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D9BDE098-9654-41B1-BEFA-3FE9291EBAB0}" xr6:coauthVersionLast="47" xr6:coauthVersionMax="47" xr10:uidLastSave="{00000000-0000-0000-0000-000000000000}"/>
  <bookViews>
    <workbookView xWindow="345" yWindow="345" windowWidth="25500" windowHeight="13500" tabRatio="500" xr2:uid="{00000000-000D-0000-FFFF-FFFF00000000}"/>
  </bookViews>
  <sheets>
    <sheet name="Dashboard" sheetId="1" r:id="rId1"/>
    <sheet name="Hilfsdaten" sheetId="2" r:id="rId2"/>
    <sheet name="Mitarbeiterdaten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5" i="3" l="1"/>
  <c r="H15" i="3"/>
  <c r="G15" i="3"/>
  <c r="E15" i="3"/>
  <c r="D15" i="3"/>
  <c r="F14" i="3"/>
  <c r="J14" i="3" s="1"/>
  <c r="E31" i="1" s="1"/>
  <c r="J13" i="3"/>
  <c r="L30" i="1" s="1"/>
  <c r="F13" i="3"/>
  <c r="F12" i="3"/>
  <c r="J12" i="3" s="1"/>
  <c r="F11" i="3"/>
  <c r="J11" i="3" s="1"/>
  <c r="E26" i="1" s="1"/>
  <c r="F10" i="3"/>
  <c r="J10" i="3" s="1"/>
  <c r="F9" i="3"/>
  <c r="B18" i="2" s="1"/>
  <c r="J8" i="3"/>
  <c r="E29" i="1" s="1"/>
  <c r="F8" i="3"/>
  <c r="J7" i="3"/>
  <c r="F7" i="3"/>
  <c r="F6" i="3"/>
  <c r="J6" i="3" s="1"/>
  <c r="E30" i="1" s="1"/>
  <c r="F5" i="3"/>
  <c r="J5" i="3" s="1"/>
  <c r="B22" i="2"/>
  <c r="D22" i="2" s="1"/>
  <c r="D21" i="2"/>
  <c r="B21" i="2"/>
  <c r="B19" i="2"/>
  <c r="D19" i="2" s="1"/>
  <c r="L31" i="1"/>
  <c r="F27" i="1"/>
  <c r="D27" i="1"/>
  <c r="C27" i="1"/>
  <c r="G27" i="1" s="1"/>
  <c r="F26" i="1"/>
  <c r="D26" i="1"/>
  <c r="C26" i="1"/>
  <c r="G26" i="1" s="1"/>
  <c r="F25" i="1"/>
  <c r="D25" i="1"/>
  <c r="C25" i="1"/>
  <c r="G25" i="1" s="1"/>
  <c r="F24" i="1"/>
  <c r="E24" i="1"/>
  <c r="D24" i="1"/>
  <c r="C24" i="1"/>
  <c r="G24" i="1" s="1"/>
  <c r="F23" i="1"/>
  <c r="D23" i="1"/>
  <c r="C23" i="1"/>
  <c r="G23" i="1" s="1"/>
  <c r="J10" i="1"/>
  <c r="M10" i="1" s="1"/>
  <c r="J9" i="1"/>
  <c r="L9" i="1" s="1"/>
  <c r="J7" i="1"/>
  <c r="M7" i="1" s="1"/>
  <c r="E23" i="1" l="1"/>
  <c r="J6" i="1"/>
  <c r="D18" i="2"/>
  <c r="G6" i="1" s="1"/>
  <c r="D6" i="1"/>
  <c r="J9" i="3"/>
  <c r="M9" i="1"/>
  <c r="L10" i="1"/>
  <c r="E27" i="1"/>
  <c r="F15" i="3"/>
  <c r="L7" i="1"/>
  <c r="L29" i="1" l="1"/>
  <c r="E25" i="1"/>
  <c r="B12" i="2"/>
  <c r="B14" i="2" s="1"/>
  <c r="B8" i="1"/>
  <c r="B20" i="2"/>
  <c r="M6" i="1"/>
  <c r="L6" i="1"/>
  <c r="J15" i="3"/>
  <c r="J8" i="1" l="1"/>
  <c r="D20" i="2"/>
  <c r="M8" i="1" l="1"/>
  <c r="L8" i="1"/>
</calcChain>
</file>

<file path=xl/sharedStrings.xml><?xml version="1.0" encoding="utf-8"?>
<sst xmlns="http://schemas.openxmlformats.org/spreadsheetml/2006/main" count="141" uniqueCount="119">
  <si>
    <t>📊  Mitarbeiter-Performance Dashboard  |  Q2 2025</t>
  </si>
  <si>
    <t>KPI-Auswahl für Tachometer</t>
  </si>
  <si>
    <t>Alle KPI-Werte auf einen Blick</t>
  </si>
  <si>
    <t>Anzuzeigende Kennzahl:</t>
  </si>
  <si>
    <t>Erledigungsquote</t>
  </si>
  <si>
    <t>Kennzahl</t>
  </si>
  <si>
    <t>Istwert</t>
  </si>
  <si>
    <t>Ziel</t>
  </si>
  <si>
    <t>Abw.</t>
  </si>
  <si>
    <t>Status</t>
  </si>
  <si>
    <t>Trend</t>
  </si>
  <si>
    <t>Aktueller Istwert:</t>
  </si>
  <si>
    <t>von 100%</t>
  </si>
  <si>
    <t>↑</t>
  </si>
  <si>
    <t>Status:</t>
  </si>
  <si>
    <t>Qualitätsdurchschnitt</t>
  </si>
  <si>
    <t>→</t>
  </si>
  <si>
    <t>Zielerreichung</t>
  </si>
  <si>
    <t>Überstundenquote</t>
  </si>
  <si>
    <t>↓</t>
  </si>
  <si>
    <t>Teamauslastung</t>
  </si>
  <si>
    <t>Teamübersicht nach Abteilungen</t>
  </si>
  <si>
    <t>Abteilung</t>
  </si>
  <si>
    <t>Ø Erledigungsquote</t>
  </si>
  <si>
    <t>Ø Qualität</t>
  </si>
  <si>
    <t>Ø Zielerreichung</t>
  </si>
  <si>
    <t>Mitarbeiter-Anz.</t>
  </si>
  <si>
    <t>Gesamtstatus</t>
  </si>
  <si>
    <t>Entwicklung</t>
  </si>
  <si>
    <t>Vertrieb</t>
  </si>
  <si>
    <t>Marketing</t>
  </si>
  <si>
    <t>Personalwesen</t>
  </si>
  <si>
    <t>Controlling</t>
  </si>
  <si>
    <t>🏆  Top-Performer</t>
  </si>
  <si>
    <t>⚠️  Verbesserungsbedarf</t>
  </si>
  <si>
    <t>1. Laura Fischer (Vertrieb)</t>
  </si>
  <si>
    <t>1. Michael Steinbach (Marketing)</t>
  </si>
  <si>
    <t>2. Sabine Kowalski (Entwicklung)</t>
  </si>
  <si>
    <t>2. Stefan Neumann (Controlling)</t>
  </si>
  <si>
    <t>3. Nicole Vogel (Controlling)</t>
  </si>
  <si>
    <t>3. Jan Hoffmann (Vertrieb)</t>
  </si>
  <si>
    <t>ℹ️  Bedienungshinweise</t>
  </si>
  <si>
    <t>1. Wählen Sie im Dropdown-Feld (Zelle D5) die gewünschte KPI aus, um den Tachometer zu aktualisieren.</t>
  </si>
  <si>
    <t>2. Tragen Sie neue Mitarbeiterdaten im Sheet 'Mitarbeiterdaten' in die gelb markierten Felder ein.</t>
  </si>
  <si>
    <t>3. Alle berechneten Werte (grün hinterlegt) werden automatisch aktualisiert — keine manuelle Eingabe nötig.</t>
  </si>
  <si>
    <t>4. Das Tachometer-Diagramm passt sich automatisch an den Istwert der ausgewählten Kennzahl an.</t>
  </si>
  <si>
    <t>5. Farbcodierung: 🟢 ≥90% Exzellent | 🟡 80–90% Gut | 🟠 65–80% Mittel | 🔴 &lt;65% Kritisch</t>
  </si>
  <si>
    <t>6. Für neue Mitarbeiter: Zeile in 'Mitarbeiterdaten' einfügen und Formeln entsprechend anpassen.</t>
  </si>
  <si>
    <t>7. Zielwerte können im Sheet 'Hilfsdaten' in Spalte C (Zeilen 18–22) individuell angepasst werden.</t>
  </si>
  <si>
    <t>TACHO-SEGMENTE (äußerer Ring)</t>
  </si>
  <si>
    <t>Bereich</t>
  </si>
  <si>
    <t>Wert</t>
  </si>
  <si>
    <t>Farbe</t>
  </si>
  <si>
    <t>Anmerkung</t>
  </si>
  <si>
    <t>Kritisch (0-50%)</t>
  </si>
  <si>
    <t>FF0000</t>
  </si>
  <si>
    <t>Rot</t>
  </si>
  <si>
    <t>Schwach (50-65%)</t>
  </si>
  <si>
    <t>FF6600</t>
  </si>
  <si>
    <t>Orange</t>
  </si>
  <si>
    <t>Mittel (65-80%)</t>
  </si>
  <si>
    <t>FFC000</t>
  </si>
  <si>
    <t>Gelb</t>
  </si>
  <si>
    <t>Gut (80-90%)</t>
  </si>
  <si>
    <t>92D050</t>
  </si>
  <si>
    <t>Hellgrün</t>
  </si>
  <si>
    <t>Exzellent (90-100%)</t>
  </si>
  <si>
    <t>00B050</t>
  </si>
  <si>
    <t>Dunkelgrün</t>
  </si>
  <si>
    <t>(unsichtbar)</t>
  </si>
  <si>
    <t>FFFFFF</t>
  </si>
  <si>
    <t>Untere Hälfte ausblenden</t>
  </si>
  <si>
    <t>TACHONADEL (innerer Kreis)</t>
  </si>
  <si>
    <t>Parameter</t>
  </si>
  <si>
    <t>Einheit</t>
  </si>
  <si>
    <t>Zeigerposition (Istwert)</t>
  </si>
  <si>
    <t>% (0 bis 100)</t>
  </si>
  <si>
    <t>Zeigerbreite</t>
  </si>
  <si>
    <t>%</t>
  </si>
  <si>
    <t>Rest (unsichtbar)</t>
  </si>
  <si>
    <t>KPI-AUSWAHLWERTE (SVERWEIS)</t>
  </si>
  <si>
    <t>KPI-Bezeichnung</t>
  </si>
  <si>
    <t>Istwert (%)</t>
  </si>
  <si>
    <t>Zielwert (%)</t>
  </si>
  <si>
    <t>Mitarbeiter-KPI Datenerfassung — 2. Quartal 2025</t>
  </si>
  <si>
    <t>Bitte die gelb markierten Felder ausfüllen. Alle anderen Werte werden automatisch berechnet.</t>
  </si>
  <si>
    <t>Mitarbeiter-Nr.</t>
  </si>
  <si>
    <t>Name</t>
  </si>
  <si>
    <t>Aufgaben gesamt</t>
  </si>
  <si>
    <t>Aufgaben erledigt</t>
  </si>
  <si>
    <t>Erledigungsquote (%)</t>
  </si>
  <si>
    <t>Arbeitszeit (Std.)</t>
  </si>
  <si>
    <t>Überstunden (Std.)</t>
  </si>
  <si>
    <t>Qualitätspunkte (0-100)</t>
  </si>
  <si>
    <t>Zielerreichung (%)</t>
  </si>
  <si>
    <t>MA-001</t>
  </si>
  <si>
    <t>Thomas Bergmann</t>
  </si>
  <si>
    <t>MA-002</t>
  </si>
  <si>
    <t>Sabine Kowalski</t>
  </si>
  <si>
    <t>MA-003</t>
  </si>
  <si>
    <t>Jan Hoffmann</t>
  </si>
  <si>
    <t>MA-004</t>
  </si>
  <si>
    <t>Laura Fischer</t>
  </si>
  <si>
    <t>MA-005</t>
  </si>
  <si>
    <t>Michael Steinbach</t>
  </si>
  <si>
    <t>MA-006</t>
  </si>
  <si>
    <t>Petra Zimmermann</t>
  </si>
  <si>
    <t>MA-007</t>
  </si>
  <si>
    <t>Andreas Richter</t>
  </si>
  <si>
    <t>MA-008</t>
  </si>
  <si>
    <t>Claudia Mayer</t>
  </si>
  <si>
    <t>MA-009</t>
  </si>
  <si>
    <t>Stefan Neumann</t>
  </si>
  <si>
    <t>MA-010</t>
  </si>
  <si>
    <t>Nicole Vogel</t>
  </si>
  <si>
    <t>Teamdurchschnitt / Summe</t>
  </si>
  <si>
    <t>Legende:</t>
  </si>
  <si>
    <t>Manuell einzugebende Werte</t>
  </si>
  <si>
    <t>Automatisch berechnete Werte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</si>
</sst>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\+0.0;\-0.0;0.0"/>
    <numFmt numFmtId="166" formatCode="0.0%"/>
  </numFmts>
  <fonts count="12" x14ac:knownFonts="1">
    <font>
      <sz val="11"/>
      <color theme="1"/>
      <name val="Calibri"/>
      <family val="2"/>
      <charset val="1"/>
    </font>
    <font>
      <b/>
      <sz val="20"/>
      <color rgb="FFFFFFFF"/>
      <name val="Calibri"/>
      <charset val="1"/>
    </font>
    <font>
      <b/>
      <sz val="12"/>
      <color rgb="FFFFFFFF"/>
      <name val="Calibri"/>
      <charset val="1"/>
    </font>
    <font>
      <b/>
      <sz val="11"/>
      <color rgb="FF000000"/>
      <name val="Calibri"/>
      <charset val="1"/>
    </font>
    <font>
      <b/>
      <sz val="11"/>
      <color rgb="FFFFFFFF"/>
      <name val="Calibri"/>
      <charset val="1"/>
    </font>
    <font>
      <b/>
      <sz val="16"/>
      <color rgb="FF000000"/>
      <name val="Calibri"/>
      <charset val="1"/>
    </font>
    <font>
      <sz val="11"/>
      <color rgb="FF000000"/>
      <name val="Calibri"/>
      <charset val="1"/>
    </font>
    <font>
      <sz val="9"/>
      <color rgb="FF000000"/>
      <name val="Calibri"/>
      <charset val="1"/>
    </font>
    <font>
      <b/>
      <sz val="16"/>
      <color rgb="FFFFFFFF"/>
      <name val="Calibri"/>
      <charset val="1"/>
    </font>
    <font>
      <i/>
      <sz val="10"/>
      <color rgb="FF555555"/>
      <name val="Calibri"/>
      <charset val="1"/>
    </font>
    <font>
      <b/>
      <sz val="10"/>
      <color rgb="FFFFFFFF"/>
      <name val="Calibri"/>
      <charset val="1"/>
    </font>
    <font>
      <b/>
      <sz val="10"/>
      <color rgb="FF000000"/>
      <name val="Calibri"/>
      <charset val="1"/>
    </font>
  </fonts>
  <fills count="14">
    <fill>
      <patternFill patternType="none"/>
    </fill>
    <fill>
      <patternFill patternType="gray125"/>
    </fill>
    <fill>
      <patternFill patternType="solid">
        <fgColor rgb="FF1F3864"/>
        <bgColor rgb="FF375623"/>
      </patternFill>
    </fill>
    <fill>
      <patternFill patternType="solid">
        <fgColor rgb="FF2E75B6"/>
        <bgColor rgb="FF4F81BD"/>
      </patternFill>
    </fill>
    <fill>
      <patternFill patternType="solid">
        <fgColor rgb="FFDDEEFF"/>
        <bgColor rgb="FFE2EFDA"/>
      </patternFill>
    </fill>
    <fill>
      <patternFill patternType="solid">
        <fgColor rgb="FFFFF2CC"/>
        <bgColor rgb="FFFCE4D6"/>
      </patternFill>
    </fill>
    <fill>
      <patternFill patternType="solid">
        <fgColor rgb="FFE2EFDA"/>
        <bgColor rgb="FFDDEEFF"/>
      </patternFill>
    </fill>
    <fill>
      <patternFill patternType="solid">
        <fgColor rgb="FFF2F7FB"/>
        <bgColor rgb="FFF5F5F5"/>
      </patternFill>
    </fill>
    <fill>
      <patternFill patternType="solid">
        <fgColor rgb="FF375623"/>
        <bgColor rgb="FF555555"/>
      </patternFill>
    </fill>
    <fill>
      <patternFill patternType="solid">
        <fgColor rgb="FFC55A11"/>
        <bgColor rgb="FFFF6600"/>
      </patternFill>
    </fill>
    <fill>
      <patternFill patternType="solid">
        <fgColor rgb="FFFCE4D6"/>
        <bgColor rgb="FFFFF2CC"/>
      </patternFill>
    </fill>
    <fill>
      <patternFill patternType="solid">
        <fgColor rgb="FFFFFFFF"/>
        <bgColor rgb="FFF2F7FB"/>
      </patternFill>
    </fill>
    <fill>
      <patternFill patternType="solid">
        <fgColor rgb="FFF5F5F5"/>
        <bgColor rgb="FFF2F7FB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/>
    </xf>
    <xf numFmtId="166" fontId="6" fillId="7" borderId="1" xfId="0" applyNumberFormat="1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1" fontId="6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66" fontId="6" fillId="6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0" fillId="13" borderId="0" xfId="0" applyFill="1"/>
    <xf numFmtId="0" fontId="7" fillId="11" borderId="2" xfId="0" applyFont="1" applyFill="1" applyBorder="1" applyAlignment="1">
      <alignment horizontal="left" vertical="center"/>
    </xf>
    <xf numFmtId="0" fontId="7" fillId="12" borderId="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6" fillId="6" borderId="2" xfId="0" applyFont="1" applyFill="1" applyBorder="1" applyAlignment="1">
      <alignment horizontal="left" vertical="center"/>
    </xf>
    <xf numFmtId="166" fontId="6" fillId="6" borderId="2" xfId="0" applyNumberFormat="1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left" vertical="center"/>
    </xf>
    <xf numFmtId="166" fontId="6" fillId="10" borderId="2" xfId="0" applyNumberFormat="1" applyFont="1" applyFill="1" applyBorder="1" applyAlignment="1">
      <alignment horizontal="center" vertical="center"/>
    </xf>
    <xf numFmtId="0" fontId="0" fillId="7" borderId="0" xfId="0" applyFill="1"/>
    <xf numFmtId="0" fontId="2" fillId="8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3" fillId="6" borderId="2" xfId="0" applyFont="1" applyFill="1" applyBorder="1" applyAlignment="1">
      <alignment horizontal="left" vertical="center"/>
    </xf>
    <xf numFmtId="166" fontId="3" fillId="6" borderId="2" xfId="0" applyNumberFormat="1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left" vertical="center"/>
    </xf>
    <xf numFmtId="166" fontId="3" fillId="10" borderId="2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164" fontId="5" fillId="6" borderId="0" xfId="0" applyNumberFormat="1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2CC"/>
      <rgbColor rgb="FFDDEE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7FB"/>
      <rgbColor rgb="FFE2EFDA"/>
      <rgbColor rgb="FFF5F5F5"/>
      <rgbColor rgb="FFA9C4E2"/>
      <rgbColor rgb="FFFF99CC"/>
      <rgbColor rgb="FFCC99FF"/>
      <rgbColor rgb="FFFCE4D6"/>
      <rgbColor rgb="FF2E75B6"/>
      <rgbColor rgb="FF33CCCC"/>
      <rgbColor rgb="FF92D050"/>
      <rgbColor rgb="FFFFC000"/>
      <rgbColor rgb="FFFF9900"/>
      <rgbColor rgb="FFFF6600"/>
      <rgbColor rgb="FF4F81BD"/>
      <rgbColor rgb="FF969696"/>
      <rgbColor rgb="FF1F3864"/>
      <rgbColor rgb="FF00B050"/>
      <rgbColor rgb="FF003300"/>
      <rgbColor rgb="FF333300"/>
      <rgbColor rgb="FFC55A11"/>
      <rgbColor rgb="FF993366"/>
      <rgbColor rgb="FF555555"/>
      <rgbColor rgb="FF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Leistungsindikator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FF000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1EBA-42D6-A1E1-9974865D9965}"/>
              </c:ext>
            </c:extLst>
          </c:dPt>
          <c:dPt>
            <c:idx val="1"/>
            <c:bubble3D val="0"/>
            <c:spPr>
              <a:solidFill>
                <a:srgbClr val="FF660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1EBA-42D6-A1E1-9974865D9965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1EBA-42D6-A1E1-9974865D9965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1EBA-42D6-A1E1-9974865D9965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1EBA-42D6-A1E1-9974865D9965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B-1EBA-42D6-A1E1-9974865D9965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BA-42D6-A1E1-9974865D9965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BA-42D6-A1E1-9974865D9965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BA-42D6-A1E1-9974865D9965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BA-42D6-A1E1-9974865D9965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BA-42D6-A1E1-9974865D9965}"/>
                </c:ext>
              </c:extLst>
            </c:dLbl>
            <c:dLbl>
              <c:idx val="5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BA-42D6-A1E1-9974865D99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Hilfsdaten!$A$3:$A$8</c:f>
              <c:strCache>
                <c:ptCount val="6"/>
                <c:pt idx="0">
                  <c:v>Kritisch (0-50%)</c:v>
                </c:pt>
                <c:pt idx="1">
                  <c:v>Schwach (50-65%)</c:v>
                </c:pt>
                <c:pt idx="2">
                  <c:v>Mittel (65-80%)</c:v>
                </c:pt>
                <c:pt idx="3">
                  <c:v>Gut (80-90%)</c:v>
                </c:pt>
                <c:pt idx="4">
                  <c:v>Exzellent (90-100%)</c:v>
                </c:pt>
                <c:pt idx="5">
                  <c:v>(unsichtbar)</c:v>
                </c:pt>
              </c:strCache>
            </c:strRef>
          </c:cat>
          <c:val>
            <c:numRef>
              <c:f>Hilfsdaten!$B$3:$B$8</c:f>
              <c:numCache>
                <c:formatCode>General</c:formatCode>
                <c:ptCount val="6"/>
                <c:pt idx="0">
                  <c:v>20</c:v>
                </c:pt>
                <c:pt idx="1">
                  <c:v>15</c:v>
                </c:pt>
                <c:pt idx="2">
                  <c:v>15</c:v>
                </c:pt>
                <c:pt idx="3">
                  <c:v>10</c:v>
                </c:pt>
                <c:pt idx="4">
                  <c:v>10</c:v>
                </c:pt>
                <c:pt idx="5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EBA-42D6-A1E1-9974865D9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spPr>
        <a:noFill/>
        <a:ln w="0">
          <a:noFill/>
        </a:ln>
      </c:spPr>
    </c:plotArea>
    <c:plotVisOnly val="1"/>
    <c:dispBlanksAs val="gap"/>
    <c:showDLblsOverMax val="1"/>
  </c:chart>
  <c:spPr>
    <a:solidFill>
      <a:schemeClr val="bg1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FFFFF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FDCD-4362-BD5C-D2316B377221}"/>
              </c:ext>
            </c:extLst>
          </c:dPt>
          <c:dPt>
            <c:idx val="1"/>
            <c:bubble3D val="0"/>
            <c:spPr>
              <a:solidFill>
                <a:srgbClr val="1F386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FDCD-4362-BD5C-D2316B377221}"/>
              </c:ext>
            </c:extLst>
          </c:dPt>
          <c:dPt>
            <c:idx val="2"/>
            <c:bubble3D val="0"/>
            <c:spPr>
              <a:solidFill>
                <a:srgbClr val="FFFFF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FDCD-4362-BD5C-D2316B377221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CD-4362-BD5C-D2316B377221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CD-4362-BD5C-D2316B377221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CD-4362-BD5C-D2316B3772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Hilfsdaten!$B$12:$B$14</c:f>
              <c:numCache>
                <c:formatCode>General</c:formatCode>
                <c:ptCount val="3"/>
                <c:pt idx="0" formatCode="0.0">
                  <c:v>91.40160533910533</c:v>
                </c:pt>
                <c:pt idx="1">
                  <c:v>2</c:v>
                </c:pt>
                <c:pt idx="2">
                  <c:v>106.59839466089467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CD-4362-BD5C-D2316B377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 w="0">
          <a:noFill/>
        </a:ln>
      </c:spPr>
    </c:plotArea>
    <c:plotVisOnly val="1"/>
    <c:dispBlanksAs val="gap"/>
    <c:showDLblsOverMax val="1"/>
  </c:chart>
  <c:spPr>
    <a:solidFill>
      <a:schemeClr val="accent3">
        <a:lumMod val="60000"/>
        <a:lumOff val="40000"/>
      </a:schemeClr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295274</xdr:colOff>
      <xdr:row>10</xdr:row>
      <xdr:rowOff>85725</xdr:rowOff>
    </xdr:from>
    <xdr:to>
      <xdr:col>10</xdr:col>
      <xdr:colOff>447674</xdr:colOff>
      <xdr:row>19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8</xdr:row>
      <xdr:rowOff>28574</xdr:rowOff>
    </xdr:from>
    <xdr:to>
      <xdr:col>4</xdr:col>
      <xdr:colOff>533400</xdr:colOff>
      <xdr:row>19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</sheetPr>
  <dimension ref="A1:N41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15" sqref="L15"/>
    </sheetView>
  </sheetViews>
  <sheetFormatPr baseColWidth="10" defaultColWidth="8.7109375" defaultRowHeight="15" x14ac:dyDescent="0.25"/>
  <cols>
    <col min="1" max="1" width="1" customWidth="1"/>
    <col min="2" max="2" width="22" customWidth="1"/>
    <col min="3" max="7" width="14" customWidth="1"/>
    <col min="8" max="8" width="1" customWidth="1"/>
    <col min="9" max="9" width="22" customWidth="1"/>
    <col min="10" max="14" width="14" customWidth="1"/>
    <col min="15" max="15" width="1" customWidth="1"/>
  </cols>
  <sheetData>
    <row r="1" spans="1:14" ht="7.5" customHeight="1" x14ac:dyDescent="0.25">
      <c r="A1" s="22"/>
    </row>
    <row r="2" spans="1:14" ht="45" customHeight="1" x14ac:dyDescent="0.25"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7.5" customHeight="1" x14ac:dyDescent="0.25"/>
    <row r="4" spans="1:14" ht="27.75" customHeight="1" x14ac:dyDescent="0.25">
      <c r="B4" s="40" t="s">
        <v>1</v>
      </c>
      <c r="C4" s="40"/>
      <c r="D4" s="40"/>
      <c r="E4" s="40"/>
      <c r="F4" s="40"/>
      <c r="G4" s="40"/>
      <c r="I4" s="40" t="s">
        <v>2</v>
      </c>
      <c r="J4" s="40"/>
      <c r="K4" s="40"/>
      <c r="L4" s="40"/>
      <c r="M4" s="40"/>
      <c r="N4" s="40"/>
    </row>
    <row r="5" spans="1:14" x14ac:dyDescent="0.25">
      <c r="B5" s="37" t="s">
        <v>3</v>
      </c>
      <c r="C5" s="37"/>
      <c r="D5" s="42" t="s">
        <v>4</v>
      </c>
      <c r="E5" s="42"/>
      <c r="F5" s="42"/>
      <c r="G5" s="42"/>
      <c r="I5" s="1" t="s">
        <v>5</v>
      </c>
      <c r="J5" s="1" t="s">
        <v>6</v>
      </c>
      <c r="K5" s="1" t="s">
        <v>7</v>
      </c>
      <c r="L5" s="1" t="s">
        <v>8</v>
      </c>
      <c r="M5" s="1" t="s">
        <v>9</v>
      </c>
      <c r="N5" s="1" t="s">
        <v>10</v>
      </c>
    </row>
    <row r="6" spans="1:14" ht="21" x14ac:dyDescent="0.25">
      <c r="B6" s="37" t="s">
        <v>11</v>
      </c>
      <c r="C6" s="37"/>
      <c r="D6" s="38">
        <f>IFERROR(VLOOKUP(D5,Hilfsdaten!A18:C22,2,0),0)</f>
        <v>91.40160533910533</v>
      </c>
      <c r="E6" s="38"/>
      <c r="F6" s="2" t="s">
        <v>12</v>
      </c>
      <c r="G6" s="3" t="str">
        <f>IFERROR(VLOOKUP(D5,Hilfsdaten!A18:D22,4,0),"")</f>
        <v>✅ Ziel erreicht</v>
      </c>
      <c r="I6" s="4" t="s">
        <v>4</v>
      </c>
      <c r="J6" s="5">
        <f>IFERROR(VLOOKUP(I6,Hilfsdaten!A18:C22,2,0),0)</f>
        <v>91.40160533910533</v>
      </c>
      <c r="K6" s="6">
        <v>90</v>
      </c>
      <c r="L6" s="7">
        <f>J6-K6</f>
        <v>1.4016053391053305</v>
      </c>
      <c r="M6" s="6" t="str">
        <f>IF(J6&gt;=K6,"✅","❌")</f>
        <v>✅</v>
      </c>
      <c r="N6" s="8" t="s">
        <v>13</v>
      </c>
    </row>
    <row r="7" spans="1:14" ht="18" customHeight="1" x14ac:dyDescent="0.25">
      <c r="B7" s="37" t="s">
        <v>14</v>
      </c>
      <c r="C7" s="37"/>
      <c r="D7" s="37"/>
      <c r="E7" s="37"/>
      <c r="F7" s="37"/>
      <c r="G7" s="37"/>
      <c r="I7" s="4" t="s">
        <v>15</v>
      </c>
      <c r="J7" s="5">
        <f>IFERROR(VLOOKUP(I7,Hilfsdaten!A18:C22,2,0),0)</f>
        <v>85.4</v>
      </c>
      <c r="K7" s="6">
        <v>85</v>
      </c>
      <c r="L7" s="7">
        <f>J7-K7</f>
        <v>0.40000000000000568</v>
      </c>
      <c r="M7" s="6" t="str">
        <f>IF(J7&gt;=K7,"✅","❌")</f>
        <v>✅</v>
      </c>
      <c r="N7" s="8" t="s">
        <v>16</v>
      </c>
    </row>
    <row r="8" spans="1:14" ht="18" customHeight="1" x14ac:dyDescent="0.25">
      <c r="B8" s="39" t="str">
        <f>IF(D6&gt;=90,"🟢 EXZELLENT — Ziel deutlich übertroffen",IF(D6&gt;=80,"🟡 GUT — Ziel annähernd erreicht",IF(D6&gt;=65,"🟠 MITTEL — Optimierungspotenzial vorhanden","🔴 KRITISCH — Sofortige Maßnahmen erforderlich")))</f>
        <v>🟢 EXZELLENT — Ziel deutlich übertroffen</v>
      </c>
      <c r="C8" s="39"/>
      <c r="D8" s="39"/>
      <c r="E8" s="39"/>
      <c r="F8" s="39"/>
      <c r="G8" s="39"/>
      <c r="I8" s="4" t="s">
        <v>17</v>
      </c>
      <c r="J8" s="5">
        <f>IFERROR(VLOOKUP(I8,Hilfsdaten!A18:C22,2,0),0)</f>
        <v>90.09</v>
      </c>
      <c r="K8" s="6">
        <v>88</v>
      </c>
      <c r="L8" s="7">
        <f>J8-K8</f>
        <v>2.0900000000000034</v>
      </c>
      <c r="M8" s="6" t="str">
        <f>IF(J8&gt;=K8,"✅","❌")</f>
        <v>✅</v>
      </c>
      <c r="N8" s="8" t="s">
        <v>13</v>
      </c>
    </row>
    <row r="9" spans="1:14" x14ac:dyDescent="0.25">
      <c r="I9" s="4" t="s">
        <v>18</v>
      </c>
      <c r="J9" s="5">
        <f>IFERROR(VLOOKUP(I9,Hilfsdaten!A18:C22,2,0),0)</f>
        <v>66</v>
      </c>
      <c r="K9" s="6">
        <v>80</v>
      </c>
      <c r="L9" s="7">
        <f>J9-K9</f>
        <v>-14</v>
      </c>
      <c r="M9" s="6" t="str">
        <f>IF(J9&gt;=K9,"✅","❌")</f>
        <v>❌</v>
      </c>
      <c r="N9" s="8" t="s">
        <v>19</v>
      </c>
    </row>
    <row r="10" spans="1:14" x14ac:dyDescent="0.25">
      <c r="I10" s="4" t="s">
        <v>20</v>
      </c>
      <c r="J10" s="5">
        <f>IFERROR(VLOOKUP(I10,Hilfsdaten!A18:C22,2,0),0)</f>
        <v>98</v>
      </c>
      <c r="K10" s="6">
        <v>95</v>
      </c>
      <c r="L10" s="7">
        <f>J10-K10</f>
        <v>3</v>
      </c>
      <c r="M10" s="6" t="str">
        <f>IF(J10&gt;=K10,"✅","❌")</f>
        <v>✅</v>
      </c>
      <c r="N10" s="8" t="s">
        <v>16</v>
      </c>
    </row>
    <row r="11" spans="1:14" ht="24.75" customHeight="1" x14ac:dyDescent="0.25"/>
    <row r="12" spans="1:14" ht="24.75" customHeight="1" x14ac:dyDescent="0.25"/>
    <row r="13" spans="1:14" ht="24.75" customHeight="1" x14ac:dyDescent="0.25"/>
    <row r="14" spans="1:14" ht="24.75" customHeight="1" x14ac:dyDescent="0.25"/>
    <row r="15" spans="1:14" ht="24.75" customHeight="1" x14ac:dyDescent="0.25"/>
    <row r="16" spans="1:14" ht="24.75" customHeight="1" x14ac:dyDescent="0.25"/>
    <row r="17" spans="2:14" ht="24.75" customHeight="1" x14ac:dyDescent="0.25"/>
    <row r="18" spans="2:14" ht="24.75" customHeight="1" x14ac:dyDescent="0.25"/>
    <row r="19" spans="2:14" ht="24.75" customHeight="1" x14ac:dyDescent="0.25"/>
    <row r="20" spans="2:14" ht="9" customHeight="1" x14ac:dyDescent="0.25"/>
    <row r="21" spans="2:14" ht="27.75" customHeight="1" x14ac:dyDescent="0.25">
      <c r="B21" s="40" t="s">
        <v>21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</row>
    <row r="22" spans="2:14" ht="24.75" customHeight="1" x14ac:dyDescent="0.25">
      <c r="B22" s="1" t="s">
        <v>22</v>
      </c>
      <c r="C22" s="1" t="s">
        <v>23</v>
      </c>
      <c r="D22" s="1" t="s">
        <v>24</v>
      </c>
      <c r="E22" s="1" t="s">
        <v>25</v>
      </c>
      <c r="F22" s="1" t="s">
        <v>26</v>
      </c>
      <c r="G22" s="1" t="s">
        <v>27</v>
      </c>
      <c r="H22" s="30"/>
      <c r="I22" s="30"/>
      <c r="J22" s="30"/>
      <c r="K22" s="30"/>
      <c r="L22" s="30"/>
      <c r="M22" s="30"/>
      <c r="N22" s="30"/>
    </row>
    <row r="23" spans="2:14" ht="24.75" customHeight="1" x14ac:dyDescent="0.25">
      <c r="B23" s="9" t="s">
        <v>28</v>
      </c>
      <c r="C23" s="10">
        <f>AVERAGEIF(Mitarbeiterdaten!C5:C14,B23,Mitarbeiterdaten!F5:F14)</f>
        <v>0.95238095238095233</v>
      </c>
      <c r="D23" s="11">
        <f>AVERAGEIF(Mitarbeiterdaten!C5:C14,B23,Mitarbeiterdaten!I5:I14)</f>
        <v>89.5</v>
      </c>
      <c r="E23" s="10">
        <f>AVERAGEIF(Mitarbeiterdaten!C5:C14,B23,Mitarbeiterdaten!J5:J14)</f>
        <v>0.9335</v>
      </c>
      <c r="F23" s="12">
        <f>COUNTIF(Mitarbeiterdaten!C5:C14,B23)</f>
        <v>2</v>
      </c>
      <c r="G23" s="13" t="str">
        <f>IF(C23&gt;=0.88,"🟢 Stark",IF(C23&gt;=0.75,"🟡 Solide","🔴 Schwach"))</f>
        <v>🟢 Stark</v>
      </c>
      <c r="H23" s="30"/>
      <c r="I23" s="30"/>
      <c r="J23" s="30"/>
      <c r="K23" s="30"/>
      <c r="L23" s="30"/>
      <c r="M23" s="30"/>
      <c r="N23" s="30"/>
    </row>
    <row r="24" spans="2:14" ht="24.75" customHeight="1" x14ac:dyDescent="0.25">
      <c r="B24" s="9" t="s">
        <v>29</v>
      </c>
      <c r="C24" s="10">
        <f>AVERAGEIF(Mitarbeiterdaten!C5:C14,B24,Mitarbeiterdaten!F5:F14)</f>
        <v>0.92500000000000004</v>
      </c>
      <c r="D24" s="11">
        <f>AVERAGEIF(Mitarbeiterdaten!C5:C14,B24,Mitarbeiterdaten!I5:I14)</f>
        <v>86.5</v>
      </c>
      <c r="E24" s="10">
        <f>AVERAGEIF(Mitarbeiterdaten!C5:C14,B24,Mitarbeiterdaten!J5:J14)</f>
        <v>0.90599999999999992</v>
      </c>
      <c r="F24" s="12">
        <f>COUNTIF(Mitarbeiterdaten!C5:C14,B24)</f>
        <v>2</v>
      </c>
      <c r="G24" s="13" t="str">
        <f>IF(C24&gt;=0.88,"🟢 Stark",IF(C24&gt;=0.75,"🟡 Solide","🔴 Schwach"))</f>
        <v>🟢 Stark</v>
      </c>
      <c r="H24" s="30"/>
      <c r="I24" s="30"/>
      <c r="J24" s="30"/>
      <c r="K24" s="30"/>
      <c r="L24" s="30"/>
      <c r="M24" s="30"/>
      <c r="N24" s="30"/>
    </row>
    <row r="25" spans="2:14" ht="24.75" customHeight="1" x14ac:dyDescent="0.25">
      <c r="B25" s="9" t="s">
        <v>30</v>
      </c>
      <c r="C25" s="10">
        <f>AVERAGEIF(Mitarbeiterdaten!C5:C14,B25,Mitarbeiterdaten!F5:F14)</f>
        <v>0.84598214285714279</v>
      </c>
      <c r="D25" s="11">
        <f>AVERAGEIF(Mitarbeiterdaten!C5:C14,B25,Mitarbeiterdaten!I5:I14)</f>
        <v>76.5</v>
      </c>
      <c r="E25" s="10">
        <f>AVERAGEIF(Mitarbeiterdaten!C5:C14,B25,Mitarbeiterdaten!J5:J14)</f>
        <v>0.83750000000000002</v>
      </c>
      <c r="F25" s="12">
        <f>COUNTIF(Mitarbeiterdaten!C5:C14,B25)</f>
        <v>2</v>
      </c>
      <c r="G25" s="13" t="str">
        <f>IF(C25&gt;=0.88,"🟢 Stark",IF(C25&gt;=0.75,"🟡 Solide","🔴 Schwach"))</f>
        <v>🟡 Solide</v>
      </c>
      <c r="H25" s="30"/>
      <c r="I25" s="30"/>
      <c r="J25" s="30"/>
      <c r="K25" s="30"/>
      <c r="L25" s="30"/>
      <c r="M25" s="30"/>
      <c r="N25" s="30"/>
    </row>
    <row r="26" spans="2:14" ht="24.75" customHeight="1" x14ac:dyDescent="0.25">
      <c r="B26" s="9" t="s">
        <v>31</v>
      </c>
      <c r="C26" s="10">
        <f>AVERAGEIF(Mitarbeiterdaten!C5:C14,B26,Mitarbeiterdaten!F5:F14)</f>
        <v>0.90227272727272734</v>
      </c>
      <c r="D26" s="11">
        <f>AVERAGEIF(Mitarbeiterdaten!C5:C14,B26,Mitarbeiterdaten!I5:I14)</f>
        <v>89.5</v>
      </c>
      <c r="E26" s="10">
        <f>AVERAGEIF(Mitarbeiterdaten!C5:C14,B26,Mitarbeiterdaten!J5:J14)</f>
        <v>0.91349999999999998</v>
      </c>
      <c r="F26" s="12">
        <f>COUNTIF(Mitarbeiterdaten!C5:C14,B26)</f>
        <v>2</v>
      </c>
      <c r="G26" s="13" t="str">
        <f>IF(C26&gt;=0.88,"🟢 Stark",IF(C26&gt;=0.75,"🟡 Solide","🔴 Schwach"))</f>
        <v>🟢 Stark</v>
      </c>
      <c r="H26" s="30"/>
      <c r="I26" s="30"/>
      <c r="J26" s="30"/>
      <c r="K26" s="30"/>
      <c r="L26" s="30"/>
      <c r="M26" s="30"/>
      <c r="N26" s="30"/>
    </row>
    <row r="27" spans="2:14" ht="9" customHeight="1" x14ac:dyDescent="0.25">
      <c r="B27" s="9" t="s">
        <v>32</v>
      </c>
      <c r="C27" s="10">
        <f>AVERAGEIF(Mitarbeiterdaten!C5:C14,B27,Mitarbeiterdaten!F5:F14)</f>
        <v>0.94444444444444442</v>
      </c>
      <c r="D27" s="11">
        <f>AVERAGEIF(Mitarbeiterdaten!C5:C14,B27,Mitarbeiterdaten!I5:I14)</f>
        <v>85</v>
      </c>
      <c r="E27" s="10">
        <f>AVERAGEIF(Mitarbeiterdaten!C5:C14,B27,Mitarbeiterdaten!J5:J14)</f>
        <v>0.91399999999999992</v>
      </c>
      <c r="F27" s="12">
        <f>COUNTIF(Mitarbeiterdaten!C5:C14,B27)</f>
        <v>2</v>
      </c>
      <c r="G27" s="13" t="str">
        <f>IF(C27&gt;=0.88,"🟢 Stark",IF(C27&gt;=0.75,"🟡 Solide","🔴 Schwach"))</f>
        <v>🟢 Stark</v>
      </c>
      <c r="H27" s="30"/>
      <c r="I27" s="30"/>
      <c r="J27" s="30"/>
      <c r="K27" s="30"/>
      <c r="L27" s="30"/>
      <c r="M27" s="30"/>
      <c r="N27" s="30"/>
    </row>
    <row r="28" spans="2:14" ht="27.75" customHeight="1" x14ac:dyDescent="0.25">
      <c r="B28" s="31" t="s">
        <v>33</v>
      </c>
      <c r="C28" s="31"/>
      <c r="D28" s="31"/>
      <c r="E28" s="31"/>
      <c r="F28" s="31"/>
      <c r="G28" s="31"/>
      <c r="I28" s="32" t="s">
        <v>34</v>
      </c>
      <c r="J28" s="32"/>
      <c r="K28" s="32"/>
      <c r="L28" s="32"/>
      <c r="M28" s="32"/>
      <c r="N28" s="32"/>
    </row>
    <row r="29" spans="2:14" ht="79.5" customHeight="1" x14ac:dyDescent="0.25">
      <c r="B29" s="33" t="s">
        <v>35</v>
      </c>
      <c r="C29" s="33"/>
      <c r="D29" s="33"/>
      <c r="E29" s="34">
        <f>Mitarbeiterdaten!J8</f>
        <v>0.97699999999999998</v>
      </c>
      <c r="F29" s="34"/>
      <c r="G29" s="34"/>
      <c r="I29" s="35" t="s">
        <v>36</v>
      </c>
      <c r="J29" s="35"/>
      <c r="K29" s="35"/>
      <c r="L29" s="36">
        <f>Mitarbeiterdaten!J9</f>
        <v>0.78600000000000003</v>
      </c>
      <c r="M29" s="36"/>
      <c r="N29" s="36"/>
    </row>
    <row r="30" spans="2:14" ht="79.5" customHeight="1" x14ac:dyDescent="0.25">
      <c r="B30" s="26" t="s">
        <v>37</v>
      </c>
      <c r="C30" s="26"/>
      <c r="D30" s="26"/>
      <c r="E30" s="27">
        <f>Mitarbeiterdaten!J6</f>
        <v>0.96899999999999997</v>
      </c>
      <c r="F30" s="27"/>
      <c r="G30" s="27"/>
      <c r="I30" s="28" t="s">
        <v>38</v>
      </c>
      <c r="J30" s="28"/>
      <c r="K30" s="28"/>
      <c r="L30" s="29">
        <f>Mitarbeiterdaten!J13</f>
        <v>0.85299999999999998</v>
      </c>
      <c r="M30" s="29"/>
      <c r="N30" s="29"/>
    </row>
    <row r="31" spans="2:14" ht="79.5" customHeight="1" x14ac:dyDescent="0.25">
      <c r="B31" s="26" t="s">
        <v>39</v>
      </c>
      <c r="C31" s="26"/>
      <c r="D31" s="26"/>
      <c r="E31" s="27">
        <f>Mitarbeiterdaten!J14</f>
        <v>0.97499999999999998</v>
      </c>
      <c r="F31" s="27"/>
      <c r="G31" s="27"/>
      <c r="I31" s="28" t="s">
        <v>40</v>
      </c>
      <c r="J31" s="28"/>
      <c r="K31" s="28"/>
      <c r="L31" s="29">
        <f>Mitarbeiterdaten!J7</f>
        <v>0.83499999999999996</v>
      </c>
      <c r="M31" s="29"/>
      <c r="N31" s="29"/>
    </row>
    <row r="32" spans="2:14" ht="79.5" customHeight="1" x14ac:dyDescent="0.25"/>
    <row r="33" spans="2:14" ht="9" customHeight="1" x14ac:dyDescent="0.25"/>
    <row r="34" spans="2:14" ht="19.5" customHeight="1" x14ac:dyDescent="0.25">
      <c r="B34" s="25" t="s">
        <v>41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2:14" ht="19.5" customHeight="1" x14ac:dyDescent="0.25">
      <c r="B35" s="23" t="s">
        <v>42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2:14" ht="19.5" customHeight="1" x14ac:dyDescent="0.25">
      <c r="B36" s="24" t="s">
        <v>43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  <row r="37" spans="2:14" ht="19.5" customHeight="1" x14ac:dyDescent="0.25">
      <c r="B37" s="23" t="s">
        <v>44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</row>
    <row r="38" spans="2:14" ht="19.5" customHeight="1" x14ac:dyDescent="0.25">
      <c r="B38" s="24" t="s">
        <v>45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</row>
    <row r="39" spans="2:14" ht="19.5" customHeight="1" x14ac:dyDescent="0.25">
      <c r="B39" s="23" t="s">
        <v>46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2:14" ht="19.5" customHeight="1" x14ac:dyDescent="0.25">
      <c r="B40" s="24" t="s">
        <v>47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</row>
    <row r="41" spans="2:14" ht="7.5" customHeight="1" x14ac:dyDescent="0.25">
      <c r="B41" s="23" t="s">
        <v>48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</row>
  </sheetData>
  <mergeCells count="38">
    <mergeCell ref="B2:N2"/>
    <mergeCell ref="B4:G4"/>
    <mergeCell ref="I4:N4"/>
    <mergeCell ref="B5:C5"/>
    <mergeCell ref="D5:G5"/>
    <mergeCell ref="B6:C6"/>
    <mergeCell ref="D6:E6"/>
    <mergeCell ref="B7:G7"/>
    <mergeCell ref="B8:G8"/>
    <mergeCell ref="B21:N21"/>
    <mergeCell ref="H22:N22"/>
    <mergeCell ref="H23:N23"/>
    <mergeCell ref="H24:N24"/>
    <mergeCell ref="H25:N25"/>
    <mergeCell ref="H26:N26"/>
    <mergeCell ref="H27:N27"/>
    <mergeCell ref="B28:G28"/>
    <mergeCell ref="I28:N28"/>
    <mergeCell ref="B29:D29"/>
    <mergeCell ref="E29:G29"/>
    <mergeCell ref="I29:K29"/>
    <mergeCell ref="L29:N29"/>
    <mergeCell ref="B30:D30"/>
    <mergeCell ref="E30:G30"/>
    <mergeCell ref="I30:K30"/>
    <mergeCell ref="L30:N30"/>
    <mergeCell ref="B31:D31"/>
    <mergeCell ref="E31:G31"/>
    <mergeCell ref="I31:K31"/>
    <mergeCell ref="L31:N31"/>
    <mergeCell ref="B39:N39"/>
    <mergeCell ref="B40:N40"/>
    <mergeCell ref="B41:N41"/>
    <mergeCell ref="B34:N34"/>
    <mergeCell ref="B35:N35"/>
    <mergeCell ref="B36:N36"/>
    <mergeCell ref="B37:N37"/>
    <mergeCell ref="B38:N38"/>
  </mergeCells>
  <dataValidations count="1">
    <dataValidation type="list" sqref="D5" xr:uid="{00000000-0002-0000-0000-000000000000}">
      <formula1>"Erledigungsquote,Qualitätsdurchschnitt,Zielerreichung,Überstundenquote,Teamauslastung"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9C4E2"/>
  </sheetPr>
  <dimension ref="A1:D22"/>
  <sheetViews>
    <sheetView zoomScaleNormal="100" workbookViewId="0"/>
  </sheetViews>
  <sheetFormatPr baseColWidth="10" defaultColWidth="8.7109375" defaultRowHeight="15" x14ac:dyDescent="0.25"/>
  <cols>
    <col min="1" max="4" width="28" customWidth="1"/>
  </cols>
  <sheetData>
    <row r="1" spans="1:4" ht="15" customHeight="1" x14ac:dyDescent="0.25">
      <c r="A1" s="43" t="s">
        <v>49</v>
      </c>
      <c r="B1" s="43"/>
      <c r="C1" s="43"/>
      <c r="D1" s="43"/>
    </row>
    <row r="2" spans="1:4" ht="15" customHeight="1" x14ac:dyDescent="0.25">
      <c r="A2" s="14" t="s">
        <v>50</v>
      </c>
      <c r="B2" s="14" t="s">
        <v>51</v>
      </c>
      <c r="C2" s="14" t="s">
        <v>52</v>
      </c>
      <c r="D2" s="14" t="s">
        <v>53</v>
      </c>
    </row>
    <row r="3" spans="1:4" ht="15" customHeight="1" x14ac:dyDescent="0.25">
      <c r="A3" s="4" t="s">
        <v>54</v>
      </c>
      <c r="B3" s="6">
        <v>20</v>
      </c>
      <c r="C3" s="6" t="s">
        <v>55</v>
      </c>
      <c r="D3" s="6" t="s">
        <v>56</v>
      </c>
    </row>
    <row r="4" spans="1:4" ht="15" customHeight="1" x14ac:dyDescent="0.25">
      <c r="A4" s="4" t="s">
        <v>57</v>
      </c>
      <c r="B4" s="6">
        <v>15</v>
      </c>
      <c r="C4" s="6" t="s">
        <v>58</v>
      </c>
      <c r="D4" s="6" t="s">
        <v>59</v>
      </c>
    </row>
    <row r="5" spans="1:4" ht="15" customHeight="1" x14ac:dyDescent="0.25">
      <c r="A5" s="4" t="s">
        <v>60</v>
      </c>
      <c r="B5" s="6">
        <v>15</v>
      </c>
      <c r="C5" s="6" t="s">
        <v>61</v>
      </c>
      <c r="D5" s="6" t="s">
        <v>62</v>
      </c>
    </row>
    <row r="6" spans="1:4" ht="15" customHeight="1" x14ac:dyDescent="0.25">
      <c r="A6" s="4" t="s">
        <v>63</v>
      </c>
      <c r="B6" s="6">
        <v>10</v>
      </c>
      <c r="C6" s="6" t="s">
        <v>64</v>
      </c>
      <c r="D6" s="6" t="s">
        <v>65</v>
      </c>
    </row>
    <row r="7" spans="1:4" ht="15" customHeight="1" x14ac:dyDescent="0.25">
      <c r="A7" s="4" t="s">
        <v>66</v>
      </c>
      <c r="B7" s="6">
        <v>10</v>
      </c>
      <c r="C7" s="6" t="s">
        <v>67</v>
      </c>
      <c r="D7" s="6" t="s">
        <v>68</v>
      </c>
    </row>
    <row r="8" spans="1:4" ht="15" customHeight="1" x14ac:dyDescent="0.25">
      <c r="A8" s="4" t="s">
        <v>69</v>
      </c>
      <c r="B8" s="6">
        <v>70</v>
      </c>
      <c r="C8" s="6" t="s">
        <v>70</v>
      </c>
      <c r="D8" s="6" t="s">
        <v>71</v>
      </c>
    </row>
    <row r="10" spans="1:4" ht="15" customHeight="1" x14ac:dyDescent="0.25">
      <c r="A10" s="43" t="s">
        <v>72</v>
      </c>
      <c r="B10" s="43"/>
      <c r="C10" s="43"/>
      <c r="D10" s="43"/>
    </row>
    <row r="11" spans="1:4" ht="15" customHeight="1" x14ac:dyDescent="0.25">
      <c r="A11" s="14" t="s">
        <v>73</v>
      </c>
      <c r="B11" s="14" t="s">
        <v>51</v>
      </c>
      <c r="C11" s="14" t="s">
        <v>74</v>
      </c>
    </row>
    <row r="12" spans="1:4" ht="15" customHeight="1" x14ac:dyDescent="0.25">
      <c r="A12" s="4" t="s">
        <v>75</v>
      </c>
      <c r="B12" s="5">
        <f>Dashboard!D6</f>
        <v>91.40160533910533</v>
      </c>
      <c r="C12" s="6" t="s">
        <v>76</v>
      </c>
    </row>
    <row r="13" spans="1:4" ht="15" customHeight="1" x14ac:dyDescent="0.25">
      <c r="A13" s="4" t="s">
        <v>77</v>
      </c>
      <c r="B13" s="6">
        <v>2</v>
      </c>
      <c r="C13" s="6" t="s">
        <v>78</v>
      </c>
    </row>
    <row r="14" spans="1:4" ht="15" customHeight="1" x14ac:dyDescent="0.25">
      <c r="A14" s="4" t="s">
        <v>79</v>
      </c>
      <c r="B14" s="6">
        <f>200-B12-B13</f>
        <v>106.59839466089467</v>
      </c>
      <c r="C14" s="6" t="s">
        <v>78</v>
      </c>
    </row>
    <row r="16" spans="1:4" ht="15" customHeight="1" x14ac:dyDescent="0.25">
      <c r="A16" s="43" t="s">
        <v>80</v>
      </c>
      <c r="B16" s="43"/>
      <c r="C16" s="43"/>
      <c r="D16" s="43"/>
    </row>
    <row r="17" spans="1:4" ht="15" customHeight="1" x14ac:dyDescent="0.25">
      <c r="A17" s="14" t="s">
        <v>81</v>
      </c>
      <c r="B17" s="14" t="s">
        <v>82</v>
      </c>
      <c r="C17" s="14" t="s">
        <v>83</v>
      </c>
      <c r="D17" s="14" t="s">
        <v>9</v>
      </c>
    </row>
    <row r="18" spans="1:4" ht="15" customHeight="1" x14ac:dyDescent="0.25">
      <c r="A18" s="4" t="s">
        <v>4</v>
      </c>
      <c r="B18" s="5">
        <f>AVERAGE(Mitarbeiterdaten!F5:F14)*100</f>
        <v>91.40160533910533</v>
      </c>
      <c r="C18" s="6">
        <v>90</v>
      </c>
      <c r="D18" s="6" t="str">
        <f>IF(B18&gt;=C18,"✅ Ziel erreicht",IF(B18&gt;=C18*0.9,"⚠️ Nahe am Ziel","❌ Verbesserung nötig"))</f>
        <v>✅ Ziel erreicht</v>
      </c>
    </row>
    <row r="19" spans="1:4" ht="15" customHeight="1" x14ac:dyDescent="0.25">
      <c r="A19" s="4" t="s">
        <v>15</v>
      </c>
      <c r="B19" s="5">
        <f>AVERAGE(Mitarbeiterdaten!I5:I14)</f>
        <v>85.4</v>
      </c>
      <c r="C19" s="6">
        <v>85</v>
      </c>
      <c r="D19" s="6" t="str">
        <f>IF(B19&gt;=C19,"✅ Ziel erreicht",IF(B19&gt;=C19*0.9,"⚠️ Nahe am Ziel","❌ Verbesserung nötig"))</f>
        <v>✅ Ziel erreicht</v>
      </c>
    </row>
    <row r="20" spans="1:4" ht="15" customHeight="1" x14ac:dyDescent="0.25">
      <c r="A20" s="4" t="s">
        <v>17</v>
      </c>
      <c r="B20" s="5">
        <f>AVERAGE(Mitarbeiterdaten!J5:J14)*100</f>
        <v>90.09</v>
      </c>
      <c r="C20" s="6">
        <v>88</v>
      </c>
      <c r="D20" s="6" t="str">
        <f>IF(B20&gt;=C20,"✅ Ziel erreicht",IF(B20&gt;=C20*0.9,"⚠️ Nahe am Ziel","❌ Verbesserung nötig"))</f>
        <v>✅ Ziel erreicht</v>
      </c>
    </row>
    <row r="21" spans="1:4" ht="15" customHeight="1" x14ac:dyDescent="0.25">
      <c r="A21" s="4" t="s">
        <v>18</v>
      </c>
      <c r="B21" s="5">
        <f>ROUND((1-AVERAGE(Mitarbeiterdaten!H5:H14)/20)*100,1)</f>
        <v>66</v>
      </c>
      <c r="C21" s="6">
        <v>80</v>
      </c>
      <c r="D21" s="6" t="str">
        <f>IF(B21&gt;=C21,"✅ Ziel erreicht",IF(B21&gt;=C21*0.9,"⚠️ Nahe am Ziel","❌ Verbesserung nötig"))</f>
        <v>❌ Verbesserung nötig</v>
      </c>
    </row>
    <row r="22" spans="1:4" ht="15" customHeight="1" x14ac:dyDescent="0.25">
      <c r="A22" s="4" t="s">
        <v>20</v>
      </c>
      <c r="B22" s="5">
        <f>ROUND(AVERAGE(Mitarbeiterdaten!G5:G14)/168*100,1)</f>
        <v>98</v>
      </c>
      <c r="C22" s="6">
        <v>95</v>
      </c>
      <c r="D22" s="6" t="str">
        <f>IF(B22&gt;=C22,"✅ Ziel erreicht",IF(B22&gt;=C22*0.9,"⚠️ Nahe am Ziel","❌ Verbesserung nötig"))</f>
        <v>✅ Ziel erreicht</v>
      </c>
    </row>
  </sheetData>
  <mergeCells count="3">
    <mergeCell ref="A1:D1"/>
    <mergeCell ref="A10:D10"/>
    <mergeCell ref="A16:D16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E75B6"/>
  </sheetPr>
  <dimension ref="A1:J17"/>
  <sheetViews>
    <sheetView zoomScaleNormal="100" workbookViewId="0">
      <pane ySplit="4" topLeftCell="A5" activePane="bottomLeft" state="frozen"/>
      <selection pane="bottomLeft"/>
    </sheetView>
  </sheetViews>
  <sheetFormatPr baseColWidth="10" defaultColWidth="8.7109375" defaultRowHeight="15" x14ac:dyDescent="0.25"/>
  <cols>
    <col min="1" max="14" width="18" customWidth="1"/>
  </cols>
  <sheetData>
    <row r="1" spans="1:10" ht="34.5" customHeight="1" x14ac:dyDescent="0.25">
      <c r="A1" s="44" t="s">
        <v>84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9.5" customHeight="1" x14ac:dyDescent="0.25">
      <c r="A2" s="45" t="s">
        <v>85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7.5" customHeight="1" x14ac:dyDescent="0.25"/>
    <row r="4" spans="1:10" ht="34.5" customHeight="1" x14ac:dyDescent="0.25">
      <c r="A4" s="15" t="s">
        <v>86</v>
      </c>
      <c r="B4" s="15" t="s">
        <v>87</v>
      </c>
      <c r="C4" s="15" t="s">
        <v>22</v>
      </c>
      <c r="D4" s="15" t="s">
        <v>88</v>
      </c>
      <c r="E4" s="15" t="s">
        <v>89</v>
      </c>
      <c r="F4" s="15" t="s">
        <v>90</v>
      </c>
      <c r="G4" s="15" t="s">
        <v>91</v>
      </c>
      <c r="H4" s="15" t="s">
        <v>92</v>
      </c>
      <c r="I4" s="15" t="s">
        <v>93</v>
      </c>
      <c r="J4" s="15" t="s">
        <v>94</v>
      </c>
    </row>
    <row r="5" spans="1:10" ht="19.5" customHeight="1" x14ac:dyDescent="0.25">
      <c r="A5" s="6" t="s">
        <v>95</v>
      </c>
      <c r="B5" s="4" t="s">
        <v>96</v>
      </c>
      <c r="C5" s="6" t="s">
        <v>28</v>
      </c>
      <c r="D5" s="16">
        <v>42</v>
      </c>
      <c r="E5" s="16">
        <v>38</v>
      </c>
      <c r="F5" s="17">
        <f t="shared" ref="F5:F14" si="0">IF(D5=0,0,E5/D5)</f>
        <v>0.90476190476190477</v>
      </c>
      <c r="G5" s="16">
        <v>168</v>
      </c>
      <c r="H5" s="16">
        <v>12</v>
      </c>
      <c r="I5" s="16">
        <v>87</v>
      </c>
      <c r="J5" s="17">
        <f t="shared" ref="J5:J14" si="1">ROUND((F5*0.5+I5/100*0.35+(1-H5/200)*0.15),3)</f>
        <v>0.89800000000000002</v>
      </c>
    </row>
    <row r="6" spans="1:10" ht="19.5" customHeight="1" x14ac:dyDescent="0.25">
      <c r="A6" s="6" t="s">
        <v>97</v>
      </c>
      <c r="B6" s="4" t="s">
        <v>98</v>
      </c>
      <c r="C6" s="6" t="s">
        <v>28</v>
      </c>
      <c r="D6" s="16">
        <v>35</v>
      </c>
      <c r="E6" s="16">
        <v>35</v>
      </c>
      <c r="F6" s="17">
        <f t="shared" si="0"/>
        <v>1</v>
      </c>
      <c r="G6" s="16">
        <v>160</v>
      </c>
      <c r="H6" s="16">
        <v>4</v>
      </c>
      <c r="I6" s="16">
        <v>92</v>
      </c>
      <c r="J6" s="17">
        <f t="shared" si="1"/>
        <v>0.96899999999999997</v>
      </c>
    </row>
    <row r="7" spans="1:10" ht="19.5" customHeight="1" x14ac:dyDescent="0.25">
      <c r="A7" s="6" t="s">
        <v>99</v>
      </c>
      <c r="B7" s="4" t="s">
        <v>100</v>
      </c>
      <c r="C7" s="6" t="s">
        <v>29</v>
      </c>
      <c r="D7" s="16">
        <v>60</v>
      </c>
      <c r="E7" s="16">
        <v>51</v>
      </c>
      <c r="F7" s="17">
        <f t="shared" si="0"/>
        <v>0.85</v>
      </c>
      <c r="G7" s="16">
        <v>172</v>
      </c>
      <c r="H7" s="16">
        <v>18</v>
      </c>
      <c r="I7" s="16">
        <v>78</v>
      </c>
      <c r="J7" s="17">
        <f t="shared" si="1"/>
        <v>0.83499999999999996</v>
      </c>
    </row>
    <row r="8" spans="1:10" ht="19.5" customHeight="1" x14ac:dyDescent="0.25">
      <c r="A8" s="6" t="s">
        <v>101</v>
      </c>
      <c r="B8" s="4" t="s">
        <v>102</v>
      </c>
      <c r="C8" s="6" t="s">
        <v>29</v>
      </c>
      <c r="D8" s="16">
        <v>58</v>
      </c>
      <c r="E8" s="16">
        <v>58</v>
      </c>
      <c r="F8" s="17">
        <f t="shared" si="0"/>
        <v>1</v>
      </c>
      <c r="G8" s="16">
        <v>168</v>
      </c>
      <c r="H8" s="16">
        <v>8</v>
      </c>
      <c r="I8" s="16">
        <v>95</v>
      </c>
      <c r="J8" s="17">
        <f t="shared" si="1"/>
        <v>0.97699999999999998</v>
      </c>
    </row>
    <row r="9" spans="1:10" ht="19.5" customHeight="1" x14ac:dyDescent="0.25">
      <c r="A9" s="6" t="s">
        <v>103</v>
      </c>
      <c r="B9" s="4" t="s">
        <v>104</v>
      </c>
      <c r="C9" s="6" t="s">
        <v>30</v>
      </c>
      <c r="D9" s="16">
        <v>28</v>
      </c>
      <c r="E9" s="16">
        <v>22</v>
      </c>
      <c r="F9" s="17">
        <f t="shared" si="0"/>
        <v>0.7857142857142857</v>
      </c>
      <c r="G9" s="16">
        <v>155</v>
      </c>
      <c r="H9" s="16">
        <v>2</v>
      </c>
      <c r="I9" s="16">
        <v>70</v>
      </c>
      <c r="J9" s="17">
        <f t="shared" si="1"/>
        <v>0.78600000000000003</v>
      </c>
    </row>
    <row r="10" spans="1:10" ht="19.5" customHeight="1" x14ac:dyDescent="0.25">
      <c r="A10" s="6" t="s">
        <v>105</v>
      </c>
      <c r="B10" s="4" t="s">
        <v>106</v>
      </c>
      <c r="C10" s="6" t="s">
        <v>30</v>
      </c>
      <c r="D10" s="16">
        <v>32</v>
      </c>
      <c r="E10" s="16">
        <v>29</v>
      </c>
      <c r="F10" s="17">
        <f t="shared" si="0"/>
        <v>0.90625</v>
      </c>
      <c r="G10" s="16">
        <v>162</v>
      </c>
      <c r="H10" s="16">
        <v>6</v>
      </c>
      <c r="I10" s="16">
        <v>83</v>
      </c>
      <c r="J10" s="17">
        <f t="shared" si="1"/>
        <v>0.88900000000000001</v>
      </c>
    </row>
    <row r="11" spans="1:10" ht="19.5" customHeight="1" x14ac:dyDescent="0.25">
      <c r="A11" s="6" t="s">
        <v>107</v>
      </c>
      <c r="B11" s="4" t="s">
        <v>108</v>
      </c>
      <c r="C11" s="6" t="s">
        <v>31</v>
      </c>
      <c r="D11" s="16">
        <v>20</v>
      </c>
      <c r="E11" s="16">
        <v>17</v>
      </c>
      <c r="F11" s="17">
        <f t="shared" si="0"/>
        <v>0.85</v>
      </c>
      <c r="G11" s="16">
        <v>158</v>
      </c>
      <c r="H11" s="16">
        <v>0</v>
      </c>
      <c r="I11" s="16">
        <v>88</v>
      </c>
      <c r="J11" s="17">
        <f t="shared" si="1"/>
        <v>0.88300000000000001</v>
      </c>
    </row>
    <row r="12" spans="1:10" ht="19.5" customHeight="1" x14ac:dyDescent="0.25">
      <c r="A12" s="6" t="s">
        <v>109</v>
      </c>
      <c r="B12" s="4" t="s">
        <v>110</v>
      </c>
      <c r="C12" s="6" t="s">
        <v>31</v>
      </c>
      <c r="D12" s="16">
        <v>22</v>
      </c>
      <c r="E12" s="16">
        <v>21</v>
      </c>
      <c r="F12" s="17">
        <f t="shared" si="0"/>
        <v>0.95454545454545459</v>
      </c>
      <c r="G12" s="16">
        <v>165</v>
      </c>
      <c r="H12" s="16">
        <v>3</v>
      </c>
      <c r="I12" s="16">
        <v>91</v>
      </c>
      <c r="J12" s="17">
        <f t="shared" si="1"/>
        <v>0.94399999999999995</v>
      </c>
    </row>
    <row r="13" spans="1:10" ht="19.5" customHeight="1" x14ac:dyDescent="0.25">
      <c r="A13" s="6" t="s">
        <v>111</v>
      </c>
      <c r="B13" s="4" t="s">
        <v>112</v>
      </c>
      <c r="C13" s="6" t="s">
        <v>32</v>
      </c>
      <c r="D13" s="16">
        <v>45</v>
      </c>
      <c r="E13" s="16">
        <v>40</v>
      </c>
      <c r="F13" s="17">
        <f t="shared" si="0"/>
        <v>0.88888888888888884</v>
      </c>
      <c r="G13" s="16">
        <v>170</v>
      </c>
      <c r="H13" s="16">
        <v>10</v>
      </c>
      <c r="I13" s="16">
        <v>76</v>
      </c>
      <c r="J13" s="17">
        <f t="shared" si="1"/>
        <v>0.85299999999999998</v>
      </c>
    </row>
    <row r="14" spans="1:10" ht="19.5" customHeight="1" x14ac:dyDescent="0.25">
      <c r="A14" s="6" t="s">
        <v>113</v>
      </c>
      <c r="B14" s="4" t="s">
        <v>114</v>
      </c>
      <c r="C14" s="6" t="s">
        <v>32</v>
      </c>
      <c r="D14" s="16">
        <v>38</v>
      </c>
      <c r="E14" s="16">
        <v>38</v>
      </c>
      <c r="F14" s="17">
        <f t="shared" si="0"/>
        <v>1</v>
      </c>
      <c r="G14" s="16">
        <v>168</v>
      </c>
      <c r="H14" s="16">
        <v>5</v>
      </c>
      <c r="I14" s="16">
        <v>94</v>
      </c>
      <c r="J14" s="17">
        <f t="shared" si="1"/>
        <v>0.97499999999999998</v>
      </c>
    </row>
    <row r="15" spans="1:10" ht="21.75" customHeight="1" x14ac:dyDescent="0.25">
      <c r="A15" s="46" t="s">
        <v>115</v>
      </c>
      <c r="B15" s="46"/>
      <c r="C15" s="46"/>
      <c r="D15" s="18">
        <f>SUM(D5:D14)</f>
        <v>380</v>
      </c>
      <c r="E15" s="18">
        <f>SUM(E5:E14)</f>
        <v>349</v>
      </c>
      <c r="F15" s="19">
        <f>AVERAGE(F5:F14)</f>
        <v>0.9140160533910533</v>
      </c>
      <c r="G15" s="18">
        <f>SUM(G5:G14)</f>
        <v>1646</v>
      </c>
      <c r="H15" s="18">
        <f>SUM(H5:H14)</f>
        <v>68</v>
      </c>
      <c r="I15" s="18">
        <f>AVERAGE(I5:I14)</f>
        <v>85.4</v>
      </c>
      <c r="J15" s="19">
        <f>AVERAGE(J5:J14)</f>
        <v>0.90090000000000003</v>
      </c>
    </row>
    <row r="17" spans="1:10" ht="15" customHeight="1" x14ac:dyDescent="0.25">
      <c r="A17" s="47" t="s">
        <v>116</v>
      </c>
      <c r="B17" s="47"/>
      <c r="C17" s="47"/>
      <c r="D17" s="20"/>
      <c r="E17" s="48" t="s">
        <v>117</v>
      </c>
      <c r="F17" s="48"/>
      <c r="G17" s="48"/>
      <c r="H17" s="21"/>
      <c r="I17" s="48" t="s">
        <v>118</v>
      </c>
      <c r="J17" s="48"/>
    </row>
  </sheetData>
  <mergeCells count="6">
    <mergeCell ref="A1:J1"/>
    <mergeCell ref="A2:J2"/>
    <mergeCell ref="A15:C15"/>
    <mergeCell ref="A17:C17"/>
    <mergeCell ref="E17:G17"/>
    <mergeCell ref="I17:J17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Dashboard</vt:lpstr>
      <vt:lpstr>Hilfsdaten</vt:lpstr>
      <vt:lpstr>Mitarbeiterdaten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2</cp:revision>
  <dcterms:created xsi:type="dcterms:W3CDTF">2026-05-25T08:26:04Z</dcterms:created>
  <dcterms:modified xsi:type="dcterms:W3CDTF">2026-05-25T09:11:07Z</dcterms:modified>
  <dc:language>en-US</dc:language>
</cp:coreProperties>
</file>