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position" sheetId="1" state="visible" r:id="rId3"/>
    <sheet name="Stammdaten" sheetId="2" state="visible" r:id="rId4"/>
    <sheet name="Auswertu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<sst xmlns="http://schemas.openxmlformats.org/spreadsheetml/2006/main" count="218" uniqueCount="140">
  <si>
    <t xml:space="preserve">LKW-Disposition</t>
  </si>
  <si>
    <t xml:space="preserve">Spedition Rheinkante GmbH · Tourenplanung KW 22/2026</t>
  </si>
  <si>
    <t xml:space="preserve">Tour</t>
  </si>
  <si>
    <t xml:space="preserve">Datum</t>
  </si>
  <si>
    <t xml:space="preserve">Fahrer</t>
  </si>
  <si>
    <t xml:space="preserve">Kennzeichen</t>
  </si>
  <si>
    <t xml:space="preserve">Auftraggeber</t>
  </si>
  <si>
    <t xml:space="preserve">Von</t>
  </si>
  <si>
    <t xml:space="preserve">Nach</t>
  </si>
  <si>
    <t xml:space="preserve">Abfahrt</t>
  </si>
  <si>
    <t xml:space="preserve">Dauer (h)</t>
  </si>
  <si>
    <t xml:space="preserve">Ankunft</t>
  </si>
  <si>
    <t xml:space="preserve">km</t>
  </si>
  <si>
    <t xml:space="preserve">Ladung (t)</t>
  </si>
  <si>
    <t xml:space="preserve">Auslastung</t>
  </si>
  <si>
    <t xml:space="preserve">Kosten (€)</t>
  </si>
  <si>
    <t xml:space="preserve">Status</t>
  </si>
  <si>
    <t xml:space="preserve">Bemerkung</t>
  </si>
  <si>
    <t xml:space="preserve">T-2201</t>
  </si>
  <si>
    <t xml:space="preserve">26.05.2026</t>
  </si>
  <si>
    <t xml:space="preserve">Jürgen Holzer</t>
  </si>
  <si>
    <t xml:space="preserve">DU-RK 412</t>
  </si>
  <si>
    <t xml:space="preserve">Möbel Lindqvist</t>
  </si>
  <si>
    <t xml:space="preserve">Duisburg</t>
  </si>
  <si>
    <t xml:space="preserve">Hannover</t>
  </si>
  <si>
    <t xml:space="preserve">06:30</t>
  </si>
  <si>
    <t xml:space="preserve">Erledigt</t>
  </si>
  <si>
    <t xml:space="preserve">Pünktlich abgeliefert</t>
  </si>
  <si>
    <t xml:space="preserve">T-2202</t>
  </si>
  <si>
    <t xml:space="preserve">Sven Achterberg</t>
  </si>
  <si>
    <t xml:space="preserve">DU-RK 287</t>
  </si>
  <si>
    <t xml:space="preserve">BauStoff Wendt</t>
  </si>
  <si>
    <t xml:space="preserve">Kassel</t>
  </si>
  <si>
    <t xml:space="preserve">05:00</t>
  </si>
  <si>
    <t xml:space="preserve">Entladung 30 Min Verzug</t>
  </si>
  <si>
    <t xml:space="preserve">T-2203</t>
  </si>
  <si>
    <t xml:space="preserve">Mehmet Yildiz</t>
  </si>
  <si>
    <t xml:space="preserve">DU-RK 533</t>
  </si>
  <si>
    <t xml:space="preserve">KühlFrisch AG</t>
  </si>
  <si>
    <t xml:space="preserve">Krefeld</t>
  </si>
  <si>
    <t xml:space="preserve">Bremen</t>
  </si>
  <si>
    <t xml:space="preserve">04:00</t>
  </si>
  <si>
    <t xml:space="preserve">Unterwegs</t>
  </si>
  <si>
    <t xml:space="preserve">Kühlware 4°C</t>
  </si>
  <si>
    <t xml:space="preserve">T-2204</t>
  </si>
  <si>
    <t xml:space="preserve">Petra Söll</t>
  </si>
  <si>
    <t xml:space="preserve">Chemie Vortmann</t>
  </si>
  <si>
    <t xml:space="preserve">Leverkusen</t>
  </si>
  <si>
    <t xml:space="preserve">Hamburg</t>
  </si>
  <si>
    <t xml:space="preserve">07:00</t>
  </si>
  <si>
    <t xml:space="preserve">Geplant</t>
  </si>
  <si>
    <t xml:space="preserve">Gefahrgut ADR</t>
  </si>
  <si>
    <t xml:space="preserve">T-2205</t>
  </si>
  <si>
    <t xml:space="preserve">27.05.2026</t>
  </si>
  <si>
    <t xml:space="preserve">Dortmund</t>
  </si>
  <si>
    <t xml:space="preserve">08:00</t>
  </si>
  <si>
    <t xml:space="preserve">Nahverkehr</t>
  </si>
  <si>
    <t xml:space="preserve">T-2206</t>
  </si>
  <si>
    <t xml:space="preserve">Andrej Kowalski</t>
  </si>
  <si>
    <t xml:space="preserve">DU-RK 199</t>
  </si>
  <si>
    <t xml:space="preserve">Getränke Mahler</t>
  </si>
  <si>
    <t xml:space="preserve">Mönchengladbach</t>
  </si>
  <si>
    <t xml:space="preserve">Köln</t>
  </si>
  <si>
    <t xml:space="preserve">06:00</t>
  </si>
  <si>
    <t xml:space="preserve">Vollauslastung</t>
  </si>
  <si>
    <t xml:space="preserve">T-2207</t>
  </si>
  <si>
    <t xml:space="preserve">Münster</t>
  </si>
  <si>
    <t xml:space="preserve">05:30</t>
  </si>
  <si>
    <t xml:space="preserve">Verspätet</t>
  </si>
  <si>
    <t xml:space="preserve">Stau A1 +60 Min</t>
  </si>
  <si>
    <t xml:space="preserve">T-2208</t>
  </si>
  <si>
    <t xml:space="preserve">Düsseldorf</t>
  </si>
  <si>
    <t xml:space="preserve">09:00</t>
  </si>
  <si>
    <t xml:space="preserve">Kurzstrecke</t>
  </si>
  <si>
    <t xml:space="preserve">T-2209</t>
  </si>
  <si>
    <t xml:space="preserve">28.05.2026</t>
  </si>
  <si>
    <t xml:space="preserve">Frankfurt</t>
  </si>
  <si>
    <t xml:space="preserve">04:30</t>
  </si>
  <si>
    <t xml:space="preserve">ADR Tunnel C</t>
  </si>
  <si>
    <t xml:space="preserve">T-2210</t>
  </si>
  <si>
    <t xml:space="preserve">Wuppertal</t>
  </si>
  <si>
    <t xml:space="preserve">07:30</t>
  </si>
  <si>
    <t xml:space="preserve">Rampe 3</t>
  </si>
  <si>
    <t xml:space="preserve">T-2211</t>
  </si>
  <si>
    <t xml:space="preserve">Bielefeld</t>
  </si>
  <si>
    <t xml:space="preserve">Avisiert</t>
  </si>
  <si>
    <t xml:space="preserve">T-2212</t>
  </si>
  <si>
    <t xml:space="preserve">Essen</t>
  </si>
  <si>
    <t xml:space="preserve">08:30</t>
  </si>
  <si>
    <t xml:space="preserve">Auslastung prüfen</t>
  </si>
  <si>
    <t xml:space="preserve">Gesamt</t>
  </si>
  <si>
    <t xml:space="preserve">Stammdaten</t>
  </si>
  <si>
    <t xml:space="preserve">Fahrzeuge</t>
  </si>
  <si>
    <t xml:space="preserve">Parameter</t>
  </si>
  <si>
    <t xml:space="preserve">Fahrzeugtyp</t>
  </si>
  <si>
    <t xml:space="preserve">Kapazität (t)</t>
  </si>
  <si>
    <t xml:space="preserve">Verbrauch (l/100km)</t>
  </si>
  <si>
    <t xml:space="preserve">Nächster Service</t>
  </si>
  <si>
    <t xml:space="preserve">Bezeichnung</t>
  </si>
  <si>
    <t xml:space="preserve">Wert</t>
  </si>
  <si>
    <t xml:space="preserve">Sattelzug 40t</t>
  </si>
  <si>
    <t xml:space="preserve">12.07.2026</t>
  </si>
  <si>
    <t xml:space="preserve">Dieselpreis (€/l)</t>
  </si>
  <si>
    <t xml:space="preserve">02.08.2026</t>
  </si>
  <si>
    <t xml:space="preserve">Kostensatz (€/km)</t>
  </si>
  <si>
    <t xml:space="preserve">Gliederzug 18t</t>
  </si>
  <si>
    <t xml:space="preserve">20.06.2026</t>
  </si>
  <si>
    <t xml:space="preserve">Lohnkosten (€/h)</t>
  </si>
  <si>
    <t xml:space="preserve">28.07.2026</t>
  </si>
  <si>
    <t xml:space="preserve">Blaue Werte sind anpassbar</t>
  </si>
  <si>
    <t xml:space="preserve">Name</t>
  </si>
  <si>
    <t xml:space="preserve">Klasse</t>
  </si>
  <si>
    <t xml:space="preserve">Telefon</t>
  </si>
  <si>
    <t xml:space="preserve">Einsatzgebiet</t>
  </si>
  <si>
    <t xml:space="preserve">CE</t>
  </si>
  <si>
    <t xml:space="preserve">0151 2204311</t>
  </si>
  <si>
    <t xml:space="preserve">Nord/West</t>
  </si>
  <si>
    <t xml:space="preserve">Aktiv</t>
  </si>
  <si>
    <t xml:space="preserve">0151 2204312</t>
  </si>
  <si>
    <t xml:space="preserve">West</t>
  </si>
  <si>
    <t xml:space="preserve">0151 2204313</t>
  </si>
  <si>
    <t xml:space="preserve">Nord</t>
  </si>
  <si>
    <t xml:space="preserve">0151 2204314</t>
  </si>
  <si>
    <t xml:space="preserve">Süd/Mitte</t>
  </si>
  <si>
    <t xml:space="preserve">0151 2204315</t>
  </si>
  <si>
    <t xml:space="preserve">Region NRW</t>
  </si>
  <si>
    <t xml:space="preserve">Lars Tönnies</t>
  </si>
  <si>
    <t xml:space="preserve">0151 2204316</t>
  </si>
  <si>
    <t xml:space="preserve">flexibel</t>
  </si>
  <si>
    <t xml:space="preserve">Urlaub</t>
  </si>
  <si>
    <t xml:space="preserve">Auswertung</t>
  </si>
  <si>
    <t xml:space="preserve">Touren gesamt</t>
  </si>
  <si>
    <t xml:space="preserve">Kilometer</t>
  </si>
  <si>
    <t xml:space="preserve">Kosten gesamt</t>
  </si>
  <si>
    <t xml:space="preserve">Ø Auslastung</t>
  </si>
  <si>
    <t xml:space="preserve">Kosten je km</t>
  </si>
  <si>
    <t xml:space="preserve">Pünktlichkeit</t>
  </si>
  <si>
    <t xml:space="preserve">Auslastung je Fahrer</t>
  </si>
  <si>
    <t xml:space="preserve">Touren</t>
  </si>
  <si>
    <t xml:space="preserve">km gesamt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</si>
</sst>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#,##0&quot; €&quot;"/>
    <numFmt numFmtId="167" formatCode="#,##0"/>
    <numFmt numFmtId="168" formatCode="#,##0.0"/>
    <numFmt numFmtId="169" formatCode="0.0"/>
    <numFmt numFmtId="170" formatCode="#,##0.00"/>
    <numFmt numFmtId="171" formatCode="0"/>
    <numFmt numFmtId="172" formatCode="#,##0.00&quot; €&quot;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3E5C76"/>
      <name val="Calibri"/>
      <family val="0"/>
      <charset val="1"/>
    </font>
    <font>
      <i val="true"/>
      <sz val="10"/>
      <color rgb="FF7A8794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2B2B2B"/>
      <name val="Calibri"/>
      <family val="0"/>
      <charset val="1"/>
    </font>
    <font>
      <b val="true"/>
      <sz val="10"/>
      <color rgb="FF2E5E2C"/>
      <name val="Calibri"/>
      <family val="0"/>
      <charset val="1"/>
    </font>
    <font>
      <sz val="10"/>
      <color rgb="FF5A6573"/>
      <name val="Calibri"/>
      <family val="0"/>
      <charset val="1"/>
    </font>
    <font>
      <b val="true"/>
      <sz val="10"/>
      <color rgb="FF8A6516"/>
      <name val="Calibri"/>
      <family val="0"/>
      <charset val="1"/>
    </font>
    <font>
      <b val="true"/>
      <sz val="10"/>
      <color rgb="FF5A6573"/>
      <name val="Calibri"/>
      <family val="0"/>
      <charset val="1"/>
    </font>
    <font>
      <b val="true"/>
      <sz val="10"/>
      <color rgb="FF9C2B2B"/>
      <name val="Calibri"/>
      <family val="0"/>
      <charset val="1"/>
    </font>
    <font>
      <b val="true"/>
      <sz val="10"/>
      <color rgb="FF3E5C76"/>
      <name val="Calibri"/>
      <family val="0"/>
      <charset val="1"/>
    </font>
    <font>
      <b val="true"/>
      <sz val="11"/>
      <color rgb="FF2B2B2B"/>
      <name val="Calibri"/>
      <family val="0"/>
      <charset val="1"/>
    </font>
    <font>
      <b val="true"/>
      <sz val="10"/>
      <color rgb="FF1F5AA8"/>
      <name val="Calibri"/>
      <family val="0"/>
      <charset val="1"/>
    </font>
    <font>
      <i val="true"/>
      <sz val="8"/>
      <color rgb="FF9AA5B1"/>
      <name val="Calibri"/>
      <family val="0"/>
      <charset val="1"/>
    </font>
    <font>
      <sz val="10"/>
      <color rgb="FF7A8794"/>
      <name val="Calibri"/>
      <family val="0"/>
      <charset val="1"/>
    </font>
    <font>
      <b val="true"/>
      <sz val="20"/>
      <color rgb="FF3E5C76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EF2F5"/>
        <bgColor rgb="FFECEFF2"/>
      </patternFill>
    </fill>
    <fill>
      <patternFill patternType="solid">
        <fgColor rgb="FF3E5C76"/>
        <bgColor rgb="FF5A6573"/>
      </patternFill>
    </fill>
    <fill>
      <patternFill patternType="solid">
        <fgColor rgb="FFFFFFFF"/>
        <bgColor rgb="FFF4F6F8"/>
      </patternFill>
    </fill>
    <fill>
      <patternFill patternType="solid">
        <fgColor rgb="FFE3F1E1"/>
        <bgColor rgb="FFECEFF2"/>
      </patternFill>
    </fill>
    <fill>
      <patternFill patternType="solid">
        <fgColor rgb="FFF4F6F8"/>
        <bgColor rgb="FFEEF2F5"/>
      </patternFill>
    </fill>
    <fill>
      <patternFill patternType="solid">
        <fgColor rgb="FFFBEFD4"/>
        <bgColor rgb="FFECEFF2"/>
      </patternFill>
    </fill>
    <fill>
      <patternFill patternType="solid">
        <fgColor rgb="FFECEFF2"/>
        <bgColor rgb="FFEEF2F5"/>
      </patternFill>
    </fill>
    <fill>
      <patternFill patternType="solid">
        <fgColor rgb="FFF6DADA"/>
        <bgColor rgb="FFD9D9D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D9DEE4"/>
      </left>
      <right style="thin">
        <color rgb="FFD9DEE4"/>
      </right>
      <top style="thin">
        <color rgb="FFD9DEE4"/>
      </top>
      <bottom style="thin">
        <color rgb="FFD9DEE4"/>
      </bottom>
      <diagonal/>
    </border>
    <border diagonalUp="false" diagonalDown="false">
      <left style="thin">
        <color rgb="FFD9DEE4"/>
      </left>
      <right/>
      <top style="thin">
        <color rgb="FFD9DEE4"/>
      </top>
      <bottom style="thin">
        <color rgb="FFD9DEE4"/>
      </bottom>
      <diagonal/>
    </border>
    <border diagonalUp="false" diagonalDown="false">
      <left style="thin">
        <color rgb="FFD9DEE4"/>
      </left>
      <right/>
      <top style="thin">
        <color rgb="FFD9DEE4"/>
      </top>
      <bottom/>
      <diagonal/>
    </border>
    <border diagonalUp="false" diagonalDown="false">
      <left style="thin">
        <color rgb="FFD9DEE4"/>
      </left>
      <right/>
      <top/>
      <bottom style="thin">
        <color rgb="FFD9DEE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18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8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8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8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2" fontId="18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b val="1"/>
        <color rgb="FF9C2B2B"/>
      </font>
      <fill>
        <patternFill>
          <bgColor rgb="FFF6DA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516"/>
      <rgbColor rgb="FF800080"/>
      <rgbColor rgb="FF008080"/>
      <rgbColor rgb="FFD9DEE4"/>
      <rgbColor rgb="FF878787"/>
      <rgbColor rgb="FF7A8794"/>
      <rgbColor rgb="FF993366"/>
      <rgbColor rgb="FFFBEFD4"/>
      <rgbColor rgb="FFEEF2F5"/>
      <rgbColor rgb="FF660066"/>
      <rgbColor rgb="FFFF8080"/>
      <rgbColor rgb="FF1F5AA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CEFF2"/>
      <rgbColor rgb="FFE3F1E1"/>
      <rgbColor rgb="FFF4F6F8"/>
      <rgbColor rgb="FF99CCFF"/>
      <rgbColor rgb="FFFF99CC"/>
      <rgbColor rgb="FFCC99FF"/>
      <rgbColor rgb="FFF6DADA"/>
      <rgbColor rgb="FF4F81BD"/>
      <rgbColor rgb="FF33CCCC"/>
      <rgbColor rgb="FF99CC00"/>
      <rgbColor rgb="FFFFCC00"/>
      <rgbColor rgb="FFFF9900"/>
      <rgbColor rgb="FFFF6600"/>
      <rgbColor rgb="FF5A6573"/>
      <rgbColor rgb="FF9AA5B1"/>
      <rgbColor rgb="FF003366"/>
      <rgbColor rgb="FF5B8C5A"/>
      <rgbColor rgb="FF003300"/>
      <rgbColor rgb="FF2E5E2C"/>
      <rgbColor rgb="FF9C2B2B"/>
      <rgbColor rgb="FF993366"/>
      <rgbColor rgb="FF3E5C76"/>
      <rgbColor rgb="FF2B2B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Kilometer je Fahrer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Auswertung!C12</c:f>
              <c:strCache>
                <c:ptCount val="1"/>
                <c:pt idx="0">
                  <c:v>km gesamt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Auswertung!$A$13:$A$17</c:f>
              <c:strCache>
                <c:ptCount val="5"/>
                <c:pt idx="0">
                  <c:v>Jürgen Holzer</c:v>
                </c:pt>
                <c:pt idx="1">
                  <c:v>Sven Achterberg</c:v>
                </c:pt>
                <c:pt idx="2">
                  <c:v>Mehmet Yildiz</c:v>
                </c:pt>
                <c:pt idx="3">
                  <c:v>Petra Söll</c:v>
                </c:pt>
                <c:pt idx="4">
                  <c:v>Andrej Kowalski</c:v>
                </c:pt>
              </c:strCache>
            </c:strRef>
          </c:cat>
          <c:val>
            <c:numRef>
              <c:f>Auswertung!$C$13:$C$17</c:f>
              <c:numCache>
                <c:formatCode>#,##0</c:formatCode>
                <c:ptCount val="5"/>
                <c:pt idx="0">
                  <c:v>528</c:v>
                </c:pt>
                <c:pt idx="1">
                  <c:v>421</c:v>
                </c:pt>
                <c:pt idx="2">
                  <c:v>355</c:v>
                </c:pt>
                <c:pt idx="3">
                  <c:v>560</c:v>
                </c:pt>
                <c:pt idx="4">
                  <c:v>127</c:v>
                </c:pt>
              </c:numCache>
            </c:numRef>
          </c:val>
        </c:ser>
        <c:gapWidth val="150"/>
        <c:overlap val="0"/>
        <c:axId val="9130053"/>
        <c:axId val="81155278"/>
      </c:barChart>
      <c:catAx>
        <c:axId val="913005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155278"/>
        <c:crosses val="autoZero"/>
        <c:auto val="1"/>
        <c:lblAlgn val="ctr"/>
        <c:lblOffset val="100"/>
        <c:noMultiLvlLbl val="0"/>
      </c:catAx>
      <c:valAx>
        <c:axId val="8115527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3005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5</xdr:col>
      <xdr:colOff>324720</xdr:colOff>
      <xdr:row>32</xdr:row>
      <xdr:rowOff>43200</xdr:rowOff>
    </xdr:to>
    <xdr:graphicFrame>
      <xdr:nvGraphicFramePr>
        <xdr:cNvPr id="0" name="Chart 1"/>
        <xdr:cNvGraphicFramePr/>
      </xdr:nvGraphicFramePr>
      <xdr:xfrm>
        <a:off x="0" y="4610160"/>
        <a:ext cx="5399640" cy="25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E5C76"/>
    <pageSetUpPr fitToPage="false"/>
  </sheetPr>
  <dimension ref="A1:P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1"/>
    <col collapsed="false" customWidth="true" hidden="false" outlineLevel="0" max="3" min="3" style="0" width="16"/>
    <col collapsed="false" customWidth="true" hidden="false" outlineLevel="0" max="4" min="4" style="0" width="13"/>
    <col collapsed="false" customWidth="true" hidden="false" outlineLevel="0" max="5" min="5" style="0" width="17"/>
    <col collapsed="false" customWidth="true" hidden="false" outlineLevel="0" max="7" min="6" style="0" width="14"/>
    <col collapsed="false" customWidth="true" hidden="false" outlineLevel="0" max="10" min="8" style="0" width="9"/>
    <col collapsed="false" customWidth="true" hidden="false" outlineLevel="0" max="11" min="11" style="0" width="7"/>
    <col collapsed="false" customWidth="true" hidden="false" outlineLevel="0" max="12" min="12" style="0" width="10"/>
    <col collapsed="false" customWidth="true" hidden="false" outlineLevel="0" max="14" min="13" style="0" width="11"/>
    <col collapsed="false" customWidth="true" hidden="false" outlineLevel="0" max="15" min="15" style="0" width="13"/>
    <col collapsed="false" customWidth="true" hidden="false" outlineLevel="0" max="16" min="16" style="0" width="2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30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</row>
    <row r="4" customFormat="false" ht="24" hidden="false" customHeight="true" outlineLevel="0" collapsed="false">
      <c r="A4" s="4" t="s">
        <v>18</v>
      </c>
      <c r="B4" s="4" t="s">
        <v>19</v>
      </c>
      <c r="C4" s="5" t="s">
        <v>20</v>
      </c>
      <c r="D4" s="4" t="s">
        <v>21</v>
      </c>
      <c r="E4" s="5" t="s">
        <v>22</v>
      </c>
      <c r="F4" s="5" t="s">
        <v>23</v>
      </c>
      <c r="G4" s="5" t="s">
        <v>24</v>
      </c>
      <c r="H4" s="4" t="s">
        <v>25</v>
      </c>
      <c r="I4" s="4" t="n">
        <v>4.5</v>
      </c>
      <c r="J4" s="4" t="str">
        <f aca="false">TEXT(TIMEVALUE(H4)+I4/24,"hh:mm")</f>
        <v>11:00</v>
      </c>
      <c r="K4" s="4" t="n">
        <v>285</v>
      </c>
      <c r="L4" s="4" t="n">
        <v>11.5</v>
      </c>
      <c r="M4" s="6" t="n">
        <f aca="false">IFERROR(L4/VLOOKUP(D4,Stammdaten!$B$5:$D$8,2,FALSE()),0)</f>
        <v>0.479166666666667</v>
      </c>
      <c r="N4" s="7" t="n">
        <f aca="false">K4/100*VLOOKUP(D4,Stammdaten!$B$5:$D$8,3,FALSE())*Stammdaten!$H$5+K4*Stammdaten!$H$6</f>
        <v>281.409</v>
      </c>
      <c r="O4" s="8" t="s">
        <v>26</v>
      </c>
      <c r="P4" s="9" t="s">
        <v>27</v>
      </c>
    </row>
    <row r="5" customFormat="false" ht="24" hidden="false" customHeight="true" outlineLevel="0" collapsed="false">
      <c r="A5" s="10" t="s">
        <v>28</v>
      </c>
      <c r="B5" s="10" t="s">
        <v>19</v>
      </c>
      <c r="C5" s="11" t="s">
        <v>29</v>
      </c>
      <c r="D5" s="10" t="s">
        <v>30</v>
      </c>
      <c r="E5" s="11" t="s">
        <v>31</v>
      </c>
      <c r="F5" s="11" t="s">
        <v>23</v>
      </c>
      <c r="G5" s="11" t="s">
        <v>32</v>
      </c>
      <c r="H5" s="10" t="s">
        <v>33</v>
      </c>
      <c r="I5" s="10" t="n">
        <v>3.5</v>
      </c>
      <c r="J5" s="10" t="str">
        <f aca="false">TEXT(TIMEVALUE(H5)+I5/24,"hh:mm")</f>
        <v>08:30</v>
      </c>
      <c r="K5" s="10" t="n">
        <v>255</v>
      </c>
      <c r="L5" s="10" t="n">
        <v>18</v>
      </c>
      <c r="M5" s="12" t="n">
        <f aca="false">IFERROR(L5/VLOOKUP(D5,Stammdaten!$B$5:$D$8,2,FALSE()),0)</f>
        <v>0.75</v>
      </c>
      <c r="N5" s="13" t="n">
        <f aca="false">K5/100*VLOOKUP(D5,Stammdaten!$B$5:$D$8,3,FALSE())*Stammdaten!$H$5+K5*Stammdaten!$H$6</f>
        <v>258.366</v>
      </c>
      <c r="O5" s="8" t="s">
        <v>26</v>
      </c>
      <c r="P5" s="14" t="s">
        <v>34</v>
      </c>
    </row>
    <row r="6" customFormat="false" ht="24" hidden="false" customHeight="true" outlineLevel="0" collapsed="false">
      <c r="A6" s="4" t="s">
        <v>35</v>
      </c>
      <c r="B6" s="4" t="s">
        <v>19</v>
      </c>
      <c r="C6" s="5" t="s">
        <v>36</v>
      </c>
      <c r="D6" s="4" t="s">
        <v>37</v>
      </c>
      <c r="E6" s="5" t="s">
        <v>38</v>
      </c>
      <c r="F6" s="5" t="s">
        <v>39</v>
      </c>
      <c r="G6" s="5" t="s">
        <v>40</v>
      </c>
      <c r="H6" s="4" t="s">
        <v>41</v>
      </c>
      <c r="I6" s="4" t="n">
        <v>4</v>
      </c>
      <c r="J6" s="4" t="str">
        <f aca="false">TEXT(TIMEVALUE(H6)+I6/24,"hh:mm")</f>
        <v>08:00</v>
      </c>
      <c r="K6" s="4" t="n">
        <v>310</v>
      </c>
      <c r="L6" s="4" t="n">
        <v>9.2</v>
      </c>
      <c r="M6" s="6" t="n">
        <f aca="false">IFERROR(L6/VLOOKUP(D6,Stammdaten!$B$5:$D$8,2,FALSE()),0)</f>
        <v>0.511111111111111</v>
      </c>
      <c r="N6" s="7" t="n">
        <f aca="false">K6/100*VLOOKUP(D6,Stammdaten!$B$5:$D$8,3,FALSE())*Stammdaten!$H$5+K6*Stammdaten!$H$6</f>
        <v>292.764</v>
      </c>
      <c r="O6" s="15" t="s">
        <v>42</v>
      </c>
      <c r="P6" s="9" t="s">
        <v>43</v>
      </c>
    </row>
    <row r="7" customFormat="false" ht="24" hidden="false" customHeight="true" outlineLevel="0" collapsed="false">
      <c r="A7" s="10" t="s">
        <v>44</v>
      </c>
      <c r="B7" s="10" t="s">
        <v>19</v>
      </c>
      <c r="C7" s="11" t="s">
        <v>45</v>
      </c>
      <c r="D7" s="10" t="s">
        <v>21</v>
      </c>
      <c r="E7" s="11" t="s">
        <v>46</v>
      </c>
      <c r="F7" s="11" t="s">
        <v>47</v>
      </c>
      <c r="G7" s="11" t="s">
        <v>48</v>
      </c>
      <c r="H7" s="10" t="s">
        <v>49</v>
      </c>
      <c r="I7" s="10" t="n">
        <v>5</v>
      </c>
      <c r="J7" s="10" t="str">
        <f aca="false">TEXT(TIMEVALUE(H7)+I7/24,"hh:mm")</f>
        <v>12:00</v>
      </c>
      <c r="K7" s="10" t="n">
        <v>365</v>
      </c>
      <c r="L7" s="10" t="n">
        <v>14</v>
      </c>
      <c r="M7" s="12" t="n">
        <f aca="false">IFERROR(L7/VLOOKUP(D7,Stammdaten!$B$5:$D$8,2,FALSE()),0)</f>
        <v>0.583333333333333</v>
      </c>
      <c r="N7" s="13" t="n">
        <f aca="false">K7/100*VLOOKUP(D7,Stammdaten!$B$5:$D$8,3,FALSE())*Stammdaten!$H$5+K7*Stammdaten!$H$6</f>
        <v>360.401</v>
      </c>
      <c r="O7" s="16" t="s">
        <v>50</v>
      </c>
      <c r="P7" s="14" t="s">
        <v>51</v>
      </c>
    </row>
    <row r="8" customFormat="false" ht="24" hidden="false" customHeight="true" outlineLevel="0" collapsed="false">
      <c r="A8" s="4" t="s">
        <v>52</v>
      </c>
      <c r="B8" s="4" t="s">
        <v>53</v>
      </c>
      <c r="C8" s="5" t="s">
        <v>20</v>
      </c>
      <c r="D8" s="4" t="s">
        <v>30</v>
      </c>
      <c r="E8" s="5" t="s">
        <v>22</v>
      </c>
      <c r="F8" s="5" t="s">
        <v>23</v>
      </c>
      <c r="G8" s="5" t="s">
        <v>54</v>
      </c>
      <c r="H8" s="4" t="s">
        <v>55</v>
      </c>
      <c r="I8" s="4" t="n">
        <v>1.5</v>
      </c>
      <c r="J8" s="4" t="str">
        <f aca="false">TEXT(TIMEVALUE(H8)+I8/24,"hh:mm")</f>
        <v>09:30</v>
      </c>
      <c r="K8" s="4" t="n">
        <v>68</v>
      </c>
      <c r="L8" s="4" t="n">
        <v>12</v>
      </c>
      <c r="M8" s="6" t="n">
        <f aca="false">IFERROR(L8/VLOOKUP(D8,Stammdaten!$B$5:$D$8,2,FALSE()),0)</f>
        <v>0.5</v>
      </c>
      <c r="N8" s="7" t="n">
        <f aca="false">K8/100*VLOOKUP(D8,Stammdaten!$B$5:$D$8,3,FALSE())*Stammdaten!$H$5+K8*Stammdaten!$H$6</f>
        <v>68.8976</v>
      </c>
      <c r="O8" s="16" t="s">
        <v>50</v>
      </c>
      <c r="P8" s="9" t="s">
        <v>56</v>
      </c>
    </row>
    <row r="9" customFormat="false" ht="24" hidden="false" customHeight="true" outlineLevel="0" collapsed="false">
      <c r="A9" s="10" t="s">
        <v>57</v>
      </c>
      <c r="B9" s="10" t="s">
        <v>53</v>
      </c>
      <c r="C9" s="11" t="s">
        <v>58</v>
      </c>
      <c r="D9" s="10" t="s">
        <v>59</v>
      </c>
      <c r="E9" s="11" t="s">
        <v>60</v>
      </c>
      <c r="F9" s="11" t="s">
        <v>61</v>
      </c>
      <c r="G9" s="11" t="s">
        <v>62</v>
      </c>
      <c r="H9" s="10" t="s">
        <v>63</v>
      </c>
      <c r="I9" s="10" t="n">
        <v>2</v>
      </c>
      <c r="J9" s="10" t="str">
        <f aca="false">TEXT(TIMEVALUE(H9)+I9/24,"hh:mm")</f>
        <v>08:00</v>
      </c>
      <c r="K9" s="10" t="n">
        <v>72</v>
      </c>
      <c r="L9" s="10" t="n">
        <v>20</v>
      </c>
      <c r="M9" s="12" t="n">
        <f aca="false">IFERROR(L9/VLOOKUP(D9,Stammdaten!$B$5:$D$8,2,FALSE()),0)</f>
        <v>0.833333333333333</v>
      </c>
      <c r="N9" s="13" t="n">
        <f aca="false">K9/100*VLOOKUP(D9,Stammdaten!$B$5:$D$8,3,FALSE())*Stammdaten!$H$5+K9*Stammdaten!$H$6</f>
        <v>72.3312</v>
      </c>
      <c r="O9" s="15" t="s">
        <v>42</v>
      </c>
      <c r="P9" s="14" t="s">
        <v>64</v>
      </c>
    </row>
    <row r="10" customFormat="false" ht="24" hidden="false" customHeight="true" outlineLevel="0" collapsed="false">
      <c r="A10" s="4" t="s">
        <v>65</v>
      </c>
      <c r="B10" s="4" t="s">
        <v>53</v>
      </c>
      <c r="C10" s="5" t="s">
        <v>29</v>
      </c>
      <c r="D10" s="4" t="s">
        <v>37</v>
      </c>
      <c r="E10" s="5" t="s">
        <v>31</v>
      </c>
      <c r="F10" s="5" t="s">
        <v>23</v>
      </c>
      <c r="G10" s="5" t="s">
        <v>66</v>
      </c>
      <c r="H10" s="4" t="s">
        <v>67</v>
      </c>
      <c r="I10" s="4" t="n">
        <v>2.5</v>
      </c>
      <c r="J10" s="4" t="str">
        <f aca="false">TEXT(TIMEVALUE(H10)+I10/24,"hh:mm")</f>
        <v>08:00</v>
      </c>
      <c r="K10" s="4" t="n">
        <v>128</v>
      </c>
      <c r="L10" s="4" t="n">
        <v>17.5</v>
      </c>
      <c r="M10" s="6" t="n">
        <f aca="false">IFERROR(L10/VLOOKUP(D10,Stammdaten!$B$5:$D$8,2,FALSE()),0)</f>
        <v>0.972222222222222</v>
      </c>
      <c r="N10" s="7" t="n">
        <f aca="false">K10/100*VLOOKUP(D10,Stammdaten!$B$5:$D$8,3,FALSE())*Stammdaten!$H$5+K10*Stammdaten!$H$6</f>
        <v>120.8832</v>
      </c>
      <c r="O10" s="17" t="s">
        <v>68</v>
      </c>
      <c r="P10" s="9" t="s">
        <v>69</v>
      </c>
    </row>
    <row r="11" customFormat="false" ht="24" hidden="false" customHeight="true" outlineLevel="0" collapsed="false">
      <c r="A11" s="10" t="s">
        <v>70</v>
      </c>
      <c r="B11" s="10" t="s">
        <v>53</v>
      </c>
      <c r="C11" s="11" t="s">
        <v>36</v>
      </c>
      <c r="D11" s="10" t="s">
        <v>59</v>
      </c>
      <c r="E11" s="11" t="s">
        <v>38</v>
      </c>
      <c r="F11" s="11" t="s">
        <v>39</v>
      </c>
      <c r="G11" s="11" t="s">
        <v>71</v>
      </c>
      <c r="H11" s="10" t="s">
        <v>72</v>
      </c>
      <c r="I11" s="10" t="n">
        <v>1</v>
      </c>
      <c r="J11" s="10" t="str">
        <f aca="false">TEXT(TIMEVALUE(H11)+I11/24,"hh:mm")</f>
        <v>10:00</v>
      </c>
      <c r="K11" s="10" t="n">
        <v>45</v>
      </c>
      <c r="L11" s="10" t="n">
        <v>8</v>
      </c>
      <c r="M11" s="12" t="n">
        <f aca="false">IFERROR(L11/VLOOKUP(D11,Stammdaten!$B$5:$D$8,2,FALSE()),0)</f>
        <v>0.333333333333333</v>
      </c>
      <c r="N11" s="13" t="n">
        <f aca="false">K11/100*VLOOKUP(D11,Stammdaten!$B$5:$D$8,3,FALSE())*Stammdaten!$H$5+K11*Stammdaten!$H$6</f>
        <v>45.207</v>
      </c>
      <c r="O11" s="16" t="s">
        <v>50</v>
      </c>
      <c r="P11" s="14" t="s">
        <v>73</v>
      </c>
    </row>
    <row r="12" customFormat="false" ht="24" hidden="false" customHeight="true" outlineLevel="0" collapsed="false">
      <c r="A12" s="4" t="s">
        <v>74</v>
      </c>
      <c r="B12" s="4" t="s">
        <v>75</v>
      </c>
      <c r="C12" s="5" t="s">
        <v>45</v>
      </c>
      <c r="D12" s="4" t="s">
        <v>21</v>
      </c>
      <c r="E12" s="5" t="s">
        <v>46</v>
      </c>
      <c r="F12" s="5" t="s">
        <v>47</v>
      </c>
      <c r="G12" s="5" t="s">
        <v>76</v>
      </c>
      <c r="H12" s="4" t="s">
        <v>77</v>
      </c>
      <c r="I12" s="4" t="n">
        <v>3</v>
      </c>
      <c r="J12" s="4" t="str">
        <f aca="false">TEXT(TIMEVALUE(H12)+I12/24,"hh:mm")</f>
        <v>07:30</v>
      </c>
      <c r="K12" s="4" t="n">
        <v>195</v>
      </c>
      <c r="L12" s="4" t="n">
        <v>13.5</v>
      </c>
      <c r="M12" s="6" t="n">
        <f aca="false">IFERROR(L12/VLOOKUP(D12,Stammdaten!$B$5:$D$8,2,FALSE()),0)</f>
        <v>0.5625</v>
      </c>
      <c r="N12" s="7" t="n">
        <f aca="false">K12/100*VLOOKUP(D12,Stammdaten!$B$5:$D$8,3,FALSE())*Stammdaten!$H$5+K12*Stammdaten!$H$6</f>
        <v>192.543</v>
      </c>
      <c r="O12" s="16" t="s">
        <v>50</v>
      </c>
      <c r="P12" s="9" t="s">
        <v>78</v>
      </c>
    </row>
    <row r="13" customFormat="false" ht="24" hidden="false" customHeight="true" outlineLevel="0" collapsed="false">
      <c r="A13" s="10" t="s">
        <v>79</v>
      </c>
      <c r="B13" s="10" t="s">
        <v>75</v>
      </c>
      <c r="C13" s="11" t="s">
        <v>58</v>
      </c>
      <c r="D13" s="10" t="s">
        <v>30</v>
      </c>
      <c r="E13" s="11" t="s">
        <v>60</v>
      </c>
      <c r="F13" s="11" t="s">
        <v>61</v>
      </c>
      <c r="G13" s="11" t="s">
        <v>80</v>
      </c>
      <c r="H13" s="10" t="s">
        <v>81</v>
      </c>
      <c r="I13" s="10" t="n">
        <v>1.5</v>
      </c>
      <c r="J13" s="10" t="str">
        <f aca="false">TEXT(TIMEVALUE(H13)+I13/24,"hh:mm")</f>
        <v>09:00</v>
      </c>
      <c r="K13" s="10" t="n">
        <v>55</v>
      </c>
      <c r="L13" s="10" t="n">
        <v>19</v>
      </c>
      <c r="M13" s="12" t="n">
        <f aca="false">IFERROR(L13/VLOOKUP(D13,Stammdaten!$B$5:$D$8,2,FALSE()),0)</f>
        <v>0.791666666666667</v>
      </c>
      <c r="N13" s="13" t="n">
        <f aca="false">K13/100*VLOOKUP(D13,Stammdaten!$B$5:$D$8,3,FALSE())*Stammdaten!$H$5+K13*Stammdaten!$H$6</f>
        <v>55.726</v>
      </c>
      <c r="O13" s="16" t="s">
        <v>50</v>
      </c>
      <c r="P13" s="14" t="s">
        <v>82</v>
      </c>
    </row>
    <row r="14" customFormat="false" ht="24" hidden="false" customHeight="true" outlineLevel="0" collapsed="false">
      <c r="A14" s="4" t="s">
        <v>83</v>
      </c>
      <c r="B14" s="4" t="s">
        <v>75</v>
      </c>
      <c r="C14" s="5" t="s">
        <v>20</v>
      </c>
      <c r="D14" s="4" t="s">
        <v>37</v>
      </c>
      <c r="E14" s="5" t="s">
        <v>22</v>
      </c>
      <c r="F14" s="5" t="s">
        <v>23</v>
      </c>
      <c r="G14" s="5" t="s">
        <v>84</v>
      </c>
      <c r="H14" s="4" t="s">
        <v>63</v>
      </c>
      <c r="I14" s="4" t="n">
        <v>2.5</v>
      </c>
      <c r="J14" s="4" t="str">
        <f aca="false">TEXT(TIMEVALUE(H14)+I14/24,"hh:mm")</f>
        <v>08:30</v>
      </c>
      <c r="K14" s="4" t="n">
        <v>175</v>
      </c>
      <c r="L14" s="4" t="n">
        <v>10.5</v>
      </c>
      <c r="M14" s="6" t="n">
        <f aca="false">IFERROR(L14/VLOOKUP(D14,Stammdaten!$B$5:$D$8,2,FALSE()),0)</f>
        <v>0.583333333333333</v>
      </c>
      <c r="N14" s="7" t="n">
        <f aca="false">K14/100*VLOOKUP(D14,Stammdaten!$B$5:$D$8,3,FALSE())*Stammdaten!$H$5+K14*Stammdaten!$H$6</f>
        <v>165.27</v>
      </c>
      <c r="O14" s="16" t="s">
        <v>50</v>
      </c>
      <c r="P14" s="9" t="s">
        <v>85</v>
      </c>
    </row>
    <row r="15" customFormat="false" ht="24" hidden="false" customHeight="true" outlineLevel="0" collapsed="false">
      <c r="A15" s="10" t="s">
        <v>86</v>
      </c>
      <c r="B15" s="10" t="s">
        <v>75</v>
      </c>
      <c r="C15" s="11" t="s">
        <v>29</v>
      </c>
      <c r="D15" s="10" t="s">
        <v>59</v>
      </c>
      <c r="E15" s="11" t="s">
        <v>31</v>
      </c>
      <c r="F15" s="11" t="s">
        <v>23</v>
      </c>
      <c r="G15" s="11" t="s">
        <v>87</v>
      </c>
      <c r="H15" s="10" t="s">
        <v>88</v>
      </c>
      <c r="I15" s="10" t="n">
        <v>1</v>
      </c>
      <c r="J15" s="10" t="str">
        <f aca="false">TEXT(TIMEVALUE(H15)+I15/24,"hh:mm")</f>
        <v>09:30</v>
      </c>
      <c r="K15" s="10" t="n">
        <v>38</v>
      </c>
      <c r="L15" s="10" t="n">
        <v>21</v>
      </c>
      <c r="M15" s="12" t="n">
        <f aca="false">IFERROR(L15/VLOOKUP(D15,Stammdaten!$B$5:$D$8,2,FALSE()),0)</f>
        <v>0.875</v>
      </c>
      <c r="N15" s="13" t="n">
        <f aca="false">K15/100*VLOOKUP(D15,Stammdaten!$B$5:$D$8,3,FALSE())*Stammdaten!$H$5+K15*Stammdaten!$H$6</f>
        <v>38.1748</v>
      </c>
      <c r="O15" s="16" t="s">
        <v>50</v>
      </c>
      <c r="P15" s="14" t="s">
        <v>89</v>
      </c>
    </row>
    <row r="16" customFormat="false" ht="24" hidden="false" customHeight="true" outlineLevel="0" collapsed="false">
      <c r="A16" s="18" t="s">
        <v>90</v>
      </c>
      <c r="B16" s="18"/>
      <c r="C16" s="18"/>
      <c r="D16" s="18"/>
      <c r="E16" s="18"/>
      <c r="F16" s="18"/>
      <c r="G16" s="18"/>
      <c r="H16" s="18"/>
      <c r="I16" s="18"/>
      <c r="J16" s="18"/>
      <c r="K16" s="19" t="n">
        <f aca="false">SUM(K4:K15)</f>
        <v>1991</v>
      </c>
      <c r="L16" s="20" t="n">
        <f aca="false">SUM(L4:L15)</f>
        <v>174.2</v>
      </c>
      <c r="M16" s="21" t="n">
        <f aca="false">AVERAGE(M4:M15)</f>
        <v>0.647916666666667</v>
      </c>
      <c r="N16" s="22" t="n">
        <f aca="false">SUM(N4:N15)</f>
        <v>1951.9728</v>
      </c>
      <c r="O16" s="23"/>
      <c r="P16" s="23"/>
    </row>
  </sheetData>
  <mergeCells count="3">
    <mergeCell ref="A1:O1"/>
    <mergeCell ref="A2:O2"/>
    <mergeCell ref="A16:J16"/>
  </mergeCells>
  <conditionalFormatting sqref="M4:M15">
    <cfRule type="cellIs" priority="2" operator="greaterThan" aboveAverage="0" equalAverage="0" bottom="0" percent="0" rank="0" text="" dxfId="0">
      <formula>1</formula>
    </cfRule>
  </conditionalFormatting>
  <dataValidations count="1">
    <dataValidation allowBlank="true" errorStyle="stop" operator="between" showDropDown="false" showErrorMessage="false" showInputMessage="false" sqref="O4:O15" type="list">
      <formula1>"Geplant,Unterwegs,Erledigt,Verspätet"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AA5B1"/>
    <pageSetUpPr fitToPage="false"/>
  </sheetPr>
  <dimension ref="A1:H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9"/>
    <col collapsed="false" customWidth="true" hidden="false" outlineLevel="0" max="3" min="3" style="0" width="15"/>
    <col collapsed="false" customWidth="true" hidden="false" outlineLevel="0" max="4" min="4" style="0" width="16"/>
    <col collapsed="false" customWidth="true" hidden="false" outlineLevel="0" max="5" min="5" style="0" width="11"/>
    <col collapsed="false" customWidth="true" hidden="false" outlineLevel="0" max="6" min="6" style="0" width="3"/>
    <col collapsed="false" customWidth="true" hidden="false" outlineLevel="0" max="7" min="7" style="0" width="18"/>
    <col collapsed="false" customWidth="true" hidden="false" outlineLevel="0" max="8" min="8" style="0" width="12"/>
  </cols>
  <sheetData>
    <row r="1" customFormat="false" ht="33.75" hidden="false" customHeight="true" outlineLevel="0" collapsed="false">
      <c r="A1" s="1" t="s">
        <v>91</v>
      </c>
      <c r="B1" s="1"/>
      <c r="C1" s="1"/>
      <c r="D1" s="1"/>
      <c r="E1" s="1"/>
      <c r="F1" s="1"/>
      <c r="G1" s="1"/>
      <c r="H1" s="1"/>
    </row>
    <row r="3" customFormat="false" ht="21.75" hidden="false" customHeight="true" outlineLevel="0" collapsed="false">
      <c r="A3" s="24" t="s">
        <v>92</v>
      </c>
      <c r="B3" s="24"/>
      <c r="C3" s="24"/>
      <c r="D3" s="24"/>
      <c r="E3" s="24"/>
      <c r="G3" s="24" t="s">
        <v>93</v>
      </c>
      <c r="H3" s="24"/>
    </row>
    <row r="4" customFormat="false" ht="23.85" hidden="false" customHeight="false" outlineLevel="0" collapsed="false">
      <c r="A4" s="3" t="s">
        <v>94</v>
      </c>
      <c r="B4" s="3" t="s">
        <v>5</v>
      </c>
      <c r="C4" s="3" t="s">
        <v>95</v>
      </c>
      <c r="D4" s="3" t="s">
        <v>96</v>
      </c>
      <c r="E4" s="3" t="s">
        <v>97</v>
      </c>
      <c r="G4" s="3" t="s">
        <v>98</v>
      </c>
      <c r="H4" s="3" t="s">
        <v>99</v>
      </c>
    </row>
    <row r="5" customFormat="false" ht="21.75" hidden="false" customHeight="true" outlineLevel="0" collapsed="false">
      <c r="A5" s="25" t="s">
        <v>100</v>
      </c>
      <c r="B5" s="26" t="s">
        <v>21</v>
      </c>
      <c r="C5" s="27" t="n">
        <v>24</v>
      </c>
      <c r="D5" s="27" t="n">
        <v>29.5</v>
      </c>
      <c r="E5" s="26" t="s">
        <v>101</v>
      </c>
      <c r="G5" s="28" t="s">
        <v>102</v>
      </c>
      <c r="H5" s="29" t="n">
        <v>1.72</v>
      </c>
    </row>
    <row r="6" customFormat="false" ht="21.75" hidden="false" customHeight="true" outlineLevel="0" collapsed="false">
      <c r="A6" s="11" t="s">
        <v>100</v>
      </c>
      <c r="B6" s="10" t="s">
        <v>30</v>
      </c>
      <c r="C6" s="30" t="n">
        <v>24</v>
      </c>
      <c r="D6" s="30" t="n">
        <v>31</v>
      </c>
      <c r="E6" s="10" t="s">
        <v>103</v>
      </c>
      <c r="G6" s="31" t="s">
        <v>104</v>
      </c>
      <c r="H6" s="32" t="n">
        <v>0.48</v>
      </c>
    </row>
    <row r="7" customFormat="false" ht="21.75" hidden="false" customHeight="true" outlineLevel="0" collapsed="false">
      <c r="A7" s="25" t="s">
        <v>105</v>
      </c>
      <c r="B7" s="26" t="s">
        <v>37</v>
      </c>
      <c r="C7" s="27" t="n">
        <v>18</v>
      </c>
      <c r="D7" s="27" t="n">
        <v>27</v>
      </c>
      <c r="E7" s="26" t="s">
        <v>106</v>
      </c>
      <c r="G7" s="28" t="s">
        <v>107</v>
      </c>
      <c r="H7" s="29" t="n">
        <v>28.5</v>
      </c>
    </row>
    <row r="8" customFormat="false" ht="21.75" hidden="false" customHeight="true" outlineLevel="0" collapsed="false">
      <c r="A8" s="11" t="s">
        <v>100</v>
      </c>
      <c r="B8" s="10" t="s">
        <v>59</v>
      </c>
      <c r="C8" s="30" t="n">
        <v>24</v>
      </c>
      <c r="D8" s="30" t="n">
        <v>30.5</v>
      </c>
      <c r="E8" s="10" t="s">
        <v>108</v>
      </c>
      <c r="G8" s="33" t="s">
        <v>109</v>
      </c>
      <c r="H8" s="33"/>
    </row>
    <row r="11" customFormat="false" ht="21.75" hidden="false" customHeight="true" outlineLevel="0" collapsed="false">
      <c r="A11" s="24" t="s">
        <v>4</v>
      </c>
      <c r="B11" s="24"/>
      <c r="C11" s="24"/>
      <c r="D11" s="24"/>
      <c r="E11" s="24"/>
    </row>
    <row r="12" customFormat="false" ht="15" hidden="false" customHeight="false" outlineLevel="0" collapsed="false">
      <c r="A12" s="3" t="s">
        <v>110</v>
      </c>
      <c r="B12" s="3" t="s">
        <v>111</v>
      </c>
      <c r="C12" s="3" t="s">
        <v>112</v>
      </c>
      <c r="D12" s="3" t="s">
        <v>113</v>
      </c>
      <c r="E12" s="3" t="s">
        <v>16</v>
      </c>
    </row>
    <row r="13" customFormat="false" ht="21.75" hidden="false" customHeight="true" outlineLevel="0" collapsed="false">
      <c r="A13" s="25" t="s">
        <v>20</v>
      </c>
      <c r="B13" s="26" t="s">
        <v>114</v>
      </c>
      <c r="C13" s="25" t="s">
        <v>115</v>
      </c>
      <c r="D13" s="25" t="s">
        <v>116</v>
      </c>
      <c r="E13" s="8" t="s">
        <v>117</v>
      </c>
    </row>
    <row r="14" customFormat="false" ht="21.75" hidden="false" customHeight="true" outlineLevel="0" collapsed="false">
      <c r="A14" s="11" t="s">
        <v>29</v>
      </c>
      <c r="B14" s="10" t="s">
        <v>114</v>
      </c>
      <c r="C14" s="11" t="s">
        <v>118</v>
      </c>
      <c r="D14" s="11" t="s">
        <v>119</v>
      </c>
      <c r="E14" s="8" t="s">
        <v>117</v>
      </c>
    </row>
    <row r="15" customFormat="false" ht="21.75" hidden="false" customHeight="true" outlineLevel="0" collapsed="false">
      <c r="A15" s="25" t="s">
        <v>36</v>
      </c>
      <c r="B15" s="26" t="s">
        <v>114</v>
      </c>
      <c r="C15" s="25" t="s">
        <v>120</v>
      </c>
      <c r="D15" s="25" t="s">
        <v>121</v>
      </c>
      <c r="E15" s="8" t="s">
        <v>117</v>
      </c>
    </row>
    <row r="16" customFormat="false" ht="21.75" hidden="false" customHeight="true" outlineLevel="0" collapsed="false">
      <c r="A16" s="11" t="s">
        <v>45</v>
      </c>
      <c r="B16" s="10" t="s">
        <v>114</v>
      </c>
      <c r="C16" s="11" t="s">
        <v>122</v>
      </c>
      <c r="D16" s="11" t="s">
        <v>123</v>
      </c>
      <c r="E16" s="8" t="s">
        <v>117</v>
      </c>
    </row>
    <row r="17" customFormat="false" ht="21.75" hidden="false" customHeight="true" outlineLevel="0" collapsed="false">
      <c r="A17" s="25" t="s">
        <v>58</v>
      </c>
      <c r="B17" s="26" t="s">
        <v>114</v>
      </c>
      <c r="C17" s="25" t="s">
        <v>124</v>
      </c>
      <c r="D17" s="25" t="s">
        <v>125</v>
      </c>
      <c r="E17" s="8" t="s">
        <v>117</v>
      </c>
    </row>
    <row r="18" customFormat="false" ht="21.75" hidden="false" customHeight="true" outlineLevel="0" collapsed="false">
      <c r="A18" s="11" t="s">
        <v>126</v>
      </c>
      <c r="B18" s="10" t="s">
        <v>114</v>
      </c>
      <c r="C18" s="11" t="s">
        <v>127</v>
      </c>
      <c r="D18" s="11" t="s">
        <v>128</v>
      </c>
      <c r="E18" s="15" t="s">
        <v>129</v>
      </c>
    </row>
  </sheetData>
  <mergeCells count="5">
    <mergeCell ref="A1:H1"/>
    <mergeCell ref="A3:E3"/>
    <mergeCell ref="G3:H3"/>
    <mergeCell ref="G8:H8"/>
    <mergeCell ref="A11:E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B8C5A"/>
    <pageSetUpPr fitToPage="fals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2"/>
    <col collapsed="false" customWidth="true" hidden="false" outlineLevel="0" max="6" min="3" style="0" width="14"/>
  </cols>
  <sheetData>
    <row r="1" customFormat="false" ht="33.75" hidden="false" customHeight="true" outlineLevel="0" collapsed="false">
      <c r="A1" s="1" t="s">
        <v>130</v>
      </c>
      <c r="B1" s="1"/>
      <c r="C1" s="1"/>
      <c r="D1" s="1"/>
      <c r="E1" s="1"/>
      <c r="F1" s="1"/>
    </row>
    <row r="3" customFormat="false" ht="18" hidden="false" customHeight="true" outlineLevel="0" collapsed="false">
      <c r="A3" s="34" t="s">
        <v>131</v>
      </c>
      <c r="B3" s="34"/>
      <c r="C3" s="34" t="s">
        <v>132</v>
      </c>
      <c r="D3" s="34"/>
      <c r="E3" s="34" t="s">
        <v>133</v>
      </c>
      <c r="F3" s="34"/>
    </row>
    <row r="4" customFormat="false" ht="25.5" hidden="false" customHeight="true" outlineLevel="0" collapsed="false">
      <c r="A4" s="35" t="n">
        <f aca="false">COUNTA(Disposition!A4:A15)</f>
        <v>12</v>
      </c>
      <c r="B4" s="35"/>
      <c r="C4" s="36" t="n">
        <f aca="false">SUM(Disposition!K4:K15)</f>
        <v>1991</v>
      </c>
      <c r="D4" s="36"/>
      <c r="E4" s="37" t="n">
        <f aca="false">SUM(Disposition!N4:N15)</f>
        <v>1951.9728</v>
      </c>
      <c r="F4" s="37"/>
    </row>
    <row r="5" customFormat="false" ht="9.75" hidden="false" customHeight="true" outlineLevel="0" collapsed="false">
      <c r="A5" s="35"/>
      <c r="B5" s="35"/>
      <c r="C5" s="36"/>
      <c r="D5" s="36"/>
      <c r="E5" s="37"/>
      <c r="F5" s="37"/>
    </row>
    <row r="7" customFormat="false" ht="18" hidden="false" customHeight="true" outlineLevel="0" collapsed="false">
      <c r="A7" s="34" t="s">
        <v>134</v>
      </c>
      <c r="B7" s="34"/>
      <c r="C7" s="34" t="s">
        <v>135</v>
      </c>
      <c r="D7" s="34"/>
      <c r="E7" s="34" t="s">
        <v>136</v>
      </c>
      <c r="F7" s="34"/>
    </row>
    <row r="8" customFormat="false" ht="25.5" hidden="false" customHeight="true" outlineLevel="0" collapsed="false">
      <c r="A8" s="38" t="n">
        <f aca="false">AVERAGE(Disposition!M4:M15)</f>
        <v>0.647916666666667</v>
      </c>
      <c r="B8" s="38"/>
      <c r="C8" s="39" t="n">
        <f aca="false">IFERROR(SUM(Disposition!N4:N15)/SUM(Disposition!K4:K15),0)</f>
        <v>0.980398191863385</v>
      </c>
      <c r="D8" s="39"/>
      <c r="E8" s="38" t="n">
        <f aca="false">IFERROR(COUNTIF(Disposition!O4:O15,"Erledigt")/COUNTA(Disposition!A4:A15),0)</f>
        <v>0.166666666666667</v>
      </c>
      <c r="F8" s="38"/>
    </row>
    <row r="9" customFormat="false" ht="9.75" hidden="false" customHeight="true" outlineLevel="0" collapsed="false">
      <c r="A9" s="38"/>
      <c r="B9" s="38"/>
      <c r="C9" s="39"/>
      <c r="D9" s="39"/>
      <c r="E9" s="38"/>
      <c r="F9" s="38"/>
    </row>
    <row r="11" customFormat="false" ht="24" hidden="false" customHeight="true" outlineLevel="0" collapsed="false">
      <c r="A11" s="24" t="s">
        <v>137</v>
      </c>
      <c r="B11" s="24"/>
      <c r="C11" s="24"/>
      <c r="D11" s="24"/>
    </row>
    <row r="12" customFormat="false" ht="15" hidden="false" customHeight="false" outlineLevel="0" collapsed="false">
      <c r="A12" s="3" t="s">
        <v>4</v>
      </c>
      <c r="B12" s="3" t="s">
        <v>138</v>
      </c>
      <c r="C12" s="3" t="s">
        <v>139</v>
      </c>
      <c r="D12" s="3" t="s">
        <v>134</v>
      </c>
    </row>
    <row r="13" customFormat="false" ht="21.75" hidden="false" customHeight="true" outlineLevel="0" collapsed="false">
      <c r="A13" s="28" t="s">
        <v>20</v>
      </c>
      <c r="B13" s="26" t="n">
        <f aca="false">COUNTIF(Disposition!C4:C15,A13)</f>
        <v>3</v>
      </c>
      <c r="C13" s="40" t="n">
        <f aca="false">SUMIF(Disposition!C4:C15,A13,Disposition!K4:K15)</f>
        <v>528</v>
      </c>
      <c r="D13" s="41" t="n">
        <f aca="false">IFERROR(AVERAGEIF(Disposition!C4:C15,A13,Disposition!M4:M15),0)</f>
        <v>0.520833333333333</v>
      </c>
    </row>
    <row r="14" customFormat="false" ht="21.75" hidden="false" customHeight="true" outlineLevel="0" collapsed="false">
      <c r="A14" s="31" t="s">
        <v>29</v>
      </c>
      <c r="B14" s="10" t="n">
        <f aca="false">COUNTIF(Disposition!C4:C15,A14)</f>
        <v>3</v>
      </c>
      <c r="C14" s="42" t="n">
        <f aca="false">SUMIF(Disposition!C4:C15,A14,Disposition!K4:K15)</f>
        <v>421</v>
      </c>
      <c r="D14" s="12" t="n">
        <f aca="false">IFERROR(AVERAGEIF(Disposition!C4:C15,A14,Disposition!M4:M15),0)</f>
        <v>0.865740740740741</v>
      </c>
    </row>
    <row r="15" customFormat="false" ht="21.75" hidden="false" customHeight="true" outlineLevel="0" collapsed="false">
      <c r="A15" s="28" t="s">
        <v>36</v>
      </c>
      <c r="B15" s="26" t="n">
        <f aca="false">COUNTIF(Disposition!C4:C15,A15)</f>
        <v>2</v>
      </c>
      <c r="C15" s="40" t="n">
        <f aca="false">SUMIF(Disposition!C4:C15,A15,Disposition!K4:K15)</f>
        <v>355</v>
      </c>
      <c r="D15" s="41" t="n">
        <f aca="false">IFERROR(AVERAGEIF(Disposition!C4:C15,A15,Disposition!M4:M15),0)</f>
        <v>0.422222222222222</v>
      </c>
    </row>
    <row r="16" customFormat="false" ht="21.75" hidden="false" customHeight="true" outlineLevel="0" collapsed="false">
      <c r="A16" s="31" t="s">
        <v>45</v>
      </c>
      <c r="B16" s="10" t="n">
        <f aca="false">COUNTIF(Disposition!C4:C15,A16)</f>
        <v>2</v>
      </c>
      <c r="C16" s="42" t="n">
        <f aca="false">SUMIF(Disposition!C4:C15,A16,Disposition!K4:K15)</f>
        <v>560</v>
      </c>
      <c r="D16" s="12" t="n">
        <f aca="false">IFERROR(AVERAGEIF(Disposition!C4:C15,A16,Disposition!M4:M15),0)</f>
        <v>0.572916666666667</v>
      </c>
    </row>
    <row r="17" customFormat="false" ht="21.75" hidden="false" customHeight="true" outlineLevel="0" collapsed="false">
      <c r="A17" s="28" t="s">
        <v>58</v>
      </c>
      <c r="B17" s="26" t="n">
        <f aca="false">COUNTIF(Disposition!C4:C15,A17)</f>
        <v>2</v>
      </c>
      <c r="C17" s="40" t="n">
        <f aca="false">SUMIF(Disposition!C4:C15,A17,Disposition!K4:K15)</f>
        <v>127</v>
      </c>
      <c r="D17" s="41" t="n">
        <f aca="false">IFERROR(AVERAGEIF(Disposition!C4:C15,A17,Disposition!M4:M15),0)</f>
        <v>0.8125</v>
      </c>
    </row>
  </sheetData>
  <mergeCells count="14">
    <mergeCell ref="A1:F1"/>
    <mergeCell ref="A3:B3"/>
    <mergeCell ref="C3:D3"/>
    <mergeCell ref="E3:F3"/>
    <mergeCell ref="A4:B5"/>
    <mergeCell ref="C4:D5"/>
    <mergeCell ref="E4:F5"/>
    <mergeCell ref="A7:B7"/>
    <mergeCell ref="C7:D7"/>
    <mergeCell ref="E7:F7"/>
    <mergeCell ref="A8:B9"/>
    <mergeCell ref="C8:D9"/>
    <mergeCell ref="E8:F9"/>
    <mergeCell ref="A11:D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2026-05-23T11:41:03Z</dcterms:created>
  <dc:creator>openpyxl</dc:creator>
  <dc:description/>
  <dc:language>en-US</dc:language>
  <cp:lastModifiedBy/>
  <dcterms:modified xsi:type="dcterms:W3CDTF">2026-05-23T11:41:05Z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