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spositionsplan" sheetId="1" state="visible" r:id="rId3"/>
    <sheet name="Stammdaten" sheetId="2" state="visible" r:id="rId4"/>
    <sheet name="Auswertung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<sst xmlns="http://schemas.openxmlformats.org/spreadsheetml/2006/main" count="293" uniqueCount="171">
  <si>
    <t xml:space="preserve">LKW-DISPOSITIONSPLAN</t>
  </si>
  <si>
    <t xml:space="preserve">Nordbay Spedition GmbH  ·  Abteilung Fernverkehr  ·  Disposition &amp; Auftragssteuerung</t>
  </si>
  <si>
    <t xml:space="preserve">  Stand: 23.05.2026</t>
  </si>
  <si>
    <t xml:space="preserve">Bearbeiter: Disposition  |  Planungszeitraum: KW 18–23 / 2026  </t>
  </si>
  <si>
    <t xml:space="preserve">Nr.</t>
  </si>
  <si>
    <t xml:space="preserve">Auftrags-Nr.</t>
  </si>
  <si>
    <t xml:space="preserve">Auftraggeber</t>
  </si>
  <si>
    <t xml:space="preserve">Ladeort</t>
  </si>
  <si>
    <t xml:space="preserve">Entladeort</t>
  </si>
  <si>
    <t xml:space="preserve">Lade-
datum</t>
  </si>
  <si>
    <t xml:space="preserve">Lade-
zeit</t>
  </si>
  <si>
    <t xml:space="preserve">Liefer-
datum</t>
  </si>
  <si>
    <t xml:space="preserve">Liefer-
zeit</t>
  </si>
  <si>
    <t xml:space="preserve">Fahrzeug
(Kennz.)</t>
  </si>
  <si>
    <t xml:space="preserve">Fahrer</t>
  </si>
  <si>
    <t xml:space="preserve">Frachtgut</t>
  </si>
  <si>
    <t xml:space="preserve">Gewicht
(t)</t>
  </si>
  <si>
    <t xml:space="preserve">Distanz
(km)</t>
  </si>
  <si>
    <t xml:space="preserve">Kostensatz
(€/km)</t>
  </si>
  <si>
    <t xml:space="preserve">Transport-
kosten (€)</t>
  </si>
  <si>
    <t xml:space="preserve">Status</t>
  </si>
  <si>
    <t xml:space="preserve">Bemerkungen</t>
  </si>
  <si>
    <t xml:space="preserve">AU-2026-001</t>
  </si>
  <si>
    <t xml:space="preserve">Rheintrans Logistik GmbH</t>
  </si>
  <si>
    <t xml:space="preserve">Hamburg</t>
  </si>
  <si>
    <t xml:space="preserve">München</t>
  </si>
  <si>
    <t xml:space="preserve">06:00</t>
  </si>
  <si>
    <t xml:space="preserve">18:30</t>
  </si>
  <si>
    <t xml:space="preserve">HH-TK 1492</t>
  </si>
  <si>
    <t xml:space="preserve">Klaus Bergmann</t>
  </si>
  <si>
    <t xml:space="preserve">Maschinenbauteile</t>
  </si>
  <si>
    <t xml:space="preserve">Geliefert</t>
  </si>
  <si>
    <t xml:space="preserve">Termingerecht, Empfang bestätigt</t>
  </si>
  <si>
    <t xml:space="preserve">AU-2026-002</t>
  </si>
  <si>
    <t xml:space="preserve">Elbe Handels AG</t>
  </si>
  <si>
    <t xml:space="preserve">Berlin</t>
  </si>
  <si>
    <t xml:space="preserve">Köln</t>
  </si>
  <si>
    <t xml:space="preserve">07:30</t>
  </si>
  <si>
    <t xml:space="preserve">15:00</t>
  </si>
  <si>
    <t xml:space="preserve">B-RN 5574</t>
  </si>
  <si>
    <t xml:space="preserve">Stefan Keller</t>
  </si>
  <si>
    <t xml:space="preserve">Elektronik</t>
  </si>
  <si>
    <t xml:space="preserve">Ware unbeschädigt angekommen</t>
  </si>
  <si>
    <t xml:space="preserve">AU-2026-003</t>
  </si>
  <si>
    <t xml:space="preserve">Weserbau Zulieferer GmbH</t>
  </si>
  <si>
    <t xml:space="preserve">Frankfurt</t>
  </si>
  <si>
    <t xml:space="preserve">05:00</t>
  </si>
  <si>
    <t xml:space="preserve">17:30</t>
  </si>
  <si>
    <t xml:space="preserve">F-HZ 2259</t>
  </si>
  <si>
    <t xml:space="preserve">Maria Hoffmann</t>
  </si>
  <si>
    <t xml:space="preserve">Konsumgüter</t>
  </si>
  <si>
    <t xml:space="preserve">AU-2026-004</t>
  </si>
  <si>
    <t xml:space="preserve">Hanseatische Fracht AG</t>
  </si>
  <si>
    <t xml:space="preserve">06:30</t>
  </si>
  <si>
    <t xml:space="preserve">14:00</t>
  </si>
  <si>
    <t xml:space="preserve">MUC-AF 3381</t>
  </si>
  <si>
    <t xml:space="preserve">Thomas Braun</t>
  </si>
  <si>
    <t xml:space="preserve">Baustoffe</t>
  </si>
  <si>
    <t xml:space="preserve">Schwergut – Betonfertigteile</t>
  </si>
  <si>
    <t xml:space="preserve">AU-2026-005</t>
  </si>
  <si>
    <t xml:space="preserve">Nordstern Transport KG</t>
  </si>
  <si>
    <t xml:space="preserve">Stuttgart</t>
  </si>
  <si>
    <t xml:space="preserve">08:00</t>
  </si>
  <si>
    <t xml:space="preserve">14:30</t>
  </si>
  <si>
    <t xml:space="preserve">K-WL 7813</t>
  </si>
  <si>
    <t xml:space="preserve">Andrea Müller</t>
  </si>
  <si>
    <t xml:space="preserve">Chemikalien (ADR)</t>
  </si>
  <si>
    <t xml:space="preserve">Storniert</t>
  </si>
  <si>
    <t xml:space="preserve">Kundenauftrag zurückgezogen</t>
  </si>
  <si>
    <t xml:space="preserve">AU-2026-006</t>
  </si>
  <si>
    <t xml:space="preserve">05:30</t>
  </si>
  <si>
    <t xml:space="preserve">09:00</t>
  </si>
  <si>
    <t xml:space="preserve">S-BE 9047</t>
  </si>
  <si>
    <t xml:space="preserve">Sabine Fischer</t>
  </si>
  <si>
    <t xml:space="preserve">Lebensmittel (gek.)</t>
  </si>
  <si>
    <t xml:space="preserve">Kühlkette lückenlos eingehalten</t>
  </si>
  <si>
    <t xml:space="preserve">AU-2026-007</t>
  </si>
  <si>
    <t xml:space="preserve">Mittelland Industrie GmbH</t>
  </si>
  <si>
    <t xml:space="preserve">Düsseldorf</t>
  </si>
  <si>
    <t xml:space="preserve">Leipzig</t>
  </si>
  <si>
    <t xml:space="preserve">12:30</t>
  </si>
  <si>
    <t xml:space="preserve">Stahlprodukte</t>
  </si>
  <si>
    <t xml:space="preserve">AU-2026-008</t>
  </si>
  <si>
    <t xml:space="preserve">Nürnberg</t>
  </si>
  <si>
    <t xml:space="preserve">04:30</t>
  </si>
  <si>
    <t xml:space="preserve">16:00</t>
  </si>
  <si>
    <t xml:space="preserve">Abliefernachweis liegt vor</t>
  </si>
  <si>
    <t xml:space="preserve">AU-2026-009</t>
  </si>
  <si>
    <t xml:space="preserve">Hannover</t>
  </si>
  <si>
    <t xml:space="preserve">Dresden</t>
  </si>
  <si>
    <t xml:space="preserve">10:00</t>
  </si>
  <si>
    <t xml:space="preserve">Kunststoffgranulat</t>
  </si>
  <si>
    <t xml:space="preserve">Unterwegs</t>
  </si>
  <si>
    <t xml:space="preserve">Planmäßige Ankunft erwartet</t>
  </si>
  <si>
    <t xml:space="preserve">AU-2026-010</t>
  </si>
  <si>
    <t xml:space="preserve">Dortmund</t>
  </si>
  <si>
    <t xml:space="preserve">07:00</t>
  </si>
  <si>
    <t xml:space="preserve">13:00</t>
  </si>
  <si>
    <t xml:space="preserve">Kühltemperatur: -4 °C</t>
  </si>
  <si>
    <t xml:space="preserve">AU-2026-011</t>
  </si>
  <si>
    <t xml:space="preserve">11:30</t>
  </si>
  <si>
    <t xml:space="preserve">Papierrollen</t>
  </si>
  <si>
    <t xml:space="preserve">Bestätigt</t>
  </si>
  <si>
    <t xml:space="preserve">Abholung bestätigt</t>
  </si>
  <si>
    <t xml:space="preserve">AU-2026-012</t>
  </si>
  <si>
    <t xml:space="preserve">19:00</t>
  </si>
  <si>
    <t xml:space="preserve">Lieferfenster 10:00–12:00 Uhr</t>
  </si>
  <si>
    <t xml:space="preserve">AU-2026-013</t>
  </si>
  <si>
    <t xml:space="preserve">AU-2026-014</t>
  </si>
  <si>
    <t xml:space="preserve">In Planung</t>
  </si>
  <si>
    <t xml:space="preserve">Laderampe Nr. 4 reserviert</t>
  </si>
  <si>
    <t xml:space="preserve">AU-2026-015</t>
  </si>
  <si>
    <t xml:space="preserve">17:00</t>
  </si>
  <si>
    <t xml:space="preserve">Fahrzeugfreigabe ausstehend</t>
  </si>
  <si>
    <t xml:space="preserve">GESAMTSUMME</t>
  </si>
  <si>
    <t xml:space="preserve">STAMMDATEN  –  FUHRPARK &amp; FAHRERPERSONAL</t>
  </si>
  <si>
    <t xml:space="preserve">▶  FUHRPARKÜBERSICHT</t>
  </si>
  <si>
    <t xml:space="preserve">Kennzeichen</t>
  </si>
  <si>
    <t xml:space="preserve">Fahrzeugtyp</t>
  </si>
  <si>
    <t xml:space="preserve">Nutzlast (t)</t>
  </si>
  <si>
    <t xml:space="preserve">Hersteller / Modell</t>
  </si>
  <si>
    <t xml:space="preserve">Baujahr</t>
  </si>
  <si>
    <t xml:space="preserve">TÜV fällig</t>
  </si>
  <si>
    <t xml:space="preserve">Sattelzug</t>
  </si>
  <si>
    <t xml:space="preserve">Mercedes-Benz Actros 1851</t>
  </si>
  <si>
    <t xml:space="preserve">Verfügbar</t>
  </si>
  <si>
    <t xml:space="preserve">Gliederzug</t>
  </si>
  <si>
    <t xml:space="preserve">MAN TGX 26.470</t>
  </si>
  <si>
    <t xml:space="preserve">Im Einsatz</t>
  </si>
  <si>
    <t xml:space="preserve">Koffer-LKW</t>
  </si>
  <si>
    <t xml:space="preserve">Volvo FH 420</t>
  </si>
  <si>
    <t xml:space="preserve">Scania R500</t>
  </si>
  <si>
    <t xml:space="preserve">Wartung</t>
  </si>
  <si>
    <t xml:space="preserve">Kühlkoffer-LKW</t>
  </si>
  <si>
    <t xml:space="preserve">DAF XF 480</t>
  </si>
  <si>
    <t xml:space="preserve">Iveco S-WAY 480</t>
  </si>
  <si>
    <t xml:space="preserve">▶  FAHRERPERSONAL</t>
  </si>
  <si>
    <t xml:space="preserve">Fahrer-Nr.</t>
  </si>
  <si>
    <t xml:space="preserve">Name</t>
  </si>
  <si>
    <t xml:space="preserve">Führerscheinkl.</t>
  </si>
  <si>
    <t xml:space="preserve">Telefon</t>
  </si>
  <si>
    <t xml:space="preserve">F-001</t>
  </si>
  <si>
    <t xml:space="preserve">CE</t>
  </si>
  <si>
    <t xml:space="preserve">+49 40 981 23-345</t>
  </si>
  <si>
    <t xml:space="preserve">F-002</t>
  </si>
  <si>
    <t xml:space="preserve">+49 89 452 16-678</t>
  </si>
  <si>
    <t xml:space="preserve">F-003</t>
  </si>
  <si>
    <t xml:space="preserve">+49 30 784 52-211</t>
  </si>
  <si>
    <t xml:space="preserve">F-004</t>
  </si>
  <si>
    <t xml:space="preserve">C</t>
  </si>
  <si>
    <t xml:space="preserve">+49 221 603 49-98</t>
  </si>
  <si>
    <t xml:space="preserve">F-005</t>
  </si>
  <si>
    <t xml:space="preserve">+49 69 217 85-543</t>
  </si>
  <si>
    <t xml:space="preserve">F-006</t>
  </si>
  <si>
    <t xml:space="preserve">+49 711 883 41-12</t>
  </si>
  <si>
    <t xml:space="preserve">AUSWERTUNG  &amp;  KENNZAHLEN</t>
  </si>
  <si>
    <t xml:space="preserve">Nordbay Spedition GmbH  ·  Automatische Auswertung auf Basis des Dispositionsplans</t>
  </si>
  <si>
    <t xml:space="preserve">Gesamtaufträge</t>
  </si>
  <si>
    <t xml:space="preserve">Geliefert ✓</t>
  </si>
  <si>
    <t xml:space="preserve">Unterwegs →</t>
  </si>
  <si>
    <t xml:space="preserve">Gesamtstrecke</t>
  </si>
  <si>
    <t xml:space="preserve">Gesamtumsatz</t>
  </si>
  <si>
    <t xml:space="preserve">AUFTRÄGE NACH STATUS</t>
  </si>
  <si>
    <t xml:space="preserve">Aufträge</t>
  </si>
  <si>
    <t xml:space="preserve">Anteil (%)</t>
  </si>
  <si>
    <t xml:space="preserve">Distanz (km)</t>
  </si>
  <si>
    <t xml:space="preserve">Umsatz (€)</t>
  </si>
  <si>
    <t xml:space="preserve">Ø Kostensatz (€/km)</t>
  </si>
  <si>
    <t xml:space="preserve">GESAMT</t>
  </si>
  <si>
    <t xml:space="preserve">FAHRZEUGAUSLASTUNG  (aktuelle Planperiode)</t>
  </si>
  <si>
    <t xml:space="preserve">Auslastung (%)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</si>
</sst>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dd\.mm\.yyyy"/>
    <numFmt numFmtId="166" formatCode="0.0"/>
    <numFmt numFmtId="167" formatCode="#,##0"/>
    <numFmt numFmtId="168" formatCode="0.00"/>
    <numFmt numFmtId="169" formatCode="#,##0.00&quot; €&quot;"/>
    <numFmt numFmtId="170" formatCode="0.0&quot; t&quot;"/>
    <numFmt numFmtId="171" formatCode="#,##0&quot; km&quot;"/>
    <numFmt numFmtId="172" formatCode="0.0%"/>
    <numFmt numFmtId="173" formatCode="0.00&quot; €/km&quot;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1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0"/>
      <color rgb="FF375623"/>
      <name val="Arial"/>
      <family val="0"/>
      <charset val="1"/>
    </font>
    <font>
      <b val="true"/>
      <sz val="10"/>
      <color rgb="FF843C0C"/>
      <name val="Arial"/>
      <family val="0"/>
      <charset val="1"/>
    </font>
    <font>
      <b val="true"/>
      <sz val="10"/>
      <color rgb="FF9C0006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20"/>
      <color rgb="FF1F3864"/>
      <name val="Arial"/>
      <family val="0"/>
      <charset val="1"/>
    </font>
    <font>
      <b val="true"/>
      <sz val="20"/>
      <color rgb="FF375623"/>
      <name val="Arial"/>
      <family val="0"/>
      <charset val="1"/>
    </font>
    <font>
      <b val="true"/>
      <sz val="20"/>
      <color rgb="FF843C0C"/>
      <name val="Arial"/>
      <family val="0"/>
      <charset val="1"/>
    </font>
    <font>
      <b val="true"/>
      <sz val="20"/>
      <color rgb="FF1F4E79"/>
      <name val="Arial"/>
      <family val="0"/>
      <charset val="1"/>
    </font>
    <font>
      <b val="true"/>
      <sz val="20"/>
      <color rgb="FF7F6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1F4E79"/>
      <name val="Arial"/>
      <family val="0"/>
      <charset val="1"/>
    </font>
    <font>
      <b val="true"/>
      <sz val="10"/>
      <color rgb="FF7F6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1F3864"/>
        <bgColor rgb="FF1F4E79"/>
      </patternFill>
    </fill>
    <fill>
      <patternFill patternType="solid">
        <fgColor rgb="FF2E75B6"/>
        <bgColor rgb="FF4472C4"/>
      </patternFill>
    </fill>
    <fill>
      <patternFill patternType="solid">
        <fgColor rgb="FF4472C4"/>
        <bgColor rgb="FF2E75B6"/>
      </patternFill>
    </fill>
    <fill>
      <patternFill patternType="solid">
        <fgColor rgb="FFEBF3FB"/>
        <bgColor rgb="FFF9F9F9"/>
      </patternFill>
    </fill>
    <fill>
      <patternFill patternType="solid">
        <fgColor rgb="FFFFFFFF"/>
        <bgColor rgb="FFF9F9F9"/>
      </patternFill>
    </fill>
    <fill>
      <patternFill patternType="solid">
        <fgColor rgb="FFE2EFDA"/>
        <bgColor rgb="FFDDEBF7"/>
      </patternFill>
    </fill>
    <fill>
      <patternFill patternType="solid">
        <fgColor rgb="FFFCE4D6"/>
        <bgColor rgb="FFFFDADA"/>
      </patternFill>
    </fill>
    <fill>
      <patternFill patternType="solid">
        <fgColor rgb="FFFFDADA"/>
        <bgColor rgb="FFFCE4D6"/>
      </patternFill>
    </fill>
    <fill>
      <patternFill patternType="solid">
        <fgColor rgb="FF375623"/>
        <bgColor rgb="FF595959"/>
      </patternFill>
    </fill>
    <fill>
      <patternFill patternType="solid">
        <fgColor rgb="FF843C0C"/>
        <bgColor rgb="FF7F6000"/>
      </patternFill>
    </fill>
    <fill>
      <patternFill patternType="solid">
        <fgColor rgb="FF7F6000"/>
        <bgColor rgb="FF843C0C"/>
      </patternFill>
    </fill>
    <fill>
      <patternFill patternType="solid">
        <fgColor rgb="FFD6E4F7"/>
        <bgColor rgb="FFDDEBF7"/>
      </patternFill>
    </fill>
    <fill>
      <patternFill patternType="solid">
        <fgColor rgb="FFFFF2CC"/>
        <bgColor rgb="FFFCE4D6"/>
      </patternFill>
    </fill>
    <fill>
      <patternFill patternType="solid">
        <fgColor rgb="FFDDEBF7"/>
        <bgColor rgb="FFD6E4F7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medium">
        <color rgb="FF2E75B6"/>
      </left>
      <right/>
      <top style="medium">
        <color rgb="FF2E75B6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8" fillId="1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9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0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1" fillId="1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2" fillId="1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Arial"/>
        <charset val="1"/>
        <family val="0"/>
        <b val="1"/>
        <color rgb="FF375623"/>
        <sz val="10"/>
      </font>
      <fill>
        <patternFill>
          <bgColor rgb="FFE2EFDA"/>
        </patternFill>
      </fill>
    </dxf>
    <dxf>
      <font>
        <name val="Arial"/>
        <charset val="1"/>
        <family val="0"/>
        <b val="1"/>
        <color rgb="FF843C0C"/>
        <sz val="10"/>
      </font>
      <fill>
        <patternFill>
          <bgColor rgb="FFFCE4D6"/>
        </patternFill>
      </fill>
    </dxf>
    <dxf>
      <font>
        <name val="Arial"/>
        <charset val="1"/>
        <family val="0"/>
        <b val="1"/>
        <color rgb="FF1F4E79"/>
        <sz val="10"/>
      </font>
      <fill>
        <patternFill>
          <bgColor rgb="FFDDEBF7"/>
        </patternFill>
      </fill>
    </dxf>
    <dxf>
      <font>
        <name val="Arial"/>
        <charset val="1"/>
        <family val="0"/>
        <b val="1"/>
        <color rgb="FF7F6000"/>
        <sz val="10"/>
      </font>
      <fill>
        <patternFill>
          <bgColor rgb="FFFFF2CC"/>
        </patternFill>
      </fill>
    </dxf>
    <dxf>
      <font>
        <name val="Arial"/>
        <charset val="1"/>
        <family val="0"/>
        <b val="1"/>
        <color rgb="FF9C0006"/>
        <sz val="10"/>
      </font>
      <fill>
        <patternFill>
          <bgColor rgb="FFFFDADA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7F6000"/>
      <rgbColor rgb="FF800080"/>
      <rgbColor rgb="FF008080"/>
      <rgbColor rgb="FFBFBFBF"/>
      <rgbColor rgb="FF878787"/>
      <rgbColor rgb="FF9999FF"/>
      <rgbColor rgb="FF993366"/>
      <rgbColor rgb="FFFFF2CC"/>
      <rgbColor rgb="FFDDEBF7"/>
      <rgbColor rgb="FF660066"/>
      <rgbColor rgb="FFFF8080"/>
      <rgbColor rgb="FF2E75B6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3FB"/>
      <rgbColor rgb="FFE2EFDA"/>
      <rgbColor rgb="FFFCE4D6"/>
      <rgbColor rgb="FFD6E4F7"/>
      <rgbColor rgb="FFF9F9F9"/>
      <rgbColor rgb="FFCC99FF"/>
      <rgbColor rgb="FFFFDADA"/>
      <rgbColor rgb="FF4472C4"/>
      <rgbColor rgb="FF33CCCC"/>
      <rgbColor rgb="FF99CC00"/>
      <rgbColor rgb="FFFFCC00"/>
      <rgbColor rgb="FFFF9900"/>
      <rgbColor rgb="FFFF6600"/>
      <rgbColor rgb="FF595959"/>
      <rgbColor rgb="FF70AD47"/>
      <rgbColor rgb="FF1F3864"/>
      <rgbColor rgb="FF4F81BD"/>
      <rgbColor rgb="FF003300"/>
      <rgbColor rgb="FF333300"/>
      <rgbColor rgb="FF843C0C"/>
      <rgbColor rgb="FF993366"/>
      <rgbColor rgb="FF1F4E7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Aufträge nach Status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Auswertung!B10</c:f>
              <c:strCache>
                <c:ptCount val="1"/>
                <c:pt idx="0">
                  <c:v>Aufträge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Auswertung!$A$11:$A$15</c:f>
              <c:strCache>
                <c:ptCount val="5"/>
                <c:pt idx="0">
                  <c:v>Geliefert</c:v>
                </c:pt>
                <c:pt idx="1">
                  <c:v>Unterwegs</c:v>
                </c:pt>
                <c:pt idx="2">
                  <c:v>Bestätigt</c:v>
                </c:pt>
                <c:pt idx="3">
                  <c:v>In Planung</c:v>
                </c:pt>
                <c:pt idx="4">
                  <c:v>Storniert</c:v>
                </c:pt>
              </c:strCache>
            </c:strRef>
          </c:cat>
          <c:val>
            <c:numRef>
              <c:f>Auswertung!$B$11:$B$15</c:f>
              <c:numCache>
                <c:formatCode>#,##0</c:formatCode>
                <c:ptCount val="5"/>
                <c:pt idx="0">
                  <c:v>7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gapWidth val="150"/>
        <c:overlap val="0"/>
        <c:axId val="62327483"/>
        <c:axId val="33629184"/>
      </c:barChart>
      <c:catAx>
        <c:axId val="6232748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Status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3629184"/>
        <c:crosses val="autoZero"/>
        <c:auto val="1"/>
        <c:lblAlgn val="ctr"/>
        <c:lblOffset val="100"/>
        <c:noMultiLvlLbl val="0"/>
      </c:catAx>
      <c:valAx>
        <c:axId val="3362918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Anzahl Aufträge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232748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Umsatz nach Fahrzeug (€)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Auswertung!E19</c:f>
              <c:strCache>
                <c:ptCount val="1"/>
                <c:pt idx="0">
                  <c:v>Umsatz (€)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Auswertung!$A$20:$A$25</c:f>
              <c:strCache>
                <c:ptCount val="6"/>
                <c:pt idx="0">
                  <c:v>HH-TK 1492</c:v>
                </c:pt>
                <c:pt idx="1">
                  <c:v>MUC-AF 3381</c:v>
                </c:pt>
                <c:pt idx="2">
                  <c:v>B-RN 5574</c:v>
                </c:pt>
                <c:pt idx="3">
                  <c:v>K-WL 7813</c:v>
                </c:pt>
                <c:pt idx="4">
                  <c:v>F-HZ 2259</c:v>
                </c:pt>
                <c:pt idx="5">
                  <c:v>S-BE 9047</c:v>
                </c:pt>
              </c:strCache>
            </c:strRef>
          </c:cat>
          <c:val>
            <c:numRef>
              <c:f>Auswertung!$E$20:$E$25</c:f>
              <c:numCache>
                <c:formatCode>#,##0.00" €"</c:formatCode>
                <c:ptCount val="6"/>
                <c:pt idx="0">
                  <c:v>2698</c:v>
                </c:pt>
                <c:pt idx="1">
                  <c:v>3283.65</c:v>
                </c:pt>
                <c:pt idx="2">
                  <c:v>2625</c:v>
                </c:pt>
                <c:pt idx="3">
                  <c:v>702</c:v>
                </c:pt>
                <c:pt idx="4">
                  <c:v>1648.4</c:v>
                </c:pt>
                <c:pt idx="5">
                  <c:v>1937.3</c:v>
                </c:pt>
              </c:numCache>
            </c:numRef>
          </c:val>
        </c:ser>
        <c:gapWidth val="150"/>
        <c:overlap val="0"/>
        <c:axId val="30964730"/>
        <c:axId val="63372693"/>
      </c:barChart>
      <c:catAx>
        <c:axId val="30964730"/>
        <c:scaling>
          <c:orientation val="minMax"/>
        </c:scaling>
        <c:delete val="0"/>
        <c:axPos val="b"/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Umsatz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3372693"/>
        <c:crosses val="autoZero"/>
        <c:auto val="1"/>
        <c:lblAlgn val="ctr"/>
        <c:lblOffset val="100"/>
        <c:noMultiLvlLbl val="0"/>
      </c:catAx>
      <c:valAx>
        <c:axId val="6337269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Fahrzeug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&quot; €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096473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0</xdr:colOff>
      <xdr:row>3</xdr:row>
      <xdr:rowOff>0</xdr:rowOff>
    </xdr:from>
    <xdr:to>
      <xdr:col>13</xdr:col>
      <xdr:colOff>261720</xdr:colOff>
      <xdr:row>20</xdr:row>
      <xdr:rowOff>90360</xdr:rowOff>
    </xdr:to>
    <xdr:graphicFrame>
      <xdr:nvGraphicFramePr>
        <xdr:cNvPr id="0" name="Chart 1"/>
        <xdr:cNvGraphicFramePr/>
      </xdr:nvGraphicFramePr>
      <xdr:xfrm>
        <a:off x="7964640" y="857160"/>
        <a:ext cx="575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17</xdr:row>
      <xdr:rowOff>0</xdr:rowOff>
    </xdr:from>
    <xdr:to>
      <xdr:col>13</xdr:col>
      <xdr:colOff>261720</xdr:colOff>
      <xdr:row>36</xdr:row>
      <xdr:rowOff>157320</xdr:rowOff>
    </xdr:to>
    <xdr:graphicFrame>
      <xdr:nvGraphicFramePr>
        <xdr:cNvPr id="1" name="Chart 2"/>
        <xdr:cNvGraphicFramePr/>
      </xdr:nvGraphicFramePr>
      <xdr:xfrm>
        <a:off x="7964640" y="4257720"/>
        <a:ext cx="575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A1:R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4"/>
    <col collapsed="false" customWidth="true" hidden="false" outlineLevel="0" max="3" min="3" style="0" width="24"/>
    <col collapsed="false" customWidth="true" hidden="false" outlineLevel="0" max="5" min="4" style="0" width="16"/>
    <col collapsed="false" customWidth="true" hidden="false" outlineLevel="0" max="6" min="6" style="0" width="12"/>
    <col collapsed="false" customWidth="true" hidden="false" outlineLevel="0" max="7" min="7" style="0" width="9"/>
    <col collapsed="false" customWidth="true" hidden="false" outlineLevel="0" max="8" min="8" style="0" width="12"/>
    <col collapsed="false" customWidth="true" hidden="false" outlineLevel="0" max="9" min="9" style="0" width="9"/>
    <col collapsed="false" customWidth="true" hidden="false" outlineLevel="0" max="10" min="10" style="0" width="16"/>
    <col collapsed="false" customWidth="true" hidden="false" outlineLevel="0" max="11" min="11" style="0" width="20"/>
    <col collapsed="false" customWidth="true" hidden="false" outlineLevel="0" max="12" min="12" style="0" width="22"/>
    <col collapsed="false" customWidth="true" hidden="false" outlineLevel="0" max="14" min="13" style="0" width="10"/>
    <col collapsed="false" customWidth="true" hidden="false" outlineLevel="0" max="15" min="15" style="0" width="13"/>
    <col collapsed="false" customWidth="true" hidden="false" outlineLevel="0" max="16" min="16" style="0" width="16"/>
    <col collapsed="false" customWidth="true" hidden="false" outlineLevel="0" max="17" min="17" style="0" width="13"/>
    <col collapsed="false" customWidth="true" hidden="false" outlineLevel="0" max="18" min="18" style="0" width="32"/>
  </cols>
  <sheetData>
    <row r="1" customFormat="false" ht="39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5.75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4" t="s">
        <v>3</v>
      </c>
      <c r="L3" s="4"/>
      <c r="M3" s="4"/>
      <c r="N3" s="4"/>
      <c r="O3" s="4"/>
      <c r="P3" s="4"/>
      <c r="Q3" s="4"/>
      <c r="R3" s="4"/>
    </row>
    <row r="4" customFormat="false" ht="6" hidden="false" customHeight="true" outlineLevel="0" collapsed="false"/>
    <row r="5" customFormat="false" ht="39.75" hidden="false" customHeight="tru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" t="s">
        <v>15</v>
      </c>
      <c r="M5" s="5" t="s">
        <v>16</v>
      </c>
      <c r="N5" s="5" t="s">
        <v>17</v>
      </c>
      <c r="O5" s="5" t="s">
        <v>18</v>
      </c>
      <c r="P5" s="5" t="s">
        <v>19</v>
      </c>
      <c r="Q5" s="5" t="s">
        <v>20</v>
      </c>
      <c r="R5" s="5" t="s">
        <v>21</v>
      </c>
    </row>
    <row r="6" customFormat="false" ht="21.75" hidden="false" customHeight="true" outlineLevel="0" collapsed="false">
      <c r="A6" s="6" t="n">
        <v>1</v>
      </c>
      <c r="B6" s="7" t="s">
        <v>22</v>
      </c>
      <c r="C6" s="8" t="s">
        <v>23</v>
      </c>
      <c r="D6" s="8" t="s">
        <v>24</v>
      </c>
      <c r="E6" s="8" t="s">
        <v>25</v>
      </c>
      <c r="F6" s="9" t="n">
        <v>46140</v>
      </c>
      <c r="G6" s="7" t="s">
        <v>26</v>
      </c>
      <c r="H6" s="9" t="n">
        <v>46141</v>
      </c>
      <c r="I6" s="7" t="s">
        <v>27</v>
      </c>
      <c r="J6" s="7" t="s">
        <v>28</v>
      </c>
      <c r="K6" s="8" t="s">
        <v>29</v>
      </c>
      <c r="L6" s="8" t="s">
        <v>30</v>
      </c>
      <c r="M6" s="10" t="n">
        <v>18.5</v>
      </c>
      <c r="N6" s="11" t="n">
        <v>770</v>
      </c>
      <c r="O6" s="12" t="n">
        <v>1.65</v>
      </c>
      <c r="P6" s="13" t="n">
        <f aca="false">N6*O6</f>
        <v>1270.5</v>
      </c>
      <c r="Q6" s="7" t="s">
        <v>31</v>
      </c>
      <c r="R6" s="8" t="s">
        <v>32</v>
      </c>
    </row>
    <row r="7" customFormat="false" ht="21.75" hidden="false" customHeight="true" outlineLevel="0" collapsed="false">
      <c r="A7" s="14" t="n">
        <v>2</v>
      </c>
      <c r="B7" s="15" t="s">
        <v>33</v>
      </c>
      <c r="C7" s="16" t="s">
        <v>34</v>
      </c>
      <c r="D7" s="16" t="s">
        <v>35</v>
      </c>
      <c r="E7" s="16" t="s">
        <v>36</v>
      </c>
      <c r="F7" s="17" t="n">
        <v>46142</v>
      </c>
      <c r="G7" s="15" t="s">
        <v>37</v>
      </c>
      <c r="H7" s="17" t="n">
        <v>46143</v>
      </c>
      <c r="I7" s="15" t="s">
        <v>38</v>
      </c>
      <c r="J7" s="15" t="s">
        <v>39</v>
      </c>
      <c r="K7" s="16" t="s">
        <v>40</v>
      </c>
      <c r="L7" s="16" t="s">
        <v>41</v>
      </c>
      <c r="M7" s="18" t="n">
        <v>8.2</v>
      </c>
      <c r="N7" s="19" t="n">
        <v>570</v>
      </c>
      <c r="O7" s="20" t="n">
        <v>1.72</v>
      </c>
      <c r="P7" s="21" t="n">
        <f aca="false">N7*O7</f>
        <v>980.4</v>
      </c>
      <c r="Q7" s="15" t="s">
        <v>31</v>
      </c>
      <c r="R7" s="16" t="s">
        <v>42</v>
      </c>
    </row>
    <row r="8" customFormat="false" ht="21.75" hidden="false" customHeight="true" outlineLevel="0" collapsed="false">
      <c r="A8" s="6" t="n">
        <v>3</v>
      </c>
      <c r="B8" s="7" t="s">
        <v>43</v>
      </c>
      <c r="C8" s="8" t="s">
        <v>44</v>
      </c>
      <c r="D8" s="8" t="s">
        <v>45</v>
      </c>
      <c r="E8" s="8" t="s">
        <v>24</v>
      </c>
      <c r="F8" s="9" t="n">
        <v>46147</v>
      </c>
      <c r="G8" s="7" t="s">
        <v>46</v>
      </c>
      <c r="H8" s="9" t="n">
        <v>46147</v>
      </c>
      <c r="I8" s="7" t="s">
        <v>47</v>
      </c>
      <c r="J8" s="7" t="s">
        <v>48</v>
      </c>
      <c r="K8" s="8" t="s">
        <v>49</v>
      </c>
      <c r="L8" s="8" t="s">
        <v>50</v>
      </c>
      <c r="M8" s="10" t="n">
        <v>15</v>
      </c>
      <c r="N8" s="11" t="n">
        <v>490</v>
      </c>
      <c r="O8" s="12" t="n">
        <v>1.58</v>
      </c>
      <c r="P8" s="13" t="n">
        <f aca="false">N8*O8</f>
        <v>774.2</v>
      </c>
      <c r="Q8" s="7" t="s">
        <v>31</v>
      </c>
      <c r="R8" s="8"/>
    </row>
    <row r="9" customFormat="false" ht="21.75" hidden="false" customHeight="true" outlineLevel="0" collapsed="false">
      <c r="A9" s="14" t="n">
        <v>4</v>
      </c>
      <c r="B9" s="15" t="s">
        <v>51</v>
      </c>
      <c r="C9" s="16" t="s">
        <v>52</v>
      </c>
      <c r="D9" s="16" t="s">
        <v>25</v>
      </c>
      <c r="E9" s="16" t="s">
        <v>35</v>
      </c>
      <c r="F9" s="17" t="n">
        <v>46150</v>
      </c>
      <c r="G9" s="15" t="s">
        <v>53</v>
      </c>
      <c r="H9" s="17" t="n">
        <v>46151</v>
      </c>
      <c r="I9" s="15" t="s">
        <v>54</v>
      </c>
      <c r="J9" s="15" t="s">
        <v>55</v>
      </c>
      <c r="K9" s="16" t="s">
        <v>56</v>
      </c>
      <c r="L9" s="16" t="s">
        <v>57</v>
      </c>
      <c r="M9" s="18" t="n">
        <v>22</v>
      </c>
      <c r="N9" s="19" t="n">
        <v>585</v>
      </c>
      <c r="O9" s="20" t="n">
        <v>1.45</v>
      </c>
      <c r="P9" s="21" t="n">
        <f aca="false">N9*O9</f>
        <v>848.25</v>
      </c>
      <c r="Q9" s="15" t="s">
        <v>31</v>
      </c>
      <c r="R9" s="16" t="s">
        <v>58</v>
      </c>
    </row>
    <row r="10" customFormat="false" ht="21.75" hidden="false" customHeight="true" outlineLevel="0" collapsed="false">
      <c r="A10" s="6" t="n">
        <v>5</v>
      </c>
      <c r="B10" s="7" t="s">
        <v>59</v>
      </c>
      <c r="C10" s="8" t="s">
        <v>60</v>
      </c>
      <c r="D10" s="8" t="s">
        <v>36</v>
      </c>
      <c r="E10" s="8" t="s">
        <v>61</v>
      </c>
      <c r="F10" s="9" t="n">
        <v>46154</v>
      </c>
      <c r="G10" s="7" t="s">
        <v>62</v>
      </c>
      <c r="H10" s="9" t="n">
        <v>46154</v>
      </c>
      <c r="I10" s="7" t="s">
        <v>63</v>
      </c>
      <c r="J10" s="7" t="s">
        <v>64</v>
      </c>
      <c r="K10" s="8" t="s">
        <v>65</v>
      </c>
      <c r="L10" s="8" t="s">
        <v>66</v>
      </c>
      <c r="M10" s="10" t="n">
        <v>12.5</v>
      </c>
      <c r="N10" s="11" t="n">
        <v>360</v>
      </c>
      <c r="O10" s="12" t="n">
        <v>1.95</v>
      </c>
      <c r="P10" s="13" t="n">
        <f aca="false">N10*O10</f>
        <v>702</v>
      </c>
      <c r="Q10" s="7" t="s">
        <v>67</v>
      </c>
      <c r="R10" s="8" t="s">
        <v>68</v>
      </c>
    </row>
    <row r="11" customFormat="false" ht="21.75" hidden="false" customHeight="true" outlineLevel="0" collapsed="false">
      <c r="A11" s="14" t="n">
        <v>6</v>
      </c>
      <c r="B11" s="15" t="s">
        <v>69</v>
      </c>
      <c r="C11" s="16" t="s">
        <v>23</v>
      </c>
      <c r="D11" s="16" t="s">
        <v>24</v>
      </c>
      <c r="E11" s="16" t="s">
        <v>45</v>
      </c>
      <c r="F11" s="17" t="n">
        <v>46156</v>
      </c>
      <c r="G11" s="15" t="s">
        <v>70</v>
      </c>
      <c r="H11" s="17" t="n">
        <v>46157</v>
      </c>
      <c r="I11" s="15" t="s">
        <v>71</v>
      </c>
      <c r="J11" s="15" t="s">
        <v>72</v>
      </c>
      <c r="K11" s="16" t="s">
        <v>73</v>
      </c>
      <c r="L11" s="16" t="s">
        <v>74</v>
      </c>
      <c r="M11" s="18" t="n">
        <v>20</v>
      </c>
      <c r="N11" s="19" t="n">
        <v>490</v>
      </c>
      <c r="O11" s="20" t="n">
        <v>1.82</v>
      </c>
      <c r="P11" s="21" t="n">
        <f aca="false">N11*O11</f>
        <v>891.8</v>
      </c>
      <c r="Q11" s="15" t="s">
        <v>31</v>
      </c>
      <c r="R11" s="16" t="s">
        <v>75</v>
      </c>
    </row>
    <row r="12" customFormat="false" ht="21.75" hidden="false" customHeight="true" outlineLevel="0" collapsed="false">
      <c r="A12" s="6" t="n">
        <v>7</v>
      </c>
      <c r="B12" s="7" t="s">
        <v>76</v>
      </c>
      <c r="C12" s="8" t="s">
        <v>77</v>
      </c>
      <c r="D12" s="8" t="s">
        <v>78</v>
      </c>
      <c r="E12" s="8" t="s">
        <v>79</v>
      </c>
      <c r="F12" s="9" t="n">
        <v>46161</v>
      </c>
      <c r="G12" s="7" t="s">
        <v>26</v>
      </c>
      <c r="H12" s="9" t="n">
        <v>46162</v>
      </c>
      <c r="I12" s="7" t="s">
        <v>80</v>
      </c>
      <c r="J12" s="7" t="s">
        <v>55</v>
      </c>
      <c r="K12" s="8" t="s">
        <v>56</v>
      </c>
      <c r="L12" s="8" t="s">
        <v>81</v>
      </c>
      <c r="M12" s="10" t="n">
        <v>24</v>
      </c>
      <c r="N12" s="11" t="n">
        <v>465</v>
      </c>
      <c r="O12" s="12" t="n">
        <v>1.52</v>
      </c>
      <c r="P12" s="13" t="n">
        <f aca="false">N12*O12</f>
        <v>706.8</v>
      </c>
      <c r="Q12" s="7" t="s">
        <v>31</v>
      </c>
      <c r="R12" s="8"/>
    </row>
    <row r="13" customFormat="false" ht="21.75" hidden="false" customHeight="true" outlineLevel="0" collapsed="false">
      <c r="A13" s="14" t="n">
        <v>8</v>
      </c>
      <c r="B13" s="15" t="s">
        <v>82</v>
      </c>
      <c r="C13" s="16" t="s">
        <v>34</v>
      </c>
      <c r="D13" s="16" t="s">
        <v>83</v>
      </c>
      <c r="E13" s="16" t="s">
        <v>24</v>
      </c>
      <c r="F13" s="17" t="n">
        <v>46163</v>
      </c>
      <c r="G13" s="15" t="s">
        <v>84</v>
      </c>
      <c r="H13" s="17" t="n">
        <v>46164</v>
      </c>
      <c r="I13" s="15" t="s">
        <v>85</v>
      </c>
      <c r="J13" s="15" t="s">
        <v>39</v>
      </c>
      <c r="K13" s="16" t="s">
        <v>40</v>
      </c>
      <c r="L13" s="16" t="s">
        <v>30</v>
      </c>
      <c r="M13" s="18" t="n">
        <v>16.8</v>
      </c>
      <c r="N13" s="19" t="n">
        <v>680</v>
      </c>
      <c r="O13" s="20" t="n">
        <v>1.68</v>
      </c>
      <c r="P13" s="21" t="n">
        <f aca="false">N13*O13</f>
        <v>1142.4</v>
      </c>
      <c r="Q13" s="15" t="s">
        <v>31</v>
      </c>
      <c r="R13" s="16" t="s">
        <v>86</v>
      </c>
    </row>
    <row r="14" customFormat="false" ht="21.75" hidden="false" customHeight="true" outlineLevel="0" collapsed="false">
      <c r="A14" s="6" t="n">
        <v>9</v>
      </c>
      <c r="B14" s="7" t="s">
        <v>87</v>
      </c>
      <c r="C14" s="8" t="s">
        <v>44</v>
      </c>
      <c r="D14" s="8" t="s">
        <v>88</v>
      </c>
      <c r="E14" s="8" t="s">
        <v>89</v>
      </c>
      <c r="F14" s="9" t="n">
        <v>46165</v>
      </c>
      <c r="G14" s="7" t="s">
        <v>26</v>
      </c>
      <c r="H14" s="9" t="n">
        <v>46166</v>
      </c>
      <c r="I14" s="7" t="s">
        <v>90</v>
      </c>
      <c r="J14" s="7" t="s">
        <v>28</v>
      </c>
      <c r="K14" s="8" t="s">
        <v>29</v>
      </c>
      <c r="L14" s="8" t="s">
        <v>91</v>
      </c>
      <c r="M14" s="10" t="n">
        <v>19.5</v>
      </c>
      <c r="N14" s="11" t="n">
        <v>400</v>
      </c>
      <c r="O14" s="12" t="n">
        <v>1.6</v>
      </c>
      <c r="P14" s="13" t="n">
        <f aca="false">N14*O14</f>
        <v>640</v>
      </c>
      <c r="Q14" s="7" t="s">
        <v>92</v>
      </c>
      <c r="R14" s="8" t="s">
        <v>93</v>
      </c>
    </row>
    <row r="15" customFormat="false" ht="21.75" hidden="false" customHeight="true" outlineLevel="0" collapsed="false">
      <c r="A15" s="14" t="n">
        <v>10</v>
      </c>
      <c r="B15" s="15" t="s">
        <v>94</v>
      </c>
      <c r="C15" s="16" t="s">
        <v>52</v>
      </c>
      <c r="D15" s="16" t="s">
        <v>61</v>
      </c>
      <c r="E15" s="16" t="s">
        <v>95</v>
      </c>
      <c r="F15" s="17" t="n">
        <v>46165</v>
      </c>
      <c r="G15" s="15" t="s">
        <v>96</v>
      </c>
      <c r="H15" s="17" t="n">
        <v>46166</v>
      </c>
      <c r="I15" s="15" t="s">
        <v>97</v>
      </c>
      <c r="J15" s="15" t="s">
        <v>48</v>
      </c>
      <c r="K15" s="16" t="s">
        <v>49</v>
      </c>
      <c r="L15" s="16" t="s">
        <v>74</v>
      </c>
      <c r="M15" s="18" t="n">
        <v>17</v>
      </c>
      <c r="N15" s="19" t="n">
        <v>465</v>
      </c>
      <c r="O15" s="20" t="n">
        <v>1.88</v>
      </c>
      <c r="P15" s="21" t="n">
        <f aca="false">N15*O15</f>
        <v>874.2</v>
      </c>
      <c r="Q15" s="15" t="s">
        <v>92</v>
      </c>
      <c r="R15" s="16" t="s">
        <v>98</v>
      </c>
    </row>
    <row r="16" customFormat="false" ht="21.75" hidden="false" customHeight="true" outlineLevel="0" collapsed="false">
      <c r="A16" s="6" t="n">
        <v>11</v>
      </c>
      <c r="B16" s="7" t="s">
        <v>99</v>
      </c>
      <c r="C16" s="8" t="s">
        <v>60</v>
      </c>
      <c r="D16" s="8" t="s">
        <v>79</v>
      </c>
      <c r="E16" s="8" t="s">
        <v>24</v>
      </c>
      <c r="F16" s="9" t="n">
        <v>46168</v>
      </c>
      <c r="G16" s="7" t="s">
        <v>46</v>
      </c>
      <c r="H16" s="9" t="n">
        <v>46169</v>
      </c>
      <c r="I16" s="7" t="s">
        <v>100</v>
      </c>
      <c r="J16" s="7" t="s">
        <v>55</v>
      </c>
      <c r="K16" s="8" t="s">
        <v>56</v>
      </c>
      <c r="L16" s="8" t="s">
        <v>101</v>
      </c>
      <c r="M16" s="10" t="n">
        <v>21.5</v>
      </c>
      <c r="N16" s="11" t="n">
        <v>380</v>
      </c>
      <c r="O16" s="12" t="n">
        <v>1.55</v>
      </c>
      <c r="P16" s="13" t="n">
        <f aca="false">N16*O16</f>
        <v>589</v>
      </c>
      <c r="Q16" s="7" t="s">
        <v>102</v>
      </c>
      <c r="R16" s="8" t="s">
        <v>103</v>
      </c>
    </row>
    <row r="17" customFormat="false" ht="21.75" hidden="false" customHeight="true" outlineLevel="0" collapsed="false">
      <c r="A17" s="14" t="n">
        <v>12</v>
      </c>
      <c r="B17" s="15" t="s">
        <v>104</v>
      </c>
      <c r="C17" s="16" t="s">
        <v>77</v>
      </c>
      <c r="D17" s="16" t="s">
        <v>95</v>
      </c>
      <c r="E17" s="16" t="s">
        <v>25</v>
      </c>
      <c r="F17" s="17" t="n">
        <v>46170</v>
      </c>
      <c r="G17" s="15" t="s">
        <v>53</v>
      </c>
      <c r="H17" s="17" t="n">
        <v>46171</v>
      </c>
      <c r="I17" s="15" t="s">
        <v>105</v>
      </c>
      <c r="J17" s="15" t="s">
        <v>72</v>
      </c>
      <c r="K17" s="16" t="s">
        <v>73</v>
      </c>
      <c r="L17" s="16" t="s">
        <v>30</v>
      </c>
      <c r="M17" s="18" t="n">
        <v>20.8</v>
      </c>
      <c r="N17" s="19" t="n">
        <v>615</v>
      </c>
      <c r="O17" s="20" t="n">
        <v>1.7</v>
      </c>
      <c r="P17" s="21" t="n">
        <f aca="false">N17*O17</f>
        <v>1045.5</v>
      </c>
      <c r="Q17" s="15" t="s">
        <v>102</v>
      </c>
      <c r="R17" s="16" t="s">
        <v>106</v>
      </c>
    </row>
    <row r="18" customFormat="false" ht="21.75" hidden="false" customHeight="true" outlineLevel="0" collapsed="false">
      <c r="A18" s="6" t="n">
        <v>13</v>
      </c>
      <c r="B18" s="7" t="s">
        <v>107</v>
      </c>
      <c r="C18" s="8" t="s">
        <v>23</v>
      </c>
      <c r="D18" s="8" t="s">
        <v>24</v>
      </c>
      <c r="E18" s="8" t="s">
        <v>89</v>
      </c>
      <c r="F18" s="9" t="n">
        <v>46172</v>
      </c>
      <c r="G18" s="7" t="s">
        <v>26</v>
      </c>
      <c r="H18" s="9" t="n">
        <v>46173</v>
      </c>
      <c r="I18" s="7" t="s">
        <v>54</v>
      </c>
      <c r="J18" s="7" t="s">
        <v>28</v>
      </c>
      <c r="K18" s="8" t="s">
        <v>29</v>
      </c>
      <c r="L18" s="8" t="s">
        <v>41</v>
      </c>
      <c r="M18" s="10" t="n">
        <v>11</v>
      </c>
      <c r="N18" s="11" t="n">
        <v>450</v>
      </c>
      <c r="O18" s="12" t="n">
        <v>1.75</v>
      </c>
      <c r="P18" s="13" t="n">
        <f aca="false">N18*O18</f>
        <v>787.5</v>
      </c>
      <c r="Q18" s="7" t="s">
        <v>102</v>
      </c>
      <c r="R18" s="8"/>
    </row>
    <row r="19" customFormat="false" ht="21.75" hidden="false" customHeight="true" outlineLevel="0" collapsed="false">
      <c r="A19" s="14" t="n">
        <v>14</v>
      </c>
      <c r="B19" s="15" t="s">
        <v>108</v>
      </c>
      <c r="C19" s="16" t="s">
        <v>34</v>
      </c>
      <c r="D19" s="16" t="s">
        <v>45</v>
      </c>
      <c r="E19" s="16" t="s">
        <v>88</v>
      </c>
      <c r="F19" s="17" t="n">
        <v>46176</v>
      </c>
      <c r="G19" s="15" t="s">
        <v>96</v>
      </c>
      <c r="H19" s="17" t="n">
        <v>46176</v>
      </c>
      <c r="I19" s="15" t="s">
        <v>38</v>
      </c>
      <c r="J19" s="15" t="s">
        <v>39</v>
      </c>
      <c r="K19" s="16" t="s">
        <v>40</v>
      </c>
      <c r="L19" s="16" t="s">
        <v>50</v>
      </c>
      <c r="M19" s="18" t="n">
        <v>13.5</v>
      </c>
      <c r="N19" s="19" t="n">
        <v>310</v>
      </c>
      <c r="O19" s="20" t="n">
        <v>1.62</v>
      </c>
      <c r="P19" s="21" t="n">
        <f aca="false">N19*O19</f>
        <v>502.2</v>
      </c>
      <c r="Q19" s="15" t="s">
        <v>109</v>
      </c>
      <c r="R19" s="16" t="s">
        <v>110</v>
      </c>
    </row>
    <row r="20" customFormat="false" ht="21.75" hidden="false" customHeight="true" outlineLevel="0" collapsed="false">
      <c r="A20" s="6" t="n">
        <v>15</v>
      </c>
      <c r="B20" s="7" t="s">
        <v>111</v>
      </c>
      <c r="C20" s="8" t="s">
        <v>52</v>
      </c>
      <c r="D20" s="8" t="s">
        <v>25</v>
      </c>
      <c r="E20" s="8" t="s">
        <v>24</v>
      </c>
      <c r="F20" s="9" t="n">
        <v>46178</v>
      </c>
      <c r="G20" s="7" t="s">
        <v>46</v>
      </c>
      <c r="H20" s="9" t="n">
        <v>46179</v>
      </c>
      <c r="I20" s="7" t="s">
        <v>112</v>
      </c>
      <c r="J20" s="7" t="s">
        <v>55</v>
      </c>
      <c r="K20" s="8" t="s">
        <v>56</v>
      </c>
      <c r="L20" s="8" t="s">
        <v>57</v>
      </c>
      <c r="M20" s="10" t="n">
        <v>23</v>
      </c>
      <c r="N20" s="11" t="n">
        <v>770</v>
      </c>
      <c r="O20" s="12" t="n">
        <v>1.48</v>
      </c>
      <c r="P20" s="13" t="n">
        <f aca="false">N20*O20</f>
        <v>1139.6</v>
      </c>
      <c r="Q20" s="7" t="s">
        <v>109</v>
      </c>
      <c r="R20" s="8" t="s">
        <v>113</v>
      </c>
    </row>
    <row r="21" customFormat="false" ht="25.5" hidden="false" customHeight="true" outlineLevel="0" collapsed="false">
      <c r="A21" s="22" t="s">
        <v>114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3" t="n">
        <f aca="false">SUM(M6:M20)</f>
        <v>263.3</v>
      </c>
      <c r="N21" s="24" t="n">
        <f aca="false">SUM(N6:N20)</f>
        <v>7800</v>
      </c>
      <c r="O21" s="25"/>
      <c r="P21" s="26" t="n">
        <f aca="false">SUM(P6:P20)</f>
        <v>12894.35</v>
      </c>
      <c r="Q21" s="25"/>
      <c r="R21" s="25"/>
    </row>
  </sheetData>
  <mergeCells count="5">
    <mergeCell ref="A1:R1"/>
    <mergeCell ref="A2:R2"/>
    <mergeCell ref="A3:J3"/>
    <mergeCell ref="K3:R3"/>
    <mergeCell ref="A21:L21"/>
  </mergeCells>
  <conditionalFormatting sqref="Q6:Q20">
    <cfRule type="expression" priority="2" aboveAverage="0" equalAverage="0" bottom="0" percent="0" rank="0" text="" dxfId="0">
      <formula>$Q6="Geliefert"</formula>
    </cfRule>
    <cfRule type="expression" priority="3" aboveAverage="0" equalAverage="0" bottom="0" percent="0" rank="0" text="" dxfId="1">
      <formula>$Q6="Unterwegs"</formula>
    </cfRule>
    <cfRule type="expression" priority="4" aboveAverage="0" equalAverage="0" bottom="0" percent="0" rank="0" text="" dxfId="2">
      <formula>$Q6="Bestätigt"</formula>
    </cfRule>
    <cfRule type="expression" priority="5" aboveAverage="0" equalAverage="0" bottom="0" percent="0" rank="0" text="" dxfId="3">
      <formula>$Q6="In Planung"</formula>
    </cfRule>
    <cfRule type="expression" priority="6" aboveAverage="0" equalAverage="0" bottom="0" percent="0" rank="0" text="" dxfId="4">
      <formula>$Q6="Storniert"</formula>
    </cfRule>
  </conditionalFormatting>
  <dataValidations count="3">
    <dataValidation allowBlank="true" errorStyle="stop" operator="between" showDropDown="false" showErrorMessage="false" showInputMessage="false" sqref="Q6:Q20" type="list">
      <formula1>"In Planung,Bestätigt,Unterwegs,Geliefert,Storniert"</formula1>
      <formula2>0</formula2>
    </dataValidation>
    <dataValidation allowBlank="true" errorStyle="stop" operator="between" showDropDown="false" showErrorMessage="false" showInputMessage="false" sqref="J6:J20" type="list">
      <formula1>Stammdaten!$A$4:$A$9</formula1>
      <formula2>0</formula2>
    </dataValidation>
    <dataValidation allowBlank="true" errorStyle="stop" operator="between" showDropDown="false" showErrorMessage="false" showInputMessage="false" sqref="K6:K20" type="list">
      <formula1>Stammdaten!$B$13:$B$18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I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8"/>
    <col collapsed="false" customWidth="true" hidden="false" outlineLevel="0" max="3" min="3" style="0" width="12"/>
    <col collapsed="false" customWidth="true" hidden="false" outlineLevel="0" max="4" min="4" style="0" width="28"/>
    <col collapsed="false" customWidth="true" hidden="false" outlineLevel="0" max="5" min="5" style="0" width="8"/>
    <col collapsed="false" customWidth="true" hidden="false" outlineLevel="0" max="7" min="6" style="0" width="13"/>
  </cols>
  <sheetData>
    <row r="1" customFormat="false" ht="27.75" hidden="false" customHeight="true" outlineLevel="0" collapsed="false">
      <c r="A1" s="27" t="s">
        <v>115</v>
      </c>
      <c r="B1" s="27"/>
      <c r="C1" s="27"/>
      <c r="D1" s="27"/>
      <c r="E1" s="27"/>
      <c r="F1" s="27"/>
      <c r="G1" s="27"/>
      <c r="H1" s="27"/>
      <c r="I1" s="27"/>
    </row>
    <row r="2" customFormat="false" ht="21.75" hidden="false" customHeight="true" outlineLevel="0" collapsed="false">
      <c r="A2" s="28" t="s">
        <v>116</v>
      </c>
      <c r="B2" s="28"/>
      <c r="C2" s="28"/>
      <c r="D2" s="28"/>
      <c r="E2" s="28"/>
      <c r="F2" s="28"/>
      <c r="G2" s="28"/>
    </row>
    <row r="3" customFormat="false" ht="21.75" hidden="false" customHeight="true" outlineLevel="0" collapsed="false">
      <c r="A3" s="5" t="s">
        <v>117</v>
      </c>
      <c r="B3" s="5" t="s">
        <v>118</v>
      </c>
      <c r="C3" s="5" t="s">
        <v>119</v>
      </c>
      <c r="D3" s="5" t="s">
        <v>120</v>
      </c>
      <c r="E3" s="5" t="s">
        <v>121</v>
      </c>
      <c r="F3" s="5" t="s">
        <v>122</v>
      </c>
      <c r="G3" s="5" t="s">
        <v>20</v>
      </c>
    </row>
    <row r="4" customFormat="false" ht="19.5" hidden="false" customHeight="true" outlineLevel="0" collapsed="false">
      <c r="A4" s="29" t="s">
        <v>28</v>
      </c>
      <c r="B4" s="8" t="s">
        <v>123</v>
      </c>
      <c r="C4" s="10" t="n">
        <v>24</v>
      </c>
      <c r="D4" s="8" t="s">
        <v>124</v>
      </c>
      <c r="E4" s="7" t="n">
        <v>2021</v>
      </c>
      <c r="F4" s="9" t="n">
        <v>46096</v>
      </c>
      <c r="G4" s="30" t="s">
        <v>125</v>
      </c>
    </row>
    <row r="5" customFormat="false" ht="19.5" hidden="false" customHeight="true" outlineLevel="0" collapsed="false">
      <c r="A5" s="31" t="s">
        <v>55</v>
      </c>
      <c r="B5" s="16" t="s">
        <v>126</v>
      </c>
      <c r="C5" s="18" t="n">
        <v>22</v>
      </c>
      <c r="D5" s="16" t="s">
        <v>127</v>
      </c>
      <c r="E5" s="15" t="n">
        <v>2019</v>
      </c>
      <c r="F5" s="17" t="n">
        <v>45866</v>
      </c>
      <c r="G5" s="32" t="s">
        <v>128</v>
      </c>
    </row>
    <row r="6" customFormat="false" ht="19.5" hidden="false" customHeight="true" outlineLevel="0" collapsed="false">
      <c r="A6" s="29" t="s">
        <v>39</v>
      </c>
      <c r="B6" s="8" t="s">
        <v>129</v>
      </c>
      <c r="C6" s="10" t="n">
        <v>12</v>
      </c>
      <c r="D6" s="8" t="s">
        <v>130</v>
      </c>
      <c r="E6" s="7" t="n">
        <v>2022</v>
      </c>
      <c r="F6" s="9" t="n">
        <v>46336</v>
      </c>
      <c r="G6" s="32" t="s">
        <v>128</v>
      </c>
    </row>
    <row r="7" customFormat="false" ht="19.5" hidden="false" customHeight="true" outlineLevel="0" collapsed="false">
      <c r="A7" s="31" t="s">
        <v>64</v>
      </c>
      <c r="B7" s="16" t="s">
        <v>123</v>
      </c>
      <c r="C7" s="18" t="n">
        <v>24</v>
      </c>
      <c r="D7" s="16" t="s">
        <v>131</v>
      </c>
      <c r="E7" s="15" t="n">
        <v>2020</v>
      </c>
      <c r="F7" s="17" t="n">
        <v>46177</v>
      </c>
      <c r="G7" s="33" t="s">
        <v>132</v>
      </c>
    </row>
    <row r="8" customFormat="false" ht="19.5" hidden="false" customHeight="true" outlineLevel="0" collapsed="false">
      <c r="A8" s="29" t="s">
        <v>48</v>
      </c>
      <c r="B8" s="8" t="s">
        <v>133</v>
      </c>
      <c r="C8" s="10" t="n">
        <v>18</v>
      </c>
      <c r="D8" s="8" t="s">
        <v>134</v>
      </c>
      <c r="E8" s="7" t="n">
        <v>2021</v>
      </c>
      <c r="F8" s="9" t="n">
        <v>46287</v>
      </c>
      <c r="G8" s="30" t="s">
        <v>125</v>
      </c>
    </row>
    <row r="9" customFormat="false" ht="19.5" hidden="false" customHeight="true" outlineLevel="0" collapsed="false">
      <c r="A9" s="31" t="s">
        <v>72</v>
      </c>
      <c r="B9" s="16" t="s">
        <v>123</v>
      </c>
      <c r="C9" s="18" t="n">
        <v>24</v>
      </c>
      <c r="D9" s="16" t="s">
        <v>135</v>
      </c>
      <c r="E9" s="15" t="n">
        <v>2018</v>
      </c>
      <c r="F9" s="17" t="n">
        <v>46070</v>
      </c>
      <c r="G9" s="30" t="s">
        <v>125</v>
      </c>
    </row>
    <row r="10" customFormat="false" ht="7.5" hidden="false" customHeight="true" outlineLevel="0" collapsed="false"/>
    <row r="11" customFormat="false" ht="21.75" hidden="false" customHeight="true" outlineLevel="0" collapsed="false">
      <c r="A11" s="28" t="s">
        <v>136</v>
      </c>
      <c r="B11" s="28"/>
      <c r="C11" s="28"/>
      <c r="D11" s="28"/>
      <c r="E11" s="28"/>
    </row>
    <row r="12" customFormat="false" ht="21.75" hidden="false" customHeight="true" outlineLevel="0" collapsed="false">
      <c r="A12" s="5" t="s">
        <v>137</v>
      </c>
      <c r="B12" s="5" t="s">
        <v>138</v>
      </c>
      <c r="C12" s="5" t="s">
        <v>139</v>
      </c>
      <c r="D12" s="5" t="s">
        <v>140</v>
      </c>
      <c r="E12" s="5" t="s">
        <v>20</v>
      </c>
    </row>
    <row r="13" customFormat="false" ht="19.5" hidden="false" customHeight="true" outlineLevel="0" collapsed="false">
      <c r="A13" s="15" t="s">
        <v>141</v>
      </c>
      <c r="B13" s="16" t="s">
        <v>29</v>
      </c>
      <c r="C13" s="15" t="s">
        <v>142</v>
      </c>
      <c r="D13" s="16" t="s">
        <v>143</v>
      </c>
      <c r="E13" s="30" t="s">
        <v>125</v>
      </c>
    </row>
    <row r="14" customFormat="false" ht="19.5" hidden="false" customHeight="true" outlineLevel="0" collapsed="false">
      <c r="A14" s="7" t="s">
        <v>144</v>
      </c>
      <c r="B14" s="8" t="s">
        <v>49</v>
      </c>
      <c r="C14" s="7" t="s">
        <v>142</v>
      </c>
      <c r="D14" s="8" t="s">
        <v>145</v>
      </c>
      <c r="E14" s="32" t="s">
        <v>128</v>
      </c>
    </row>
    <row r="15" customFormat="false" ht="19.5" hidden="false" customHeight="true" outlineLevel="0" collapsed="false">
      <c r="A15" s="15" t="s">
        <v>146</v>
      </c>
      <c r="B15" s="16" t="s">
        <v>40</v>
      </c>
      <c r="C15" s="15" t="s">
        <v>142</v>
      </c>
      <c r="D15" s="16" t="s">
        <v>147</v>
      </c>
      <c r="E15" s="32" t="s">
        <v>128</v>
      </c>
    </row>
    <row r="16" customFormat="false" ht="19.5" hidden="false" customHeight="true" outlineLevel="0" collapsed="false">
      <c r="A16" s="7" t="s">
        <v>148</v>
      </c>
      <c r="B16" s="8" t="s">
        <v>65</v>
      </c>
      <c r="C16" s="7" t="s">
        <v>149</v>
      </c>
      <c r="D16" s="8" t="s">
        <v>150</v>
      </c>
      <c r="E16" s="30" t="s">
        <v>125</v>
      </c>
    </row>
    <row r="17" customFormat="false" ht="19.5" hidden="false" customHeight="true" outlineLevel="0" collapsed="false">
      <c r="A17" s="15" t="s">
        <v>151</v>
      </c>
      <c r="B17" s="16" t="s">
        <v>56</v>
      </c>
      <c r="C17" s="15" t="s">
        <v>142</v>
      </c>
      <c r="D17" s="16" t="s">
        <v>152</v>
      </c>
      <c r="E17" s="30" t="s">
        <v>125</v>
      </c>
    </row>
    <row r="18" customFormat="false" ht="19.5" hidden="false" customHeight="true" outlineLevel="0" collapsed="false">
      <c r="A18" s="7" t="s">
        <v>153</v>
      </c>
      <c r="B18" s="8" t="s">
        <v>73</v>
      </c>
      <c r="C18" s="7" t="s">
        <v>142</v>
      </c>
      <c r="D18" s="8" t="s">
        <v>154</v>
      </c>
      <c r="E18" s="30" t="s">
        <v>125</v>
      </c>
    </row>
  </sheetData>
  <mergeCells count="3">
    <mergeCell ref="A1:I1"/>
    <mergeCell ref="A2:G2"/>
    <mergeCell ref="A11:E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AD47"/>
    <pageSetUpPr fitToPage="false"/>
  </sheetPr>
  <dimension ref="A1:N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18"/>
    <col collapsed="false" customWidth="true" hidden="false" outlineLevel="0" max="3" min="3" style="0" width="12"/>
    <col collapsed="false" customWidth="true" hidden="false" outlineLevel="0" max="4" min="4" style="0" width="16"/>
    <col collapsed="false" customWidth="true" hidden="false" outlineLevel="0" max="6" min="5" style="0" width="18"/>
    <col collapsed="false" customWidth="true" hidden="false" outlineLevel="0" max="14" min="7" style="0" width="13"/>
  </cols>
  <sheetData>
    <row r="1" customFormat="false" ht="36" hidden="false" customHeight="true" outlineLevel="0" collapsed="false">
      <c r="A1" s="34" t="s">
        <v>155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customFormat="false" ht="19.5" hidden="false" customHeight="true" outlineLevel="0" collapsed="false">
      <c r="A2" s="35" t="s">
        <v>156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customFormat="false" ht="12" hidden="false" customHeight="true" outlineLevel="0" collapsed="false"/>
    <row r="4" customFormat="false" ht="21.75" hidden="false" customHeight="true" outlineLevel="0" collapsed="false">
      <c r="A4" s="36" t="s">
        <v>157</v>
      </c>
      <c r="B4" s="36"/>
      <c r="C4" s="37" t="s">
        <v>158</v>
      </c>
      <c r="D4" s="37"/>
      <c r="E4" s="38" t="s">
        <v>159</v>
      </c>
      <c r="F4" s="38"/>
      <c r="G4" s="39" t="s">
        <v>160</v>
      </c>
      <c r="H4" s="39"/>
      <c r="I4" s="40" t="s">
        <v>161</v>
      </c>
      <c r="J4" s="40"/>
    </row>
    <row r="5" customFormat="false" ht="18" hidden="false" customHeight="true" outlineLevel="0" collapsed="false">
      <c r="A5" s="41" t="n">
        <f aca="false">COUNTA(Dispositionsplan!B6:B20)</f>
        <v>15</v>
      </c>
      <c r="B5" s="41"/>
      <c r="C5" s="42" t="n">
        <f aca="false">COUNTIF(Dispositionsplan!Q6:Q20,"Geliefert")</f>
        <v>7</v>
      </c>
      <c r="D5" s="42"/>
      <c r="E5" s="43" t="n">
        <f aca="false">COUNTIF(Dispositionsplan!Q6:Q20,"Unterwegs")</f>
        <v>2</v>
      </c>
      <c r="F5" s="43"/>
      <c r="G5" s="44" t="n">
        <f aca="false">SUM(Dispositionsplan!N6:N20)</f>
        <v>7800</v>
      </c>
      <c r="H5" s="44"/>
      <c r="I5" s="45" t="n">
        <f aca="false">SUM(Dispositionsplan!P6:P20)</f>
        <v>12894.35</v>
      </c>
      <c r="J5" s="45"/>
    </row>
    <row r="6" customFormat="false" ht="18" hidden="false" customHeight="true" outlineLevel="0" collapsed="false">
      <c r="A6" s="41"/>
      <c r="B6" s="41"/>
      <c r="C6" s="42"/>
      <c r="D6" s="42"/>
      <c r="E6" s="43"/>
      <c r="F6" s="43"/>
      <c r="G6" s="44"/>
      <c r="H6" s="44"/>
      <c r="I6" s="45"/>
      <c r="J6" s="45"/>
    </row>
    <row r="7" customFormat="false" ht="18" hidden="false" customHeight="true" outlineLevel="0" collapsed="false">
      <c r="A7" s="41"/>
      <c r="B7" s="41"/>
      <c r="C7" s="42"/>
      <c r="D7" s="42"/>
      <c r="E7" s="43"/>
      <c r="F7" s="43"/>
      <c r="G7" s="44"/>
      <c r="H7" s="44"/>
      <c r="I7" s="45"/>
      <c r="J7" s="45"/>
    </row>
    <row r="8" customFormat="false" ht="13.5" hidden="false" customHeight="true" outlineLevel="0" collapsed="false"/>
    <row r="9" customFormat="false" ht="24" hidden="false" customHeight="true" outlineLevel="0" collapsed="false">
      <c r="A9" s="46" t="s">
        <v>162</v>
      </c>
      <c r="B9" s="46"/>
      <c r="C9" s="46"/>
      <c r="D9" s="46"/>
      <c r="E9" s="46"/>
      <c r="F9" s="46"/>
    </row>
    <row r="10" customFormat="false" ht="21.75" hidden="false" customHeight="true" outlineLevel="0" collapsed="false">
      <c r="A10" s="5" t="s">
        <v>20</v>
      </c>
      <c r="B10" s="5" t="s">
        <v>163</v>
      </c>
      <c r="C10" s="5" t="s">
        <v>164</v>
      </c>
      <c r="D10" s="5" t="s">
        <v>165</v>
      </c>
      <c r="E10" s="5" t="s">
        <v>166</v>
      </c>
      <c r="F10" s="5" t="s">
        <v>167</v>
      </c>
    </row>
    <row r="11" customFormat="false" ht="19.5" hidden="false" customHeight="true" outlineLevel="0" collapsed="false">
      <c r="A11" s="30" t="s">
        <v>31</v>
      </c>
      <c r="B11" s="11" t="n">
        <f aca="false">COUNTIF(Dispositionsplan!$Q$6:$Q$20,A11)</f>
        <v>7</v>
      </c>
      <c r="C11" s="47" t="n">
        <f aca="false">IFERROR(B11/COUNTA(Dispositionsplan!B6:B20),0)</f>
        <v>0.466666666666667</v>
      </c>
      <c r="D11" s="11" t="n">
        <f aca="false">SUMIF(Dispositionsplan!$Q$6:$Q$20,A11,Dispositionsplan!$N$6:$N$20)</f>
        <v>4050</v>
      </c>
      <c r="E11" s="48" t="n">
        <f aca="false">SUMIF(Dispositionsplan!$Q$6:$Q$20,A11,Dispositionsplan!$P$6:$P$20)</f>
        <v>6614.35</v>
      </c>
      <c r="F11" s="49" t="n">
        <f aca="false">IFERROR(E11/D11,0)</f>
        <v>1.63317283950617</v>
      </c>
    </row>
    <row r="12" customFormat="false" ht="19.5" hidden="false" customHeight="true" outlineLevel="0" collapsed="false">
      <c r="A12" s="32" t="s">
        <v>92</v>
      </c>
      <c r="B12" s="19" t="n">
        <f aca="false">COUNTIF(Dispositionsplan!$Q$6:$Q$20,A12)</f>
        <v>2</v>
      </c>
      <c r="C12" s="50" t="n">
        <f aca="false">IFERROR(B12/COUNTA(Dispositionsplan!B6:B20),0)</f>
        <v>0.133333333333333</v>
      </c>
      <c r="D12" s="19" t="n">
        <f aca="false">SUMIF(Dispositionsplan!$Q$6:$Q$20,A12,Dispositionsplan!$N$6:$N$20)</f>
        <v>865</v>
      </c>
      <c r="E12" s="51" t="n">
        <f aca="false">SUMIF(Dispositionsplan!$Q$6:$Q$20,A12,Dispositionsplan!$P$6:$P$20)</f>
        <v>1514.2</v>
      </c>
      <c r="F12" s="52" t="n">
        <f aca="false">IFERROR(E12/D12,0)</f>
        <v>1.75052023121387</v>
      </c>
    </row>
    <row r="13" customFormat="false" ht="19.5" hidden="false" customHeight="true" outlineLevel="0" collapsed="false">
      <c r="A13" s="53" t="s">
        <v>102</v>
      </c>
      <c r="B13" s="11" t="n">
        <f aca="false">COUNTIF(Dispositionsplan!$Q$6:$Q$20,A13)</f>
        <v>3</v>
      </c>
      <c r="C13" s="47" t="n">
        <f aca="false">IFERROR(B13/COUNTA(Dispositionsplan!B6:B20),0)</f>
        <v>0.2</v>
      </c>
      <c r="D13" s="11" t="n">
        <f aca="false">SUMIF(Dispositionsplan!$Q$6:$Q$20,A13,Dispositionsplan!$N$6:$N$20)</f>
        <v>1445</v>
      </c>
      <c r="E13" s="48" t="n">
        <f aca="false">SUMIF(Dispositionsplan!$Q$6:$Q$20,A13,Dispositionsplan!$P$6:$P$20)</f>
        <v>2422</v>
      </c>
      <c r="F13" s="49" t="n">
        <f aca="false">IFERROR(E13/D13,0)</f>
        <v>1.67612456747405</v>
      </c>
    </row>
    <row r="14" customFormat="false" ht="19.5" hidden="false" customHeight="true" outlineLevel="0" collapsed="false">
      <c r="A14" s="54" t="s">
        <v>109</v>
      </c>
      <c r="B14" s="19" t="n">
        <f aca="false">COUNTIF(Dispositionsplan!$Q$6:$Q$20,A14)</f>
        <v>2</v>
      </c>
      <c r="C14" s="50" t="n">
        <f aca="false">IFERROR(B14/COUNTA(Dispositionsplan!B6:B20),0)</f>
        <v>0.133333333333333</v>
      </c>
      <c r="D14" s="19" t="n">
        <f aca="false">SUMIF(Dispositionsplan!$Q$6:$Q$20,A14,Dispositionsplan!$N$6:$N$20)</f>
        <v>1080</v>
      </c>
      <c r="E14" s="51" t="n">
        <f aca="false">SUMIF(Dispositionsplan!$Q$6:$Q$20,A14,Dispositionsplan!$P$6:$P$20)</f>
        <v>1641.8</v>
      </c>
      <c r="F14" s="52" t="n">
        <f aca="false">IFERROR(E14/D14,0)</f>
        <v>1.52018518518519</v>
      </c>
    </row>
    <row r="15" customFormat="false" ht="19.5" hidden="false" customHeight="true" outlineLevel="0" collapsed="false">
      <c r="A15" s="33" t="s">
        <v>67</v>
      </c>
      <c r="B15" s="11" t="n">
        <f aca="false">COUNTIF(Dispositionsplan!$Q$6:$Q$20,A15)</f>
        <v>1</v>
      </c>
      <c r="C15" s="47" t="n">
        <f aca="false">IFERROR(B15/COUNTA(Dispositionsplan!B6:B20),0)</f>
        <v>0.0666666666666667</v>
      </c>
      <c r="D15" s="11" t="n">
        <f aca="false">SUMIF(Dispositionsplan!$Q$6:$Q$20,A15,Dispositionsplan!$N$6:$N$20)</f>
        <v>360</v>
      </c>
      <c r="E15" s="48" t="n">
        <f aca="false">SUMIF(Dispositionsplan!$Q$6:$Q$20,A15,Dispositionsplan!$P$6:$P$20)</f>
        <v>702</v>
      </c>
      <c r="F15" s="49" t="n">
        <f aca="false">IFERROR(E15/D15,0)</f>
        <v>1.95</v>
      </c>
    </row>
    <row r="16" customFormat="false" ht="21.75" hidden="false" customHeight="true" outlineLevel="0" collapsed="false">
      <c r="A16" s="55" t="s">
        <v>168</v>
      </c>
      <c r="B16" s="56" t="n">
        <f aca="false">SUM(B11:B15)</f>
        <v>15</v>
      </c>
      <c r="C16" s="57" t="n">
        <f aca="false">SUM(C11:C15)</f>
        <v>1</v>
      </c>
      <c r="D16" s="56" t="n">
        <f aca="false">SUM(D11:D15)</f>
        <v>7800</v>
      </c>
      <c r="E16" s="58" t="n">
        <f aca="false">SUM(E11:E15)</f>
        <v>12894.35</v>
      </c>
      <c r="F16" s="25"/>
    </row>
    <row r="17" customFormat="false" ht="13.5" hidden="false" customHeight="true" outlineLevel="0" collapsed="false"/>
    <row r="18" customFormat="false" ht="24" hidden="false" customHeight="true" outlineLevel="0" collapsed="false">
      <c r="A18" s="46" t="s">
        <v>169</v>
      </c>
      <c r="B18" s="46"/>
      <c r="C18" s="46"/>
      <c r="D18" s="46"/>
      <c r="E18" s="46"/>
      <c r="F18" s="46"/>
    </row>
    <row r="19" customFormat="false" ht="21.75" hidden="false" customHeight="true" outlineLevel="0" collapsed="false">
      <c r="A19" s="5" t="s">
        <v>117</v>
      </c>
      <c r="B19" s="5" t="s">
        <v>118</v>
      </c>
      <c r="C19" s="5" t="s">
        <v>163</v>
      </c>
      <c r="D19" s="5" t="s">
        <v>165</v>
      </c>
      <c r="E19" s="5" t="s">
        <v>166</v>
      </c>
      <c r="F19" s="5" t="s">
        <v>170</v>
      </c>
    </row>
    <row r="20" customFormat="false" ht="19.5" hidden="false" customHeight="true" outlineLevel="0" collapsed="false">
      <c r="A20" s="59" t="s">
        <v>28</v>
      </c>
      <c r="B20" s="8" t="s">
        <v>123</v>
      </c>
      <c r="C20" s="11" t="n">
        <f aca="false">COUNTIF(Dispositionsplan!$J$6:$J$20,A20)</f>
        <v>3</v>
      </c>
      <c r="D20" s="11" t="n">
        <f aca="false">SUMIF(Dispositionsplan!$J$6:$J$20,A20,Dispositionsplan!$N$6:$N$20)</f>
        <v>1620</v>
      </c>
      <c r="E20" s="48" t="n">
        <f aca="false">SUMIF(Dispositionsplan!$J$6:$J$20,A20,Dispositionsplan!$P$6:$P$20)</f>
        <v>2698</v>
      </c>
      <c r="F20" s="47" t="n">
        <f aca="false">IFERROR(C20/15,0)</f>
        <v>0.2</v>
      </c>
    </row>
    <row r="21" customFormat="false" ht="19.5" hidden="false" customHeight="true" outlineLevel="0" collapsed="false">
      <c r="A21" s="60" t="s">
        <v>55</v>
      </c>
      <c r="B21" s="16" t="s">
        <v>126</v>
      </c>
      <c r="C21" s="19" t="n">
        <f aca="false">COUNTIF(Dispositionsplan!$J$6:$J$20,A21)</f>
        <v>4</v>
      </c>
      <c r="D21" s="19" t="n">
        <f aca="false">SUMIF(Dispositionsplan!$J$6:$J$20,A21,Dispositionsplan!$N$6:$N$20)</f>
        <v>2200</v>
      </c>
      <c r="E21" s="51" t="n">
        <f aca="false">SUMIF(Dispositionsplan!$J$6:$J$20,A21,Dispositionsplan!$P$6:$P$20)</f>
        <v>3283.65</v>
      </c>
      <c r="F21" s="50" t="n">
        <f aca="false">IFERROR(C21/15,0)</f>
        <v>0.266666666666667</v>
      </c>
    </row>
    <row r="22" customFormat="false" ht="19.5" hidden="false" customHeight="true" outlineLevel="0" collapsed="false">
      <c r="A22" s="59" t="s">
        <v>39</v>
      </c>
      <c r="B22" s="8" t="s">
        <v>129</v>
      </c>
      <c r="C22" s="11" t="n">
        <f aca="false">COUNTIF(Dispositionsplan!$J$6:$J$20,A22)</f>
        <v>3</v>
      </c>
      <c r="D22" s="11" t="n">
        <f aca="false">SUMIF(Dispositionsplan!$J$6:$J$20,A22,Dispositionsplan!$N$6:$N$20)</f>
        <v>1560</v>
      </c>
      <c r="E22" s="48" t="n">
        <f aca="false">SUMIF(Dispositionsplan!$J$6:$J$20,A22,Dispositionsplan!$P$6:$P$20)</f>
        <v>2625</v>
      </c>
      <c r="F22" s="47" t="n">
        <f aca="false">IFERROR(C22/15,0)</f>
        <v>0.2</v>
      </c>
    </row>
    <row r="23" customFormat="false" ht="19.5" hidden="false" customHeight="true" outlineLevel="0" collapsed="false">
      <c r="A23" s="60" t="s">
        <v>64</v>
      </c>
      <c r="B23" s="16" t="s">
        <v>123</v>
      </c>
      <c r="C23" s="19" t="n">
        <f aca="false">COUNTIF(Dispositionsplan!$J$6:$J$20,A23)</f>
        <v>1</v>
      </c>
      <c r="D23" s="19" t="n">
        <f aca="false">SUMIF(Dispositionsplan!$J$6:$J$20,A23,Dispositionsplan!$N$6:$N$20)</f>
        <v>360</v>
      </c>
      <c r="E23" s="51" t="n">
        <f aca="false">SUMIF(Dispositionsplan!$J$6:$J$20,A23,Dispositionsplan!$P$6:$P$20)</f>
        <v>702</v>
      </c>
      <c r="F23" s="50" t="n">
        <f aca="false">IFERROR(C23/15,0)</f>
        <v>0.0666666666666667</v>
      </c>
    </row>
    <row r="24" customFormat="false" ht="19.5" hidden="false" customHeight="true" outlineLevel="0" collapsed="false">
      <c r="A24" s="59" t="s">
        <v>48</v>
      </c>
      <c r="B24" s="8" t="s">
        <v>133</v>
      </c>
      <c r="C24" s="11" t="n">
        <f aca="false">COUNTIF(Dispositionsplan!$J$6:$J$20,A24)</f>
        <v>2</v>
      </c>
      <c r="D24" s="11" t="n">
        <f aca="false">SUMIF(Dispositionsplan!$J$6:$J$20,A24,Dispositionsplan!$N$6:$N$20)</f>
        <v>955</v>
      </c>
      <c r="E24" s="48" t="n">
        <f aca="false">SUMIF(Dispositionsplan!$J$6:$J$20,A24,Dispositionsplan!$P$6:$P$20)</f>
        <v>1648.4</v>
      </c>
      <c r="F24" s="47" t="n">
        <f aca="false">IFERROR(C24/15,0)</f>
        <v>0.133333333333333</v>
      </c>
    </row>
    <row r="25" customFormat="false" ht="19.5" hidden="false" customHeight="true" outlineLevel="0" collapsed="false">
      <c r="A25" s="60" t="s">
        <v>72</v>
      </c>
      <c r="B25" s="16" t="s">
        <v>123</v>
      </c>
      <c r="C25" s="19" t="n">
        <f aca="false">COUNTIF(Dispositionsplan!$J$6:$J$20,A25)</f>
        <v>2</v>
      </c>
      <c r="D25" s="19" t="n">
        <f aca="false">SUMIF(Dispositionsplan!$J$6:$J$20,A25,Dispositionsplan!$N$6:$N$20)</f>
        <v>1105</v>
      </c>
      <c r="E25" s="51" t="n">
        <f aca="false">SUMIF(Dispositionsplan!$J$6:$J$20,A25,Dispositionsplan!$P$6:$P$20)</f>
        <v>1937.3</v>
      </c>
      <c r="F25" s="50" t="n">
        <f aca="false">IFERROR(C25/15,0)</f>
        <v>0.133333333333333</v>
      </c>
    </row>
  </sheetData>
  <mergeCells count="14">
    <mergeCell ref="A1:N1"/>
    <mergeCell ref="A2:N2"/>
    <mergeCell ref="A4:B4"/>
    <mergeCell ref="C4:D4"/>
    <mergeCell ref="E4:F4"/>
    <mergeCell ref="G4:H4"/>
    <mergeCell ref="I4:J4"/>
    <mergeCell ref="A5:B7"/>
    <mergeCell ref="C5:D7"/>
    <mergeCell ref="E5:F7"/>
    <mergeCell ref="G5:H7"/>
    <mergeCell ref="I5:J7"/>
    <mergeCell ref="A9:F9"/>
    <mergeCell ref="A18:F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2026-05-23T13:46:34Z</dcterms:created>
  <dc:creator>openpyxl</dc:creator>
  <dc:description/>
  <dc:language>en-US</dc:language>
  <cp:lastModifiedBy/>
  <dcterms:modified xsi:type="dcterms:W3CDTF">2026-05-23T13:47:20Z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