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4ABE77F-FBCF-4D55-B4B7-3AB0FEA9D1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stenübersicht" sheetId="1" r:id="rId1"/>
    <sheet name="Stundensatz &amp; Kalkulation" sheetId="2" r:id="rId2"/>
    <sheet name="Preisliste &amp; Umsatzplan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3" l="1"/>
  <c r="E14" i="3"/>
  <c r="G14" i="3" s="1"/>
  <c r="G13" i="3"/>
  <c r="E13" i="3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6" i="3"/>
  <c r="E6" i="3"/>
  <c r="E5" i="3"/>
  <c r="E15" i="3" s="1"/>
  <c r="B10" i="2"/>
  <c r="B11" i="2" s="1"/>
  <c r="B33" i="1"/>
  <c r="D32" i="1" s="1"/>
  <c r="C32" i="1"/>
  <c r="D31" i="1"/>
  <c r="C31" i="1"/>
  <c r="D30" i="1"/>
  <c r="C30" i="1"/>
  <c r="D29" i="1"/>
  <c r="C29" i="1"/>
  <c r="C33" i="1" s="1"/>
  <c r="D28" i="1"/>
  <c r="C28" i="1"/>
  <c r="B25" i="1"/>
  <c r="D23" i="1" s="1"/>
  <c r="D24" i="1"/>
  <c r="C24" i="1"/>
  <c r="C23" i="1"/>
  <c r="D22" i="1"/>
  <c r="C22" i="1"/>
  <c r="D21" i="1"/>
  <c r="C21" i="1"/>
  <c r="D20" i="1"/>
  <c r="C20" i="1"/>
  <c r="D19" i="1"/>
  <c r="C19" i="1"/>
  <c r="D18" i="1"/>
  <c r="C18" i="1"/>
  <c r="C25" i="1" s="1"/>
  <c r="C15" i="1"/>
  <c r="B15" i="1"/>
  <c r="D12" i="1" s="1"/>
  <c r="D14" i="1"/>
  <c r="C14" i="1"/>
  <c r="C13" i="1"/>
  <c r="C12" i="1"/>
  <c r="C11" i="1"/>
  <c r="C10" i="1"/>
  <c r="C9" i="1"/>
  <c r="C8" i="1"/>
  <c r="C7" i="1"/>
  <c r="C6" i="1"/>
  <c r="F35" i="1" l="1"/>
  <c r="D8" i="1"/>
  <c r="D9" i="1"/>
  <c r="G5" i="3"/>
  <c r="G15" i="3" s="1"/>
  <c r="B35" i="1"/>
  <c r="D11" i="1"/>
  <c r="D10" i="1"/>
  <c r="D6" i="1"/>
  <c r="D7" i="1"/>
  <c r="D13" i="1"/>
  <c r="F19" i="3" l="1"/>
  <c r="B14" i="2"/>
  <c r="B16" i="2" s="1"/>
  <c r="B17" i="2" s="1"/>
  <c r="B18" i="2" s="1"/>
  <c r="D22" i="2" l="1"/>
  <c r="E22" i="2" s="1"/>
  <c r="D28" i="2"/>
  <c r="E28" i="2" s="1"/>
  <c r="D31" i="2"/>
  <c r="E31" i="2" s="1"/>
  <c r="D29" i="2"/>
  <c r="E29" i="2" s="1"/>
  <c r="D26" i="2"/>
  <c r="E26" i="2" s="1"/>
  <c r="D25" i="2"/>
  <c r="E25" i="2" s="1"/>
  <c r="D27" i="2"/>
  <c r="E27" i="2" s="1"/>
  <c r="D24" i="2"/>
  <c r="E24" i="2" s="1"/>
  <c r="D23" i="2"/>
  <c r="E23" i="2" s="1"/>
  <c r="D30" i="2"/>
  <c r="E30" i="2" s="1"/>
  <c r="B10" i="3" l="1"/>
  <c r="D10" i="3" s="1"/>
  <c r="F10" i="3" s="1"/>
  <c r="H10" i="3" s="1"/>
  <c r="F27" i="2"/>
  <c r="B9" i="3"/>
  <c r="D9" i="3" s="1"/>
  <c r="F9" i="3" s="1"/>
  <c r="H9" i="3" s="1"/>
  <c r="F26" i="2"/>
  <c r="F23" i="2"/>
  <c r="B6" i="3"/>
  <c r="D6" i="3" s="1"/>
  <c r="F6" i="3" s="1"/>
  <c r="H6" i="3" s="1"/>
  <c r="B13" i="3"/>
  <c r="D13" i="3" s="1"/>
  <c r="F13" i="3" s="1"/>
  <c r="H13" i="3" s="1"/>
  <c r="F30" i="2"/>
  <c r="F24" i="2"/>
  <c r="B7" i="3"/>
  <c r="D7" i="3" s="1"/>
  <c r="F7" i="3" s="1"/>
  <c r="H7" i="3" s="1"/>
  <c r="F25" i="2"/>
  <c r="B8" i="3"/>
  <c r="D8" i="3" s="1"/>
  <c r="F8" i="3" s="1"/>
  <c r="H8" i="3" s="1"/>
  <c r="F29" i="2"/>
  <c r="B12" i="3"/>
  <c r="D12" i="3" s="1"/>
  <c r="F12" i="3" s="1"/>
  <c r="H12" i="3" s="1"/>
  <c r="B14" i="3"/>
  <c r="D14" i="3" s="1"/>
  <c r="F14" i="3" s="1"/>
  <c r="H14" i="3" s="1"/>
  <c r="F31" i="2"/>
  <c r="F28" i="2"/>
  <c r="B11" i="3"/>
  <c r="D11" i="3" s="1"/>
  <c r="F11" i="3" s="1"/>
  <c r="H11" i="3" s="1"/>
  <c r="B5" i="3"/>
  <c r="D5" i="3" s="1"/>
  <c r="F22" i="2"/>
  <c r="D15" i="3" l="1"/>
  <c r="F22" i="3" s="1"/>
  <c r="F5" i="3"/>
  <c r="H5" i="3" l="1"/>
  <c r="H15" i="3" s="1"/>
  <c r="F15" i="3"/>
  <c r="F21" i="3" l="1"/>
  <c r="F20" i="3"/>
  <c r="F18" i="3"/>
</calcChain>
</file>

<file path=xl/sharedStrings.xml><?xml version="1.0" encoding="utf-8"?>
<sst xmlns="http://schemas.openxmlformats.org/spreadsheetml/2006/main" count="141" uniqueCount="124">
  <si>
    <t>📋  Friseursalon – Jahres-Kostenübersicht</t>
  </si>
  <si>
    <t>Bitte nur blau markierte Felder (Eingabefelder) anpassen. Alle anderen Felder sind automatisch berechnet.</t>
  </si>
  <si>
    <t>Kostenart</t>
  </si>
  <si>
    <t>Monatlich (€)</t>
  </si>
  <si>
    <t>Jährlich (€)</t>
  </si>
  <si>
    <t>%-Anteil</t>
  </si>
  <si>
    <t>Beschreibung / Hinweis</t>
  </si>
  <si>
    <t>Veränd. ggü. Vorj.</t>
  </si>
  <si>
    <t>▶  FIXKOSTEN  –  monatlich gleichbleibend</t>
  </si>
  <si>
    <t>Ladenmiete &amp; Nebenkosten</t>
  </si>
  <si>
    <t>Warmmiete inkl. aller Betriebskosten</t>
  </si>
  <si>
    <t>Strom &amp; Heizung</t>
  </si>
  <si>
    <t>Energieverbrauch Salon</t>
  </si>
  <si>
    <t>Wasser &amp; Abwasser</t>
  </si>
  <si>
    <t>Inkl. Friseurverbrauch</t>
  </si>
  <si>
    <t>Telefon &amp; Internet</t>
  </si>
  <si>
    <t>Gewerblicher Anschluss</t>
  </si>
  <si>
    <t>Versicherungen</t>
  </si>
  <si>
    <t>Berufs- und Betriebshaftpflicht</t>
  </si>
  <si>
    <t>Steuerberater / Buchführung</t>
  </si>
  <si>
    <t>Monatliche Beratungspauschale</t>
  </si>
  <si>
    <t>Leasing / Ratenzahlung Geräte</t>
  </si>
  <si>
    <t>Frisierstühle, Waschbecken, Föne</t>
  </si>
  <si>
    <t>Marketing &amp; Werbung</t>
  </si>
  <si>
    <t>Social Media, Flyer, Anzeigen</t>
  </si>
  <si>
    <t>Sonstige Fixkosten</t>
  </si>
  <si>
    <t>Reinigung, Müll, Sonstiges</t>
  </si>
  <si>
    <t>SUMME FIXKOSTEN</t>
  </si>
  <si>
    <t>100,0 %</t>
  </si>
  <si>
    <t>▶  VARIABLE KOSTEN  –  abhängig von Kundenzahl &amp; Verbrauch</t>
  </si>
  <si>
    <t>Haarpflegeprodukte (Shampoo, Spülung)</t>
  </si>
  <si>
    <t>Monatlicher Durchschnittsverbrauch</t>
  </si>
  <si>
    <t>Haarfarben &amp; Blondiermittel</t>
  </si>
  <si>
    <t>Inkl. Oxidationsmittel</t>
  </si>
  <si>
    <t>Styling-Produkte (Gel, Spray, Wachs)</t>
  </si>
  <si>
    <t>Verbrauchsmaterial</t>
  </si>
  <si>
    <t>Einwegmaterial (Handschuhe, Kappen)</t>
  </si>
  <si>
    <t>Pro Behandlung kalkuliert</t>
  </si>
  <si>
    <t>Wäsche &amp; Reinigung</t>
  </si>
  <si>
    <t>Handtücher, Umhänge, Wäscherei</t>
  </si>
  <si>
    <t>Kundengetränke (Kaffee, Wasser)</t>
  </si>
  <si>
    <t>Bewirtung am Behandlungsplatz</t>
  </si>
  <si>
    <t>Sonstige variable Kosten</t>
  </si>
  <si>
    <t>Sonstige Verbrauchspositionen</t>
  </si>
  <si>
    <t>SUMME VARIABLE KOSTEN</t>
  </si>
  <si>
    <t>▶  PERSONALKOSTEN</t>
  </si>
  <si>
    <t>Inhaberlohn (kalkulatorisch)</t>
  </si>
  <si>
    <t>Kalkulatorischer Unternehmerlohn</t>
  </si>
  <si>
    <t>Friseur/in (Vollzeit)</t>
  </si>
  <si>
    <t>Bruttolohn inkl. AG-Sozialabgaben</t>
  </si>
  <si>
    <t>Friseur/in (Teilzeit)</t>
  </si>
  <si>
    <t>Auszubildende/r</t>
  </si>
  <si>
    <t>Ausbildungsvergütung</t>
  </si>
  <si>
    <t>Lohnnebenkosten &amp; Sonderzahlungen</t>
  </si>
  <si>
    <t>Urlaub, Weihnachtsgeld, sonstige</t>
  </si>
  <si>
    <t>SUMME PERSONALKOSTEN</t>
  </si>
  <si>
    <t>⬛  GESAMTKOSTEN PRO MONAT</t>
  </si>
  <si>
    <t>GESAMTKOSTEN PRO JAHR</t>
  </si>
  <si>
    <t>Legende:  🔵 Blaue Felder = Eingabefelder  |  ⚫ Schwarze Felder = berechnet  |  🟡 Gelbe Felder = Summen</t>
  </si>
  <si>
    <t>⏱  Stundensatz-Ermittlung &amp; Dienstleistungskalkulation</t>
  </si>
  <si>
    <t>Schritt 1: Arbeitszeit planen  →  Schritt 2: Stundensatz ermitteln  →  Schritt 3: Preis je Dienstleistung berechnen</t>
  </si>
  <si>
    <t>▶  SCHRITT 1: Jahres-Arbeitszeitplanung</t>
  </si>
  <si>
    <t>Arbeitstage pro Woche</t>
  </si>
  <si>
    <t>Tage</t>
  </si>
  <si>
    <t>Öffnungstage des Salons</t>
  </si>
  <si>
    <t>Betriebswochen pro Jahr</t>
  </si>
  <si>
    <t>Wochen</t>
  </si>
  <si>
    <t>Abzgl. Urlaub &amp; Feiertage (ca. 4 Wochen)</t>
  </si>
  <si>
    <t>Tägliche Arbeitszeit je Mitarbeiter</t>
  </si>
  <si>
    <t>Stunden</t>
  </si>
  <si>
    <t>Bruttoarbeitszeit inkl. Pause</t>
  </si>
  <si>
    <t>Anzahl MA (produktiv gewichtet)</t>
  </si>
  <si>
    <t>MA</t>
  </si>
  <si>
    <t>Vollzeit=1, Teilzeit=0.5, Azubi=0.25</t>
  </si>
  <si>
    <t>Ausfallzeit-Anteil (%)</t>
  </si>
  <si>
    <t>%</t>
  </si>
  <si>
    <t>Reinigung, Pause, Büro, keine Buchung</t>
  </si>
  <si>
    <t xml:space="preserve">  → Brutto-Jahresarbeitsstunden (gesamt)</t>
  </si>
  <si>
    <t>Stunden/Jahr</t>
  </si>
  <si>
    <t xml:space="preserve">  → Netto-produktive Stunden (nach Ausfallzeit)</t>
  </si>
  <si>
    <t>Produktiv-h/Jahr</t>
  </si>
  <si>
    <t>▶  SCHRITT 2: Mindest-Stundensatz berechnen</t>
  </si>
  <si>
    <t>Gesamtjahreskosten (aus Blatt 1 übernommen)</t>
  </si>
  <si>
    <t>€ / Jahr</t>
  </si>
  <si>
    <t>Gewinnaufschlag / Rücklagen (%)</t>
  </si>
  <si>
    <t>Jahres-Soll-Umsatz (Kosten + Gewinnaufschlag)</t>
  </si>
  <si>
    <t>⚡  MINDESTSTUNDENSATZ</t>
  </si>
  <si>
    <t>€ / Stunde (Mindest)</t>
  </si>
  <si>
    <t xml:space="preserve">  → Kosten pro Minute</t>
  </si>
  <si>
    <t>€ / Minute</t>
  </si>
  <si>
    <t>▶  SCHRITT 3: Preiskalkulation je Dienstleistung</t>
  </si>
  <si>
    <t>Dienstleistung</t>
  </si>
  <si>
    <t>Zeit (Min)</t>
  </si>
  <si>
    <t>Material (€)</t>
  </si>
  <si>
    <t>Mindestpreis (€)</t>
  </si>
  <si>
    <t>VK-Preis (€)</t>
  </si>
  <si>
    <t>Marge (€)</t>
  </si>
  <si>
    <t>Damenhaarschnitt &amp; Föhnen</t>
  </si>
  <si>
    <t>Herrenhaarschnitt</t>
  </si>
  <si>
    <t>Kinderhaarschnitt</t>
  </si>
  <si>
    <t>Strähnen (Folientechnik)</t>
  </si>
  <si>
    <t>Vollcoloration</t>
  </si>
  <si>
    <t>Ansatzcoloration</t>
  </si>
  <si>
    <t>Dauerwelle / Haarstyling</t>
  </si>
  <si>
    <t>Pflegekur &amp; Haarbehandlung</t>
  </si>
  <si>
    <t>Augenbrauen färben &amp; zupfen</t>
  </si>
  <si>
    <t>Hochsteckfrisur / Brautfrisur</t>
  </si>
  <si>
    <t>💡  Spalte E (VK-Preis) kann manuell überschrieben werden. Spalte D zeigt den absoluten Mindestpreis – darunter arbeitet der Salon defizitär.</t>
  </si>
  <si>
    <t>📊  Finale Preisliste &amp; monatliche Umsatzplanung</t>
  </si>
  <si>
    <t>Spalte C (Kunden/Monat) anpassen → Umsatz und Wirtschaftlichkeit werden automatisch berechnet</t>
  </si>
  <si>
    <t>Kunden/Monat</t>
  </si>
  <si>
    <t>Umsatz/Monat (€)</t>
  </si>
  <si>
    <t>Kunden/Jahr</t>
  </si>
  <si>
    <t>Jahresumsatz (€)</t>
  </si>
  <si>
    <t>Material/Jahr (€)</t>
  </si>
  <si>
    <t>DB/Jahr (€)</t>
  </si>
  <si>
    <t>GESAMT</t>
  </si>
  <si>
    <t>📈  WIRTSCHAFTLICHKEITSÜBERSICHT</t>
  </si>
  <si>
    <t>Geplanter Jahresumsatz</t>
  </si>
  <si>
    <t>Gesamtjahreskosten (aus Blatt 1)</t>
  </si>
  <si>
    <t>Jahresüberschuss (Gewinn / Verlust)</t>
  </si>
  <si>
    <t>Umsatzrendite</t>
  </si>
  <si>
    <t>Break-Even (Monate bis Kostendeckung)</t>
  </si>
  <si>
    <t>Legende:  🟢 Grün = Verknüpfung aus anderem Blatt  |  🔵 Blau = Eingabefeld  |  ⚫ Schwarz = berechnet  |  🟡 Gelb =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</si>
</sst>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&quot; €&quot;"/>
    <numFmt numFmtId="165" formatCode="0.0%"/>
    <numFmt numFmtId="166" formatCode="0.0%;[Red]\-0.0%"/>
    <numFmt numFmtId="167" formatCode="#,##0.0&quot; h&quot;"/>
    <numFmt numFmtId="168" formatCode="0.0&quot; %&quot;"/>
    <numFmt numFmtId="169" formatCode="#,##0.000&quot; €&quot;"/>
    <numFmt numFmtId="170" formatCode="0.0&quot; Mo.&quot;"/>
  </numFmts>
  <fonts count="14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8B"/>
      <name val="Arial"/>
      <charset val="1"/>
    </font>
    <font>
      <b/>
      <sz val="10"/>
      <color rgb="FF000000"/>
      <name val="Arial"/>
      <charset val="1"/>
    </font>
    <font>
      <b/>
      <sz val="12"/>
      <color rgb="FFFFFFFF"/>
      <name val="Arial"/>
      <charset val="1"/>
    </font>
    <font>
      <i/>
      <sz val="8"/>
      <color rgb="FF777777"/>
      <name val="Arial"/>
      <charset val="1"/>
    </font>
    <font>
      <sz val="10"/>
      <color rgb="FF555555"/>
      <name val="Arial"/>
      <charset val="1"/>
    </font>
    <font>
      <sz val="10"/>
      <color rgb="FF008000"/>
      <name val="Arial"/>
      <charset val="1"/>
    </font>
    <font>
      <b/>
      <sz val="11"/>
      <color rgb="FFFFFFFF"/>
      <name val="Arial"/>
      <charset val="1"/>
    </font>
    <font>
      <b/>
      <sz val="12"/>
      <color rgb="FF000000"/>
      <name val="Arial"/>
      <charset val="1"/>
    </font>
    <font>
      <b/>
      <sz val="1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A2B45"/>
        <bgColor rgb="FF003366"/>
      </patternFill>
    </fill>
    <fill>
      <patternFill patternType="solid">
        <fgColor rgb="FFEBF5FB"/>
        <bgColor rgb="FFF5F5F5"/>
      </patternFill>
    </fill>
    <fill>
      <patternFill patternType="solid">
        <fgColor rgb="FF2E6DA4"/>
        <bgColor rgb="FF3366FF"/>
      </patternFill>
    </fill>
    <fill>
      <patternFill patternType="solid">
        <fgColor rgb="FFFFFFFF"/>
        <bgColor rgb="FFF5F5F5"/>
      </patternFill>
    </fill>
    <fill>
      <patternFill patternType="solid">
        <fgColor rgb="FFFFF8E1"/>
        <bgColor rgb="FFF5F5F5"/>
      </patternFill>
    </fill>
    <fill>
      <patternFill patternType="solid">
        <fgColor rgb="FFF5F5F5"/>
        <bgColor rgb="FFEBF5FB"/>
      </patternFill>
    </fill>
    <fill>
      <patternFill patternType="solid">
        <fgColor rgb="FFE8A838"/>
        <bgColor rgb="FFFFCC00"/>
      </patternFill>
    </fill>
    <fill>
      <patternFill patternType="solid">
        <fgColor rgb="FFD6E4F0"/>
        <bgColor rgb="FFD5F5E3"/>
      </patternFill>
    </fill>
  </fills>
  <borders count="7">
    <border>
      <left/>
      <right/>
      <top/>
      <bottom/>
      <diagonal/>
    </border>
    <border>
      <left style="thin">
        <color rgb="FFBBCFE0"/>
      </left>
      <right style="thin">
        <color rgb="FFBBCFE0"/>
      </right>
      <top style="thin">
        <color rgb="FFBBCFE0"/>
      </top>
      <bottom style="thin">
        <color rgb="FFBBCFE0"/>
      </bottom>
      <diagonal/>
    </border>
    <border>
      <left style="medium">
        <color rgb="FFE8A838"/>
      </left>
      <right style="medium">
        <color rgb="FFE8A838"/>
      </right>
      <top style="medium">
        <color rgb="FFE8A838"/>
      </top>
      <bottom style="medium">
        <color rgb="FFE8A838"/>
      </bottom>
      <diagonal/>
    </border>
    <border>
      <left style="medium">
        <color rgb="FF1A2B45"/>
      </left>
      <right style="medium">
        <color rgb="FF1A2B45"/>
      </right>
      <top style="medium">
        <color rgb="FF1A2B45"/>
      </top>
      <bottom style="medium">
        <color rgb="FF1A2B45"/>
      </bottom>
      <diagonal/>
    </border>
    <border>
      <left style="thin">
        <color rgb="FFBBCFE0"/>
      </left>
      <right/>
      <top style="thin">
        <color rgb="FFBBCFE0"/>
      </top>
      <bottom style="thin">
        <color rgb="FFBBCFE0"/>
      </bottom>
      <diagonal/>
    </border>
    <border>
      <left style="medium">
        <color rgb="FF2E6DA4"/>
      </left>
      <right/>
      <top style="medium">
        <color rgb="FF2E6DA4"/>
      </top>
      <bottom style="medium">
        <color rgb="FF2E6DA4"/>
      </bottom>
      <diagonal/>
    </border>
    <border>
      <left style="medium">
        <color rgb="FFE8A838"/>
      </left>
      <right/>
      <top style="medium">
        <color rgb="FFE8A838"/>
      </top>
      <bottom style="medium">
        <color rgb="FFE8A838"/>
      </bottom>
      <diagonal/>
    </border>
  </borders>
  <cellStyleXfs count="1">
    <xf numFmtId="0" fontId="0" fillId="0" borderId="0"/>
  </cellStyleXfs>
  <cellXfs count="62">
    <xf numFmtId="0" fontId="0" fillId="0" borderId="0" xfId="0"/>
    <xf numFmtId="170" fontId="12" fillId="7" borderId="5" xfId="0" applyNumberFormat="1" applyFont="1" applyFill="1" applyBorder="1" applyAlignment="1">
      <alignment horizontal="center" vertical="center"/>
    </xf>
    <xf numFmtId="165" fontId="12" fillId="9" borderId="5" xfId="0" applyNumberFormat="1" applyFont="1" applyFill="1" applyBorder="1" applyAlignment="1">
      <alignment horizontal="center" vertical="center"/>
    </xf>
    <xf numFmtId="164" fontId="12" fillId="8" borderId="6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 indent="2"/>
    </xf>
    <xf numFmtId="164" fontId="12" fillId="7" borderId="5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indent="2"/>
    </xf>
    <xf numFmtId="164" fontId="12" fillId="9" borderId="5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left" vertical="center" indent="2"/>
    </xf>
    <xf numFmtId="0" fontId="11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 indent="1"/>
    </xf>
    <xf numFmtId="164" fontId="5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indent="1"/>
    </xf>
    <xf numFmtId="164" fontId="4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indent="1"/>
    </xf>
    <xf numFmtId="164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164" fontId="7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7" fillId="2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 indent="1"/>
    </xf>
    <xf numFmtId="167" fontId="4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/>
    <xf numFmtId="0" fontId="6" fillId="5" borderId="1" xfId="0" applyFont="1" applyFill="1" applyBorder="1" applyAlignment="1">
      <alignment horizontal="left" vertical="center" wrapText="1" indent="1"/>
    </xf>
    <xf numFmtId="167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/>
    <xf numFmtId="164" fontId="10" fillId="9" borderId="1" xfId="0" applyNumberFormat="1" applyFont="1" applyFill="1" applyBorder="1" applyAlignment="1">
      <alignment horizontal="center" vertical="center"/>
    </xf>
    <xf numFmtId="168" fontId="5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/>
    <xf numFmtId="164" fontId="4" fillId="9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9" fontId="4" fillId="7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Standard" xfId="0" builtinId="0"/>
  </cellStyles>
  <dxfs count="2">
    <dxf>
      <font>
        <b/>
        <color rgb="FF27AE60"/>
        <name val="Arial"/>
        <charset val="1"/>
      </font>
      <fill>
        <patternFill>
          <bgColor rgb="FFD5F5E3"/>
        </patternFill>
      </fill>
    </dxf>
    <dxf>
      <font>
        <b/>
        <color rgb="FFC0392B"/>
        <name val="Arial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0C0C0"/>
      <rgbColor rgb="FF777777"/>
      <rgbColor rgb="FF9999FF"/>
      <rgbColor rgb="FF993366"/>
      <rgbColor rgb="FFFFF8E1"/>
      <rgbColor rgb="FFEBF5FB"/>
      <rgbColor rgb="FF660066"/>
      <rgbColor rgb="FFFF8080"/>
      <rgbColor rgb="FF2E6DA4"/>
      <rgbColor rgb="FFBBCF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5F5E3"/>
      <rgbColor rgb="FFF5F5F5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E8A838"/>
      <rgbColor rgb="FFFF6600"/>
      <rgbColor rgb="FF555555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1A2B4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abSelected="1" zoomScaleNormal="100" workbookViewId="0">
      <pane ySplit="4" topLeftCell="A5" activePane="bottomLeft" state="frozen"/>
      <selection pane="bottomLeft" activeCell="A5" sqref="A5:F5"/>
    </sheetView>
  </sheetViews>
  <sheetFormatPr baseColWidth="10" defaultColWidth="8.7109375" defaultRowHeight="15" x14ac:dyDescent="0.25"/>
  <cols>
    <col min="1" max="1" width="34.85546875" customWidth="1"/>
    <col min="2" max="2" width="13.28515625" bestFit="1" customWidth="1"/>
    <col min="3" max="3" width="11" bestFit="1" customWidth="1"/>
    <col min="4" max="4" width="8.28515625" bestFit="1" customWidth="1"/>
    <col min="5" max="5" width="30" customWidth="1"/>
    <col min="6" max="6" width="17.7109375" bestFit="1" customWidth="1"/>
  </cols>
  <sheetData>
    <row r="1" spans="1:6" ht="30" customHeight="1" x14ac:dyDescent="0.25">
      <c r="A1" s="61" t="s">
        <v>0</v>
      </c>
      <c r="B1" s="61"/>
      <c r="C1" s="61"/>
      <c r="D1" s="61"/>
      <c r="E1" s="61"/>
      <c r="F1" s="61"/>
    </row>
    <row r="2" spans="1:6" ht="15" customHeight="1" x14ac:dyDescent="0.25">
      <c r="A2" s="13" t="s">
        <v>1</v>
      </c>
      <c r="B2" s="13"/>
      <c r="C2" s="13"/>
      <c r="D2" s="13"/>
      <c r="E2" s="13"/>
      <c r="F2" s="13"/>
    </row>
    <row r="3" spans="1:6" ht="6" customHeight="1" x14ac:dyDescent="0.25"/>
    <row r="4" spans="1:6" ht="21.75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</row>
    <row r="5" spans="1:6" ht="19.5" customHeight="1" x14ac:dyDescent="0.25">
      <c r="A5" s="12" t="s">
        <v>8</v>
      </c>
      <c r="B5" s="12"/>
      <c r="C5" s="12"/>
      <c r="D5" s="12"/>
      <c r="E5" s="12"/>
      <c r="F5" s="12"/>
    </row>
    <row r="6" spans="1:6" ht="18" customHeight="1" x14ac:dyDescent="0.25">
      <c r="A6" s="16" t="s">
        <v>9</v>
      </c>
      <c r="B6" s="17">
        <v>1650</v>
      </c>
      <c r="C6" s="18">
        <f t="shared" ref="C6:C14" si="0">B6*12</f>
        <v>19800</v>
      </c>
      <c r="D6" s="19">
        <f>IF(B15=0,0,B6/B15)</f>
        <v>0.68041237113402064</v>
      </c>
      <c r="E6" s="20" t="s">
        <v>10</v>
      </c>
      <c r="F6" s="21">
        <v>0</v>
      </c>
    </row>
    <row r="7" spans="1:6" ht="18" customHeight="1" x14ac:dyDescent="0.25">
      <c r="A7" s="22" t="s">
        <v>11</v>
      </c>
      <c r="B7" s="17">
        <v>180</v>
      </c>
      <c r="C7" s="23">
        <f t="shared" si="0"/>
        <v>2160</v>
      </c>
      <c r="D7" s="24">
        <f>IF(B15=0,0,B7/B15)</f>
        <v>7.422680412371134E-2</v>
      </c>
      <c r="E7" s="20" t="s">
        <v>12</v>
      </c>
      <c r="F7" s="25">
        <v>0</v>
      </c>
    </row>
    <row r="8" spans="1:6" ht="18" customHeight="1" x14ac:dyDescent="0.25">
      <c r="A8" s="16" t="s">
        <v>13</v>
      </c>
      <c r="B8" s="17">
        <v>55</v>
      </c>
      <c r="C8" s="18">
        <f t="shared" si="0"/>
        <v>660</v>
      </c>
      <c r="D8" s="19">
        <f>IF(B15=0,0,B8/B15)</f>
        <v>2.268041237113402E-2</v>
      </c>
      <c r="E8" s="20" t="s">
        <v>14</v>
      </c>
      <c r="F8" s="21">
        <v>0</v>
      </c>
    </row>
    <row r="9" spans="1:6" ht="18" customHeight="1" x14ac:dyDescent="0.25">
      <c r="A9" s="22" t="s">
        <v>15</v>
      </c>
      <c r="B9" s="17">
        <v>45</v>
      </c>
      <c r="C9" s="23">
        <f t="shared" si="0"/>
        <v>540</v>
      </c>
      <c r="D9" s="24">
        <f>IF(B15=0,0,B9/B15)</f>
        <v>1.8556701030927835E-2</v>
      </c>
      <c r="E9" s="20" t="s">
        <v>16</v>
      </c>
      <c r="F9" s="25">
        <v>0</v>
      </c>
    </row>
    <row r="10" spans="1:6" ht="18" customHeight="1" x14ac:dyDescent="0.25">
      <c r="A10" s="16" t="s">
        <v>17</v>
      </c>
      <c r="B10" s="17">
        <v>95</v>
      </c>
      <c r="C10" s="18">
        <f t="shared" si="0"/>
        <v>1140</v>
      </c>
      <c r="D10" s="19">
        <f>IF(B15=0,0,B10/B15)</f>
        <v>3.9175257731958762E-2</v>
      </c>
      <c r="E10" s="20" t="s">
        <v>18</v>
      </c>
      <c r="F10" s="21">
        <v>0</v>
      </c>
    </row>
    <row r="11" spans="1:6" ht="18" customHeight="1" x14ac:dyDescent="0.25">
      <c r="A11" s="22" t="s">
        <v>19</v>
      </c>
      <c r="B11" s="17">
        <v>120</v>
      </c>
      <c r="C11" s="23">
        <f t="shared" si="0"/>
        <v>1440</v>
      </c>
      <c r="D11" s="24">
        <f>IF(B15=0,0,B11/B15)</f>
        <v>4.9484536082474224E-2</v>
      </c>
      <c r="E11" s="20" t="s">
        <v>20</v>
      </c>
      <c r="F11" s="25">
        <v>0</v>
      </c>
    </row>
    <row r="12" spans="1:6" ht="18" customHeight="1" x14ac:dyDescent="0.25">
      <c r="A12" s="16" t="s">
        <v>21</v>
      </c>
      <c r="B12" s="17">
        <v>140</v>
      </c>
      <c r="C12" s="18">
        <f t="shared" si="0"/>
        <v>1680</v>
      </c>
      <c r="D12" s="19">
        <f>IF(B15=0,0,B12/B15)</f>
        <v>5.7731958762886601E-2</v>
      </c>
      <c r="E12" s="20" t="s">
        <v>22</v>
      </c>
      <c r="F12" s="21">
        <v>0</v>
      </c>
    </row>
    <row r="13" spans="1:6" ht="18" customHeight="1" x14ac:dyDescent="0.25">
      <c r="A13" s="22" t="s">
        <v>23</v>
      </c>
      <c r="B13" s="17">
        <v>80</v>
      </c>
      <c r="C13" s="23">
        <f t="shared" si="0"/>
        <v>960</v>
      </c>
      <c r="D13" s="24">
        <f>IF(B15=0,0,B13/B15)</f>
        <v>3.2989690721649485E-2</v>
      </c>
      <c r="E13" s="20" t="s">
        <v>24</v>
      </c>
      <c r="F13" s="25">
        <v>0</v>
      </c>
    </row>
    <row r="14" spans="1:6" ht="18" customHeight="1" x14ac:dyDescent="0.25">
      <c r="A14" s="16" t="s">
        <v>25</v>
      </c>
      <c r="B14" s="17">
        <v>60</v>
      </c>
      <c r="C14" s="18">
        <f t="shared" si="0"/>
        <v>720</v>
      </c>
      <c r="D14" s="19">
        <f>IF(B15=0,0,B14/B15)</f>
        <v>2.4742268041237112E-2</v>
      </c>
      <c r="E14" s="20" t="s">
        <v>26</v>
      </c>
      <c r="F14" s="21">
        <v>0</v>
      </c>
    </row>
    <row r="15" spans="1:6" ht="21.75" customHeight="1" x14ac:dyDescent="0.25">
      <c r="A15" s="26" t="s">
        <v>27</v>
      </c>
      <c r="B15" s="27">
        <f>SUM(B6:B14)</f>
        <v>2425</v>
      </c>
      <c r="C15" s="27">
        <f>SUM(C6:C14)</f>
        <v>29100</v>
      </c>
      <c r="D15" s="28" t="s">
        <v>28</v>
      </c>
      <c r="E15" s="28"/>
      <c r="F15" s="28"/>
    </row>
    <row r="16" spans="1:6" ht="6" customHeight="1" x14ac:dyDescent="0.25"/>
    <row r="17" spans="1:6" ht="19.5" customHeight="1" x14ac:dyDescent="0.25">
      <c r="A17" s="12" t="s">
        <v>29</v>
      </c>
      <c r="B17" s="12"/>
      <c r="C17" s="12"/>
      <c r="D17" s="12"/>
      <c r="E17" s="12"/>
      <c r="F17" s="12"/>
    </row>
    <row r="18" spans="1:6" ht="18" customHeight="1" x14ac:dyDescent="0.25">
      <c r="A18" s="16" t="s">
        <v>30</v>
      </c>
      <c r="B18" s="17">
        <v>420</v>
      </c>
      <c r="C18" s="18">
        <f t="shared" ref="C18:C24" si="1">B18*12</f>
        <v>5040</v>
      </c>
      <c r="D18" s="19">
        <f>IF(B25=0,0,B18/B25)</f>
        <v>0.31226765799256506</v>
      </c>
      <c r="E18" s="20" t="s">
        <v>31</v>
      </c>
      <c r="F18" s="21">
        <v>0</v>
      </c>
    </row>
    <row r="19" spans="1:6" ht="18" customHeight="1" x14ac:dyDescent="0.25">
      <c r="A19" s="22" t="s">
        <v>32</v>
      </c>
      <c r="B19" s="17">
        <v>510</v>
      </c>
      <c r="C19" s="23">
        <f t="shared" si="1"/>
        <v>6120</v>
      </c>
      <c r="D19" s="24">
        <f>IF(B25=0,0,B19/B25)</f>
        <v>0.379182156133829</v>
      </c>
      <c r="E19" s="20" t="s">
        <v>33</v>
      </c>
      <c r="F19" s="25">
        <v>0</v>
      </c>
    </row>
    <row r="20" spans="1:6" ht="18" customHeight="1" x14ac:dyDescent="0.25">
      <c r="A20" s="16" t="s">
        <v>34</v>
      </c>
      <c r="B20" s="17">
        <v>130</v>
      </c>
      <c r="C20" s="18">
        <f t="shared" si="1"/>
        <v>1560</v>
      </c>
      <c r="D20" s="19">
        <f>IF(B25=0,0,B20/B25)</f>
        <v>9.6654275092936809E-2</v>
      </c>
      <c r="E20" s="20" t="s">
        <v>35</v>
      </c>
      <c r="F20" s="21">
        <v>0</v>
      </c>
    </row>
    <row r="21" spans="1:6" ht="18" customHeight="1" x14ac:dyDescent="0.25">
      <c r="A21" s="22" t="s">
        <v>36</v>
      </c>
      <c r="B21" s="17">
        <v>75</v>
      </c>
      <c r="C21" s="23">
        <f t="shared" si="1"/>
        <v>900</v>
      </c>
      <c r="D21" s="24">
        <f>IF(B25=0,0,B21/B25)</f>
        <v>5.5762081784386616E-2</v>
      </c>
      <c r="E21" s="20" t="s">
        <v>37</v>
      </c>
      <c r="F21" s="25">
        <v>0</v>
      </c>
    </row>
    <row r="22" spans="1:6" ht="18" customHeight="1" x14ac:dyDescent="0.25">
      <c r="A22" s="16" t="s">
        <v>38</v>
      </c>
      <c r="B22" s="17">
        <v>110</v>
      </c>
      <c r="C22" s="18">
        <f t="shared" si="1"/>
        <v>1320</v>
      </c>
      <c r="D22" s="19">
        <f>IF(B25=0,0,B22/B25)</f>
        <v>8.1784386617100371E-2</v>
      </c>
      <c r="E22" s="20" t="s">
        <v>39</v>
      </c>
      <c r="F22" s="21">
        <v>0</v>
      </c>
    </row>
    <row r="23" spans="1:6" ht="18" customHeight="1" x14ac:dyDescent="0.25">
      <c r="A23" s="22" t="s">
        <v>40</v>
      </c>
      <c r="B23" s="17">
        <v>40</v>
      </c>
      <c r="C23" s="23">
        <f t="shared" si="1"/>
        <v>480</v>
      </c>
      <c r="D23" s="24">
        <f>IF(B25=0,0,B23/B25)</f>
        <v>2.9739776951672861E-2</v>
      </c>
      <c r="E23" s="20" t="s">
        <v>41</v>
      </c>
      <c r="F23" s="25">
        <v>0</v>
      </c>
    </row>
    <row r="24" spans="1:6" ht="18" customHeight="1" x14ac:dyDescent="0.25">
      <c r="A24" s="16" t="s">
        <v>42</v>
      </c>
      <c r="B24" s="17">
        <v>60</v>
      </c>
      <c r="C24" s="18">
        <f t="shared" si="1"/>
        <v>720</v>
      </c>
      <c r="D24" s="19">
        <f>IF(B25=0,0,B24/B25)</f>
        <v>4.4609665427509292E-2</v>
      </c>
      <c r="E24" s="20" t="s">
        <v>43</v>
      </c>
      <c r="F24" s="21">
        <v>0</v>
      </c>
    </row>
    <row r="25" spans="1:6" ht="21.75" customHeight="1" x14ac:dyDescent="0.25">
      <c r="A25" s="26" t="s">
        <v>44</v>
      </c>
      <c r="B25" s="27">
        <f>SUM(B18:B24)</f>
        <v>1345</v>
      </c>
      <c r="C25" s="27">
        <f>SUM(C18:C24)</f>
        <v>16140</v>
      </c>
      <c r="D25" s="28" t="s">
        <v>28</v>
      </c>
      <c r="E25" s="28"/>
      <c r="F25" s="28"/>
    </row>
    <row r="26" spans="1:6" ht="6" customHeight="1" x14ac:dyDescent="0.25"/>
    <row r="27" spans="1:6" ht="19.5" customHeight="1" x14ac:dyDescent="0.25">
      <c r="A27" s="12" t="s">
        <v>45</v>
      </c>
      <c r="B27" s="12"/>
      <c r="C27" s="12"/>
      <c r="D27" s="12"/>
      <c r="E27" s="12"/>
      <c r="F27" s="12"/>
    </row>
    <row r="28" spans="1:6" ht="18" customHeight="1" x14ac:dyDescent="0.25">
      <c r="A28" s="16" t="s">
        <v>46</v>
      </c>
      <c r="B28" s="17">
        <v>3200</v>
      </c>
      <c r="C28" s="18">
        <f>B28*12</f>
        <v>38400</v>
      </c>
      <c r="D28" s="19">
        <f>IF(B33=0,0,B28/B33)</f>
        <v>0.40609137055837563</v>
      </c>
      <c r="E28" s="20" t="s">
        <v>47</v>
      </c>
      <c r="F28" s="29"/>
    </row>
    <row r="29" spans="1:6" ht="18" customHeight="1" x14ac:dyDescent="0.25">
      <c r="A29" s="22" t="s">
        <v>48</v>
      </c>
      <c r="B29" s="17">
        <v>2400</v>
      </c>
      <c r="C29" s="23">
        <f>B29*12</f>
        <v>28800</v>
      </c>
      <c r="D29" s="24">
        <f>IF(B33=0,0,B29/B33)</f>
        <v>0.30456852791878175</v>
      </c>
      <c r="E29" s="20" t="s">
        <v>49</v>
      </c>
      <c r="F29" s="30"/>
    </row>
    <row r="30" spans="1:6" ht="18" customHeight="1" x14ac:dyDescent="0.25">
      <c r="A30" s="16" t="s">
        <v>50</v>
      </c>
      <c r="B30" s="17">
        <v>1350</v>
      </c>
      <c r="C30" s="18">
        <f>B30*12</f>
        <v>16200</v>
      </c>
      <c r="D30" s="19">
        <f>IF(B33=0,0,B30/B33)</f>
        <v>0.17131979695431471</v>
      </c>
      <c r="E30" s="20" t="s">
        <v>49</v>
      </c>
      <c r="F30" s="29"/>
    </row>
    <row r="31" spans="1:6" ht="18" customHeight="1" x14ac:dyDescent="0.25">
      <c r="A31" s="22" t="s">
        <v>51</v>
      </c>
      <c r="B31" s="17">
        <v>650</v>
      </c>
      <c r="C31" s="23">
        <f>B31*12</f>
        <v>7800</v>
      </c>
      <c r="D31" s="24">
        <f>IF(B33=0,0,B31/B33)</f>
        <v>8.2487309644670048E-2</v>
      </c>
      <c r="E31" s="20" t="s">
        <v>52</v>
      </c>
      <c r="F31" s="30"/>
    </row>
    <row r="32" spans="1:6" ht="18" customHeight="1" x14ac:dyDescent="0.25">
      <c r="A32" s="16" t="s">
        <v>53</v>
      </c>
      <c r="B32" s="17">
        <v>280</v>
      </c>
      <c r="C32" s="18">
        <f>B32*12</f>
        <v>3360</v>
      </c>
      <c r="D32" s="19">
        <f>IF(B33=0,0,B32/B33)</f>
        <v>3.553299492385787E-2</v>
      </c>
      <c r="E32" s="20" t="s">
        <v>54</v>
      </c>
      <c r="F32" s="29"/>
    </row>
    <row r="33" spans="1:6" ht="21.75" customHeight="1" x14ac:dyDescent="0.25">
      <c r="A33" s="26" t="s">
        <v>55</v>
      </c>
      <c r="B33" s="27">
        <f>SUM(B28:B32)</f>
        <v>7880</v>
      </c>
      <c r="C33" s="27">
        <f>SUM(C28:C32)</f>
        <v>94560</v>
      </c>
      <c r="D33" s="28" t="s">
        <v>28</v>
      </c>
      <c r="E33" s="28"/>
      <c r="F33" s="28"/>
    </row>
    <row r="34" spans="1:6" ht="6" customHeight="1" x14ac:dyDescent="0.25"/>
    <row r="35" spans="1:6" ht="25.5" customHeight="1" x14ac:dyDescent="0.25">
      <c r="A35" s="31" t="s">
        <v>56</v>
      </c>
      <c r="B35" s="32">
        <f>B15+B25+B33</f>
        <v>11650</v>
      </c>
      <c r="C35" s="33"/>
      <c r="D35" s="33"/>
      <c r="E35" s="34" t="s">
        <v>57</v>
      </c>
      <c r="F35" s="32">
        <f>C15+C25+C33</f>
        <v>139800</v>
      </c>
    </row>
    <row r="37" spans="1:6" ht="13.5" customHeight="1" x14ac:dyDescent="0.25">
      <c r="A37" s="11" t="s">
        <v>58</v>
      </c>
      <c r="B37" s="11"/>
      <c r="C37" s="11"/>
      <c r="D37" s="11"/>
      <c r="E37" s="11"/>
      <c r="F37" s="11"/>
    </row>
  </sheetData>
  <mergeCells count="6">
    <mergeCell ref="A37:F37"/>
    <mergeCell ref="A1:F1"/>
    <mergeCell ref="A2:F2"/>
    <mergeCell ref="A5:F5"/>
    <mergeCell ref="A17:F17"/>
    <mergeCell ref="A27:F2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33" customWidth="1"/>
    <col min="2" max="2" width="17" customWidth="1"/>
    <col min="3" max="3" width="14" customWidth="1"/>
    <col min="4" max="4" width="17" customWidth="1"/>
    <col min="5" max="5" width="20" customWidth="1"/>
    <col min="6" max="6" width="16" customWidth="1"/>
  </cols>
  <sheetData>
    <row r="1" spans="1:6" ht="30" customHeight="1" x14ac:dyDescent="0.25">
      <c r="A1" s="14" t="s">
        <v>59</v>
      </c>
      <c r="B1" s="14"/>
      <c r="C1" s="14"/>
      <c r="D1" s="14"/>
      <c r="E1" s="14"/>
      <c r="F1" s="14"/>
    </row>
    <row r="2" spans="1:6" ht="15" customHeight="1" x14ac:dyDescent="0.25">
      <c r="A2" s="13" t="s">
        <v>60</v>
      </c>
      <c r="B2" s="13"/>
      <c r="C2" s="13"/>
      <c r="D2" s="13"/>
      <c r="E2" s="13"/>
      <c r="F2" s="13"/>
    </row>
    <row r="3" spans="1:6" ht="6" customHeight="1" x14ac:dyDescent="0.25"/>
    <row r="4" spans="1:6" ht="19.5" customHeight="1" x14ac:dyDescent="0.25">
      <c r="A4" s="12" t="s">
        <v>61</v>
      </c>
      <c r="B4" s="12"/>
      <c r="C4" s="12"/>
      <c r="D4" s="12"/>
      <c r="E4" s="12"/>
      <c r="F4" s="12"/>
    </row>
    <row r="5" spans="1:6" ht="18" customHeight="1" x14ac:dyDescent="0.25">
      <c r="A5" s="16" t="s">
        <v>62</v>
      </c>
      <c r="B5" s="35">
        <v>5</v>
      </c>
      <c r="C5" s="36" t="s">
        <v>63</v>
      </c>
      <c r="E5" s="37" t="s">
        <v>64</v>
      </c>
    </row>
    <row r="6" spans="1:6" ht="18" customHeight="1" x14ac:dyDescent="0.25">
      <c r="A6" s="22" t="s">
        <v>65</v>
      </c>
      <c r="B6" s="35">
        <v>48</v>
      </c>
      <c r="C6" s="38" t="s">
        <v>66</v>
      </c>
      <c r="E6" s="39" t="s">
        <v>67</v>
      </c>
    </row>
    <row r="7" spans="1:6" ht="18" customHeight="1" x14ac:dyDescent="0.25">
      <c r="A7" s="16" t="s">
        <v>68</v>
      </c>
      <c r="B7" s="35">
        <v>8</v>
      </c>
      <c r="C7" s="36" t="s">
        <v>69</v>
      </c>
      <c r="E7" s="37" t="s">
        <v>70</v>
      </c>
    </row>
    <row r="8" spans="1:6" ht="18" customHeight="1" x14ac:dyDescent="0.25">
      <c r="A8" s="22" t="s">
        <v>71</v>
      </c>
      <c r="B8" s="35">
        <v>2.5</v>
      </c>
      <c r="C8" s="38" t="s">
        <v>72</v>
      </c>
      <c r="E8" s="39" t="s">
        <v>73</v>
      </c>
    </row>
    <row r="9" spans="1:6" ht="18" customHeight="1" x14ac:dyDescent="0.25">
      <c r="A9" s="16" t="s">
        <v>74</v>
      </c>
      <c r="B9" s="35">
        <v>20</v>
      </c>
      <c r="C9" s="36" t="s">
        <v>75</v>
      </c>
      <c r="E9" s="37" t="s">
        <v>76</v>
      </c>
    </row>
    <row r="10" spans="1:6" ht="18" customHeight="1" x14ac:dyDescent="0.25">
      <c r="A10" s="16" t="s">
        <v>77</v>
      </c>
      <c r="B10" s="40">
        <f>B5*B6*B7*B8</f>
        <v>4800</v>
      </c>
      <c r="C10" s="41" t="s">
        <v>78</v>
      </c>
    </row>
    <row r="11" spans="1:6" ht="19.5" customHeight="1" x14ac:dyDescent="0.25">
      <c r="A11" s="42" t="s">
        <v>79</v>
      </c>
      <c r="B11" s="43">
        <f>B10*(1-B9/100)</f>
        <v>3840</v>
      </c>
      <c r="C11" s="44" t="s">
        <v>80</v>
      </c>
    </row>
    <row r="12" spans="1:6" ht="6" customHeight="1" x14ac:dyDescent="0.25"/>
    <row r="13" spans="1:6" ht="19.5" customHeight="1" x14ac:dyDescent="0.25">
      <c r="A13" s="12" t="s">
        <v>81</v>
      </c>
      <c r="B13" s="12"/>
      <c r="C13" s="12"/>
      <c r="D13" s="12"/>
      <c r="E13" s="12"/>
      <c r="F13" s="12"/>
    </row>
    <row r="14" spans="1:6" ht="18" customHeight="1" x14ac:dyDescent="0.25">
      <c r="A14" s="16" t="s">
        <v>82</v>
      </c>
      <c r="B14" s="45">
        <f>Kostenübersicht!F35</f>
        <v>139800</v>
      </c>
      <c r="C14" s="41" t="s">
        <v>83</v>
      </c>
    </row>
    <row r="15" spans="1:6" ht="18" customHeight="1" x14ac:dyDescent="0.25">
      <c r="A15" s="22" t="s">
        <v>84</v>
      </c>
      <c r="B15" s="46">
        <v>15</v>
      </c>
      <c r="C15" s="47" t="s">
        <v>75</v>
      </c>
    </row>
    <row r="16" spans="1:6" ht="18" customHeight="1" x14ac:dyDescent="0.25">
      <c r="A16" s="16" t="s">
        <v>85</v>
      </c>
      <c r="B16" s="48">
        <f>B14*(1+B15/100)</f>
        <v>160770</v>
      </c>
      <c r="C16" s="41" t="s">
        <v>83</v>
      </c>
    </row>
    <row r="17" spans="1:6" ht="25.5" customHeight="1" x14ac:dyDescent="0.25">
      <c r="A17" s="31" t="s">
        <v>86</v>
      </c>
      <c r="B17" s="49">
        <f>IF(B11=0,0,B16/B11)</f>
        <v>41.8671875</v>
      </c>
      <c r="D17" s="50" t="s">
        <v>87</v>
      </c>
    </row>
    <row r="18" spans="1:6" ht="18" customHeight="1" x14ac:dyDescent="0.25">
      <c r="A18" s="22" t="s">
        <v>88</v>
      </c>
      <c r="B18" s="51">
        <f>B17/60</f>
        <v>0.6977864583333333</v>
      </c>
      <c r="D18" s="47" t="s">
        <v>89</v>
      </c>
    </row>
    <row r="19" spans="1:6" ht="6" customHeight="1" x14ac:dyDescent="0.25"/>
    <row r="20" spans="1:6" ht="19.5" customHeight="1" x14ac:dyDescent="0.25">
      <c r="A20" s="12" t="s">
        <v>90</v>
      </c>
      <c r="B20" s="12"/>
      <c r="C20" s="12"/>
      <c r="D20" s="12"/>
      <c r="E20" s="12"/>
      <c r="F20" s="12"/>
    </row>
    <row r="21" spans="1:6" ht="21.75" customHeight="1" x14ac:dyDescent="0.25">
      <c r="A21" s="52" t="s">
        <v>91</v>
      </c>
      <c r="B21" s="52" t="s">
        <v>92</v>
      </c>
      <c r="C21" s="52" t="s">
        <v>93</v>
      </c>
      <c r="D21" s="52" t="s">
        <v>94</v>
      </c>
      <c r="E21" s="52" t="s">
        <v>95</v>
      </c>
      <c r="F21" s="52" t="s">
        <v>96</v>
      </c>
    </row>
    <row r="22" spans="1:6" ht="18" customHeight="1" x14ac:dyDescent="0.25">
      <c r="A22" s="16" t="s">
        <v>97</v>
      </c>
      <c r="B22" s="35">
        <v>50</v>
      </c>
      <c r="C22" s="17">
        <v>3.5</v>
      </c>
      <c r="D22" s="18">
        <f>B22*B18+C22</f>
        <v>38.389322916666664</v>
      </c>
      <c r="E22" s="17">
        <f t="shared" ref="E22:E31" si="0">CEILING(D22*1.05,0.5)</f>
        <v>40.5</v>
      </c>
      <c r="F22" s="18">
        <f t="shared" ref="F22:F31" si="1">E22-D22</f>
        <v>2.1106770833333357</v>
      </c>
    </row>
    <row r="23" spans="1:6" ht="18" customHeight="1" x14ac:dyDescent="0.25">
      <c r="A23" s="22" t="s">
        <v>98</v>
      </c>
      <c r="B23" s="35">
        <v>30</v>
      </c>
      <c r="C23" s="17">
        <v>1.8</v>
      </c>
      <c r="D23" s="23">
        <f>B23*B18+C23</f>
        <v>22.733593750000001</v>
      </c>
      <c r="E23" s="17">
        <f t="shared" si="0"/>
        <v>24</v>
      </c>
      <c r="F23" s="23">
        <f t="shared" si="1"/>
        <v>1.2664062499999993</v>
      </c>
    </row>
    <row r="24" spans="1:6" ht="18" customHeight="1" x14ac:dyDescent="0.25">
      <c r="A24" s="16" t="s">
        <v>99</v>
      </c>
      <c r="B24" s="35">
        <v>25</v>
      </c>
      <c r="C24" s="17">
        <v>1.2</v>
      </c>
      <c r="D24" s="18">
        <f>B24*B18+C24</f>
        <v>18.644661458333331</v>
      </c>
      <c r="E24" s="17">
        <f t="shared" si="0"/>
        <v>20</v>
      </c>
      <c r="F24" s="18">
        <f t="shared" si="1"/>
        <v>1.3553385416666686</v>
      </c>
    </row>
    <row r="25" spans="1:6" ht="18" customHeight="1" x14ac:dyDescent="0.25">
      <c r="A25" s="22" t="s">
        <v>100</v>
      </c>
      <c r="B25" s="35">
        <v>90</v>
      </c>
      <c r="C25" s="17">
        <v>18</v>
      </c>
      <c r="D25" s="23">
        <f>B25*B18+C25</f>
        <v>80.80078125</v>
      </c>
      <c r="E25" s="17">
        <f t="shared" si="0"/>
        <v>85</v>
      </c>
      <c r="F25" s="23">
        <f t="shared" si="1"/>
        <v>4.19921875</v>
      </c>
    </row>
    <row r="26" spans="1:6" ht="18" customHeight="1" x14ac:dyDescent="0.25">
      <c r="A26" s="16" t="s">
        <v>101</v>
      </c>
      <c r="B26" s="35">
        <v>75</v>
      </c>
      <c r="C26" s="17">
        <v>14.5</v>
      </c>
      <c r="D26" s="18">
        <f>B26*B18+C26</f>
        <v>66.833984375</v>
      </c>
      <c r="E26" s="17">
        <f t="shared" si="0"/>
        <v>70.5</v>
      </c>
      <c r="F26" s="18">
        <f t="shared" si="1"/>
        <v>3.666015625</v>
      </c>
    </row>
    <row r="27" spans="1:6" ht="18" customHeight="1" x14ac:dyDescent="0.25">
      <c r="A27" s="22" t="s">
        <v>102</v>
      </c>
      <c r="B27" s="35">
        <v>50</v>
      </c>
      <c r="C27" s="17">
        <v>10</v>
      </c>
      <c r="D27" s="23">
        <f>B27*B18+C27</f>
        <v>44.889322916666664</v>
      </c>
      <c r="E27" s="17">
        <f t="shared" si="0"/>
        <v>47.5</v>
      </c>
      <c r="F27" s="23">
        <f t="shared" si="1"/>
        <v>2.6106770833333357</v>
      </c>
    </row>
    <row r="28" spans="1:6" ht="18" customHeight="1" x14ac:dyDescent="0.25">
      <c r="A28" s="16" t="s">
        <v>103</v>
      </c>
      <c r="B28" s="35">
        <v>90</v>
      </c>
      <c r="C28" s="17">
        <v>12</v>
      </c>
      <c r="D28" s="18">
        <f>B28*B18+C28</f>
        <v>74.80078125</v>
      </c>
      <c r="E28" s="17">
        <f t="shared" si="0"/>
        <v>79</v>
      </c>
      <c r="F28" s="18">
        <f t="shared" si="1"/>
        <v>4.19921875</v>
      </c>
    </row>
    <row r="29" spans="1:6" ht="18" customHeight="1" x14ac:dyDescent="0.25">
      <c r="A29" s="22" t="s">
        <v>104</v>
      </c>
      <c r="B29" s="35">
        <v>30</v>
      </c>
      <c r="C29" s="17">
        <v>6.5</v>
      </c>
      <c r="D29" s="23">
        <f>B29*B18+C29</f>
        <v>27.43359375</v>
      </c>
      <c r="E29" s="17">
        <f t="shared" si="0"/>
        <v>29</v>
      </c>
      <c r="F29" s="23">
        <f t="shared" si="1"/>
        <v>1.56640625</v>
      </c>
    </row>
    <row r="30" spans="1:6" ht="18" customHeight="1" x14ac:dyDescent="0.25">
      <c r="A30" s="16" t="s">
        <v>105</v>
      </c>
      <c r="B30" s="35">
        <v>20</v>
      </c>
      <c r="C30" s="17">
        <v>2.5</v>
      </c>
      <c r="D30" s="18">
        <f>B30*B18+C30</f>
        <v>16.455729166666664</v>
      </c>
      <c r="E30" s="17">
        <f t="shared" si="0"/>
        <v>17.5</v>
      </c>
      <c r="F30" s="18">
        <f t="shared" si="1"/>
        <v>1.0442708333333357</v>
      </c>
    </row>
    <row r="31" spans="1:6" ht="18" customHeight="1" x14ac:dyDescent="0.25">
      <c r="A31" s="22" t="s">
        <v>106</v>
      </c>
      <c r="B31" s="35">
        <v>90</v>
      </c>
      <c r="C31" s="17">
        <v>5</v>
      </c>
      <c r="D31" s="23">
        <f>B31*B18+C31</f>
        <v>67.80078125</v>
      </c>
      <c r="E31" s="17">
        <f t="shared" si="0"/>
        <v>71.5</v>
      </c>
      <c r="F31" s="23">
        <f t="shared" si="1"/>
        <v>3.69921875</v>
      </c>
    </row>
    <row r="32" spans="1:6" x14ac:dyDescent="0.25">
      <c r="A32" s="10" t="s">
        <v>107</v>
      </c>
      <c r="B32" s="10"/>
      <c r="C32" s="10"/>
      <c r="D32" s="10"/>
      <c r="E32" s="10"/>
      <c r="F32" s="10"/>
    </row>
  </sheetData>
  <mergeCells count="6">
    <mergeCell ref="A32:F32"/>
    <mergeCell ref="A1:F1"/>
    <mergeCell ref="A2:F2"/>
    <mergeCell ref="A4:F4"/>
    <mergeCell ref="A13:F13"/>
    <mergeCell ref="A20:F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33" customWidth="1"/>
    <col min="2" max="2" width="14" customWidth="1"/>
    <col min="3" max="3" width="13" customWidth="1"/>
    <col min="4" max="4" width="16" customWidth="1"/>
    <col min="5" max="5" width="13" customWidth="1"/>
    <col min="6" max="6" width="16" customWidth="1"/>
    <col min="7" max="8" width="18" customWidth="1"/>
  </cols>
  <sheetData>
    <row r="1" spans="1:8" ht="30" customHeight="1" x14ac:dyDescent="0.25">
      <c r="A1" s="14" t="s">
        <v>108</v>
      </c>
      <c r="B1" s="14"/>
      <c r="C1" s="14"/>
      <c r="D1" s="14"/>
      <c r="E1" s="14"/>
      <c r="F1" s="14"/>
      <c r="G1" s="14"/>
      <c r="H1" s="14"/>
    </row>
    <row r="2" spans="1:8" ht="15" customHeight="1" x14ac:dyDescent="0.25">
      <c r="A2" s="13" t="s">
        <v>109</v>
      </c>
      <c r="B2" s="13"/>
      <c r="C2" s="13"/>
      <c r="D2" s="13"/>
      <c r="E2" s="13"/>
      <c r="F2" s="13"/>
      <c r="G2" s="13"/>
      <c r="H2" s="13"/>
    </row>
    <row r="3" spans="1:8" ht="6" customHeight="1" x14ac:dyDescent="0.25"/>
    <row r="4" spans="1:8" ht="21.75" customHeight="1" x14ac:dyDescent="0.25">
      <c r="A4" s="15" t="s">
        <v>91</v>
      </c>
      <c r="B4" s="15" t="s">
        <v>95</v>
      </c>
      <c r="C4" s="15" t="s">
        <v>110</v>
      </c>
      <c r="D4" s="15" t="s">
        <v>111</v>
      </c>
      <c r="E4" s="15" t="s">
        <v>112</v>
      </c>
      <c r="F4" s="15" t="s">
        <v>113</v>
      </c>
      <c r="G4" s="15" t="s">
        <v>114</v>
      </c>
      <c r="H4" s="15" t="s">
        <v>115</v>
      </c>
    </row>
    <row r="5" spans="1:8" ht="18" customHeight="1" x14ac:dyDescent="0.25">
      <c r="A5" s="16" t="s">
        <v>97</v>
      </c>
      <c r="B5" s="53">
        <f>'Stundensatz &amp; Kalkulation'!E22</f>
        <v>40.5</v>
      </c>
      <c r="C5" s="54">
        <v>28</v>
      </c>
      <c r="D5" s="18">
        <f t="shared" ref="D5:D14" si="0">B5*C5</f>
        <v>1134</v>
      </c>
      <c r="E5" s="55">
        <f t="shared" ref="E5:E14" si="1">C5*12</f>
        <v>336</v>
      </c>
      <c r="F5" s="18">
        <f t="shared" ref="F5:F14" si="2">D5*12</f>
        <v>13608</v>
      </c>
      <c r="G5" s="18">
        <f>'Stundensatz &amp; Kalkulation'!C22*E5</f>
        <v>1176</v>
      </c>
      <c r="H5" s="18">
        <f t="shared" ref="H5:H14" si="3">F5-G5</f>
        <v>12432</v>
      </c>
    </row>
    <row r="6" spans="1:8" ht="18" customHeight="1" x14ac:dyDescent="0.25">
      <c r="A6" s="22" t="s">
        <v>98</v>
      </c>
      <c r="B6" s="56">
        <f>'Stundensatz &amp; Kalkulation'!E23</f>
        <v>24</v>
      </c>
      <c r="C6" s="54">
        <v>45</v>
      </c>
      <c r="D6" s="23">
        <f t="shared" si="0"/>
        <v>1080</v>
      </c>
      <c r="E6" s="57">
        <f t="shared" si="1"/>
        <v>540</v>
      </c>
      <c r="F6" s="23">
        <f t="shared" si="2"/>
        <v>12960</v>
      </c>
      <c r="G6" s="23">
        <f>'Stundensatz &amp; Kalkulation'!C23*E6</f>
        <v>972</v>
      </c>
      <c r="H6" s="23">
        <f t="shared" si="3"/>
        <v>11988</v>
      </c>
    </row>
    <row r="7" spans="1:8" ht="18" customHeight="1" x14ac:dyDescent="0.25">
      <c r="A7" s="16" t="s">
        <v>99</v>
      </c>
      <c r="B7" s="53">
        <f>'Stundensatz &amp; Kalkulation'!E24</f>
        <v>20</v>
      </c>
      <c r="C7" s="54">
        <v>18</v>
      </c>
      <c r="D7" s="18">
        <f t="shared" si="0"/>
        <v>360</v>
      </c>
      <c r="E7" s="55">
        <f t="shared" si="1"/>
        <v>216</v>
      </c>
      <c r="F7" s="18">
        <f t="shared" si="2"/>
        <v>4320</v>
      </c>
      <c r="G7" s="18">
        <f>'Stundensatz &amp; Kalkulation'!C24*E7</f>
        <v>259.2</v>
      </c>
      <c r="H7" s="18">
        <f t="shared" si="3"/>
        <v>4060.8</v>
      </c>
    </row>
    <row r="8" spans="1:8" ht="18" customHeight="1" x14ac:dyDescent="0.25">
      <c r="A8" s="22" t="s">
        <v>100</v>
      </c>
      <c r="B8" s="56">
        <f>'Stundensatz &amp; Kalkulation'!E25</f>
        <v>85</v>
      </c>
      <c r="C8" s="54">
        <v>12</v>
      </c>
      <c r="D8" s="23">
        <f t="shared" si="0"/>
        <v>1020</v>
      </c>
      <c r="E8" s="57">
        <f t="shared" si="1"/>
        <v>144</v>
      </c>
      <c r="F8" s="23">
        <f t="shared" si="2"/>
        <v>12240</v>
      </c>
      <c r="G8" s="23">
        <f>'Stundensatz &amp; Kalkulation'!C25*E8</f>
        <v>2592</v>
      </c>
      <c r="H8" s="23">
        <f t="shared" si="3"/>
        <v>9648</v>
      </c>
    </row>
    <row r="9" spans="1:8" ht="18" customHeight="1" x14ac:dyDescent="0.25">
      <c r="A9" s="16" t="s">
        <v>101</v>
      </c>
      <c r="B9" s="53">
        <f>'Stundensatz &amp; Kalkulation'!E26</f>
        <v>70.5</v>
      </c>
      <c r="C9" s="54">
        <v>20</v>
      </c>
      <c r="D9" s="18">
        <f t="shared" si="0"/>
        <v>1410</v>
      </c>
      <c r="E9" s="55">
        <f t="shared" si="1"/>
        <v>240</v>
      </c>
      <c r="F9" s="18">
        <f t="shared" si="2"/>
        <v>16920</v>
      </c>
      <c r="G9" s="18">
        <f>'Stundensatz &amp; Kalkulation'!C26*E9</f>
        <v>3480</v>
      </c>
      <c r="H9" s="18">
        <f t="shared" si="3"/>
        <v>13440</v>
      </c>
    </row>
    <row r="10" spans="1:8" ht="18" customHeight="1" x14ac:dyDescent="0.25">
      <c r="A10" s="22" t="s">
        <v>102</v>
      </c>
      <c r="B10" s="56">
        <f>'Stundensatz &amp; Kalkulation'!E27</f>
        <v>47.5</v>
      </c>
      <c r="C10" s="54">
        <v>22</v>
      </c>
      <c r="D10" s="23">
        <f t="shared" si="0"/>
        <v>1045</v>
      </c>
      <c r="E10" s="57">
        <f t="shared" si="1"/>
        <v>264</v>
      </c>
      <c r="F10" s="23">
        <f t="shared" si="2"/>
        <v>12540</v>
      </c>
      <c r="G10" s="23">
        <f>'Stundensatz &amp; Kalkulation'!C27*E10</f>
        <v>2640</v>
      </c>
      <c r="H10" s="23">
        <f t="shared" si="3"/>
        <v>9900</v>
      </c>
    </row>
    <row r="11" spans="1:8" ht="18" customHeight="1" x14ac:dyDescent="0.25">
      <c r="A11" s="16" t="s">
        <v>103</v>
      </c>
      <c r="B11" s="53">
        <f>'Stundensatz &amp; Kalkulation'!E28</f>
        <v>79</v>
      </c>
      <c r="C11" s="54">
        <v>8</v>
      </c>
      <c r="D11" s="18">
        <f t="shared" si="0"/>
        <v>632</v>
      </c>
      <c r="E11" s="55">
        <f t="shared" si="1"/>
        <v>96</v>
      </c>
      <c r="F11" s="18">
        <f t="shared" si="2"/>
        <v>7584</v>
      </c>
      <c r="G11" s="18">
        <f>'Stundensatz &amp; Kalkulation'!C28*E11</f>
        <v>1152</v>
      </c>
      <c r="H11" s="18">
        <f t="shared" si="3"/>
        <v>6432</v>
      </c>
    </row>
    <row r="12" spans="1:8" ht="18" customHeight="1" x14ac:dyDescent="0.25">
      <c r="A12" s="22" t="s">
        <v>104</v>
      </c>
      <c r="B12" s="56">
        <f>'Stundensatz &amp; Kalkulation'!E29</f>
        <v>29</v>
      </c>
      <c r="C12" s="54">
        <v>15</v>
      </c>
      <c r="D12" s="23">
        <f t="shared" si="0"/>
        <v>435</v>
      </c>
      <c r="E12" s="57">
        <f t="shared" si="1"/>
        <v>180</v>
      </c>
      <c r="F12" s="23">
        <f t="shared" si="2"/>
        <v>5220</v>
      </c>
      <c r="G12" s="23">
        <f>'Stundensatz &amp; Kalkulation'!C29*E12</f>
        <v>1170</v>
      </c>
      <c r="H12" s="23">
        <f t="shared" si="3"/>
        <v>4050</v>
      </c>
    </row>
    <row r="13" spans="1:8" ht="18" customHeight="1" x14ac:dyDescent="0.25">
      <c r="A13" s="16" t="s">
        <v>105</v>
      </c>
      <c r="B13" s="53">
        <f>'Stundensatz &amp; Kalkulation'!E30</f>
        <v>17.5</v>
      </c>
      <c r="C13" s="54">
        <v>10</v>
      </c>
      <c r="D13" s="18">
        <f t="shared" si="0"/>
        <v>175</v>
      </c>
      <c r="E13" s="55">
        <f t="shared" si="1"/>
        <v>120</v>
      </c>
      <c r="F13" s="18">
        <f t="shared" si="2"/>
        <v>2100</v>
      </c>
      <c r="G13" s="18">
        <f>'Stundensatz &amp; Kalkulation'!C30*E13</f>
        <v>300</v>
      </c>
      <c r="H13" s="18">
        <f t="shared" si="3"/>
        <v>1800</v>
      </c>
    </row>
    <row r="14" spans="1:8" ht="18" customHeight="1" x14ac:dyDescent="0.25">
      <c r="A14" s="22" t="s">
        <v>106</v>
      </c>
      <c r="B14" s="56">
        <f>'Stundensatz &amp; Kalkulation'!E31</f>
        <v>71.5</v>
      </c>
      <c r="C14" s="54">
        <v>6</v>
      </c>
      <c r="D14" s="23">
        <f t="shared" si="0"/>
        <v>429</v>
      </c>
      <c r="E14" s="57">
        <f t="shared" si="1"/>
        <v>72</v>
      </c>
      <c r="F14" s="23">
        <f t="shared" si="2"/>
        <v>5148</v>
      </c>
      <c r="G14" s="23">
        <f>'Stundensatz &amp; Kalkulation'!C31*E14</f>
        <v>360</v>
      </c>
      <c r="H14" s="23">
        <f t="shared" si="3"/>
        <v>4788</v>
      </c>
    </row>
    <row r="15" spans="1:8" ht="24" customHeight="1" x14ac:dyDescent="0.25">
      <c r="A15" s="58" t="s">
        <v>116</v>
      </c>
      <c r="B15" s="33"/>
      <c r="C15" s="59">
        <f t="shared" ref="C15:H15" si="4">SUM(C5:C14)</f>
        <v>184</v>
      </c>
      <c r="D15" s="60">
        <f t="shared" si="4"/>
        <v>7720</v>
      </c>
      <c r="E15" s="59">
        <f t="shared" si="4"/>
        <v>2208</v>
      </c>
      <c r="F15" s="60">
        <f t="shared" si="4"/>
        <v>92640</v>
      </c>
      <c r="G15" s="60">
        <f t="shared" si="4"/>
        <v>14101.2</v>
      </c>
      <c r="H15" s="60">
        <f t="shared" si="4"/>
        <v>78538.8</v>
      </c>
    </row>
    <row r="16" spans="1:8" ht="6" customHeight="1" x14ac:dyDescent="0.25"/>
    <row r="17" spans="1:8" ht="21.75" customHeight="1" x14ac:dyDescent="0.25">
      <c r="A17" s="9" t="s">
        <v>117</v>
      </c>
      <c r="B17" s="9"/>
      <c r="C17" s="9"/>
      <c r="D17" s="9"/>
      <c r="E17" s="9"/>
      <c r="F17" s="9"/>
      <c r="G17" s="9"/>
      <c r="H17" s="9"/>
    </row>
    <row r="18" spans="1:8" ht="19.5" customHeight="1" x14ac:dyDescent="0.25">
      <c r="A18" s="8" t="s">
        <v>118</v>
      </c>
      <c r="B18" s="8"/>
      <c r="C18" s="8"/>
      <c r="D18" s="8"/>
      <c r="E18" s="8"/>
      <c r="F18" s="7">
        <f>F15</f>
        <v>92640</v>
      </c>
      <c r="G18" s="7"/>
      <c r="H18" s="7"/>
    </row>
    <row r="19" spans="1:8" ht="19.5" customHeight="1" x14ac:dyDescent="0.25">
      <c r="A19" s="6" t="s">
        <v>119</v>
      </c>
      <c r="B19" s="6"/>
      <c r="C19" s="6"/>
      <c r="D19" s="6"/>
      <c r="E19" s="6"/>
      <c r="F19" s="5">
        <f>Kostenübersicht!F35</f>
        <v>139800</v>
      </c>
      <c r="G19" s="5"/>
      <c r="H19" s="5"/>
    </row>
    <row r="20" spans="1:8" ht="19.5" customHeight="1" x14ac:dyDescent="0.25">
      <c r="A20" s="4" t="s">
        <v>120</v>
      </c>
      <c r="B20" s="4"/>
      <c r="C20" s="4"/>
      <c r="D20" s="4"/>
      <c r="E20" s="4"/>
      <c r="F20" s="3">
        <f>F15-Kostenübersicht!F35</f>
        <v>-47160</v>
      </c>
      <c r="G20" s="3"/>
      <c r="H20" s="3"/>
    </row>
    <row r="21" spans="1:8" ht="19.5" customHeight="1" x14ac:dyDescent="0.25">
      <c r="A21" s="4" t="s">
        <v>121</v>
      </c>
      <c r="B21" s="4"/>
      <c r="C21" s="4"/>
      <c r="D21" s="4"/>
      <c r="E21" s="4"/>
      <c r="F21" s="2">
        <f>IF(F15=0,0,(F15-Kostenübersicht!F35)/F15)</f>
        <v>-0.5090673575129534</v>
      </c>
      <c r="G21" s="2"/>
      <c r="H21" s="2"/>
    </row>
    <row r="22" spans="1:8" ht="19.5" customHeight="1" x14ac:dyDescent="0.25">
      <c r="A22" s="6" t="s">
        <v>122</v>
      </c>
      <c r="B22" s="6"/>
      <c r="C22" s="6"/>
      <c r="D22" s="6"/>
      <c r="E22" s="6"/>
      <c r="F22" s="1">
        <f>IF(D15=0,"-",Kostenübersicht!F35/12/D15)</f>
        <v>1.5090673575129534</v>
      </c>
      <c r="G22" s="1"/>
      <c r="H22" s="1"/>
    </row>
    <row r="24" spans="1:8" x14ac:dyDescent="0.25">
      <c r="A24" s="11" t="s">
        <v>123</v>
      </c>
      <c r="B24" s="11"/>
      <c r="C24" s="11"/>
      <c r="D24" s="11"/>
      <c r="E24" s="11"/>
      <c r="F24" s="11"/>
      <c r="G24" s="11"/>
      <c r="H24" s="11"/>
    </row>
  </sheetData>
  <mergeCells count="14">
    <mergeCell ref="A22:E22"/>
    <mergeCell ref="F22:H22"/>
    <mergeCell ref="A24:H24"/>
    <mergeCell ref="A19:E19"/>
    <mergeCell ref="F19:H19"/>
    <mergeCell ref="A20:E20"/>
    <mergeCell ref="F20:H20"/>
    <mergeCell ref="A21:E21"/>
    <mergeCell ref="F21:H21"/>
    <mergeCell ref="A1:H1"/>
    <mergeCell ref="A2:H2"/>
    <mergeCell ref="A17:H17"/>
    <mergeCell ref="A18:E18"/>
    <mergeCell ref="F18:H18"/>
  </mergeCells>
  <conditionalFormatting sqref="F20">
    <cfRule type="cellIs" dxfId="1" priority="2" operator="lessThan">
      <formula>0</formula>
    </cfRule>
    <cfRule type="cellIs" dxfId="0" priority="3" operator="greaterThanOr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Kostenübersicht</vt:lpstr>
      <vt:lpstr>Stundensatz &amp; Kalkulation</vt:lpstr>
      <vt:lpstr>Preisliste &amp; Umsatzplanung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2026-05-26T05:53:40Z</dcterms:created>
  <dcterms:modified xsi:type="dcterms:W3CDTF">2026-05-26T08:07:09Z</dcterms:modified>
  <dc:language>en-US</dc:language>
</cp:coreProperties>
</file>