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BD7B9B1E-EA0A-4E1D-99B0-A53AE37040AA}" xr6:coauthVersionLast="47" xr6:coauthVersionMax="47" xr10:uidLastSave="{00000000-0000-0000-0000-000000000000}"/>
  <bookViews>
    <workbookView xWindow="-120" yWindow="-120" windowWidth="29040" windowHeight="15720" tabRatio="500" activeTab="3" xr2:uid="{00000000-000D-0000-FFFF-FFFF00000000}"/>
  </bookViews>
  <sheets>
    <sheet name="Kostengrundlage" sheetId="1" r:id="rId1"/>
    <sheet name="Dienstleistungskalkulation" sheetId="2" r:id="rId2"/>
    <sheet name="Umsatz &amp; Monatsplanung" sheetId="3" r:id="rId3"/>
    <sheet name="Materialverbrauch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6" i="4" l="1"/>
  <c r="H26" i="4" s="1"/>
  <c r="I26" i="4" s="1"/>
  <c r="F25" i="4"/>
  <c r="H25" i="4" s="1"/>
  <c r="I25" i="4" s="1"/>
  <c r="F24" i="4"/>
  <c r="H24" i="4" s="1"/>
  <c r="I24" i="4" s="1"/>
  <c r="F23" i="4"/>
  <c r="H23" i="4" s="1"/>
  <c r="I23" i="4" s="1"/>
  <c r="F22" i="4"/>
  <c r="H22" i="4" s="1"/>
  <c r="I22" i="4" s="1"/>
  <c r="F20" i="4"/>
  <c r="H20" i="4" s="1"/>
  <c r="I20" i="4" s="1"/>
  <c r="H19" i="4"/>
  <c r="I19" i="4" s="1"/>
  <c r="F19" i="4"/>
  <c r="F18" i="4"/>
  <c r="H18" i="4" s="1"/>
  <c r="I18" i="4" s="1"/>
  <c r="F16" i="4"/>
  <c r="H16" i="4" s="1"/>
  <c r="I16" i="4" s="1"/>
  <c r="F15" i="4"/>
  <c r="H15" i="4" s="1"/>
  <c r="I15" i="4" s="1"/>
  <c r="F14" i="4"/>
  <c r="H14" i="4" s="1"/>
  <c r="I14" i="4" s="1"/>
  <c r="F13" i="4"/>
  <c r="H13" i="4" s="1"/>
  <c r="I13" i="4" s="1"/>
  <c r="F11" i="4"/>
  <c r="H11" i="4" s="1"/>
  <c r="I11" i="4" s="1"/>
  <c r="H10" i="4"/>
  <c r="I10" i="4" s="1"/>
  <c r="F10" i="4"/>
  <c r="H9" i="4"/>
  <c r="I9" i="4" s="1"/>
  <c r="F9" i="4"/>
  <c r="F8" i="4"/>
  <c r="H8" i="4" s="1"/>
  <c r="C31" i="3"/>
  <c r="O21" i="3"/>
  <c r="N21" i="3"/>
  <c r="N25" i="3" s="1"/>
  <c r="N26" i="3" s="1"/>
  <c r="M21" i="3"/>
  <c r="M25" i="3" s="1"/>
  <c r="M26" i="3" s="1"/>
  <c r="L21" i="3"/>
  <c r="L25" i="3" s="1"/>
  <c r="L26" i="3" s="1"/>
  <c r="K21" i="3"/>
  <c r="K25" i="3" s="1"/>
  <c r="K26" i="3" s="1"/>
  <c r="J21" i="3"/>
  <c r="J25" i="3" s="1"/>
  <c r="J26" i="3" s="1"/>
  <c r="I21" i="3"/>
  <c r="I25" i="3" s="1"/>
  <c r="I26" i="3" s="1"/>
  <c r="H21" i="3"/>
  <c r="H25" i="3" s="1"/>
  <c r="H26" i="3" s="1"/>
  <c r="G21" i="3"/>
  <c r="G25" i="3" s="1"/>
  <c r="G26" i="3" s="1"/>
  <c r="F21" i="3"/>
  <c r="F25" i="3" s="1"/>
  <c r="F26" i="3" s="1"/>
  <c r="E21" i="3"/>
  <c r="E25" i="3" s="1"/>
  <c r="E26" i="3" s="1"/>
  <c r="D21" i="3"/>
  <c r="D25" i="3" s="1"/>
  <c r="D26" i="3" s="1"/>
  <c r="C21" i="3"/>
  <c r="C25" i="3" s="1"/>
  <c r="C26" i="3" s="1"/>
  <c r="O20" i="3"/>
  <c r="O19" i="3"/>
  <c r="O18" i="3"/>
  <c r="O17" i="3"/>
  <c r="O16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O10" i="3"/>
  <c r="O9" i="3"/>
  <c r="O8" i="3"/>
  <c r="O7" i="3"/>
  <c r="O12" i="3" s="1"/>
  <c r="C29" i="3" s="1"/>
  <c r="D39" i="1"/>
  <c r="D24" i="1"/>
  <c r="D23" i="1"/>
  <c r="D22" i="1"/>
  <c r="D21" i="1"/>
  <c r="D20" i="1"/>
  <c r="D19" i="1"/>
  <c r="D18" i="1"/>
  <c r="D17" i="1"/>
  <c r="D16" i="1"/>
  <c r="C11" i="1"/>
  <c r="D11" i="1" s="1"/>
  <c r="D10" i="1"/>
  <c r="D9" i="1"/>
  <c r="D8" i="1"/>
  <c r="D7" i="1"/>
  <c r="H27" i="4" l="1"/>
  <c r="I8" i="4"/>
  <c r="I27" i="4" s="1"/>
  <c r="O25" i="3"/>
  <c r="O26" i="3" s="1"/>
  <c r="D12" i="1"/>
  <c r="E10" i="1" s="1"/>
  <c r="D25" i="1"/>
  <c r="E19" i="1" l="1"/>
  <c r="D41" i="1"/>
  <c r="E25" i="1"/>
  <c r="E17" i="1"/>
  <c r="E8" i="1"/>
  <c r="E20" i="1"/>
  <c r="E11" i="1"/>
  <c r="E23" i="1"/>
  <c r="D40" i="1"/>
  <c r="D28" i="1"/>
  <c r="E12" i="1"/>
  <c r="E9" i="1"/>
  <c r="E18" i="1"/>
  <c r="E24" i="1"/>
  <c r="E16" i="1"/>
  <c r="E7" i="1"/>
  <c r="E21" i="1"/>
  <c r="E22" i="1"/>
  <c r="D43" i="1" l="1"/>
  <c r="H5" i="2" s="1"/>
  <c r="C30" i="3"/>
  <c r="C32" i="3" s="1"/>
  <c r="D30" i="1"/>
  <c r="F29" i="2"/>
  <c r="F10" i="2"/>
  <c r="F25" i="2"/>
  <c r="F31" i="2"/>
  <c r="F11" i="2"/>
  <c r="F18" i="2"/>
  <c r="F24" i="2"/>
  <c r="F30" i="2"/>
  <c r="F17" i="2"/>
  <c r="F32" i="2"/>
  <c r="F16" i="2"/>
  <c r="F9" i="2"/>
  <c r="F23" i="2"/>
  <c r="F19" i="2"/>
  <c r="F12" i="2"/>
  <c r="E19" i="2"/>
  <c r="G19" i="2" s="1"/>
  <c r="E12" i="2"/>
  <c r="G12" i="2" s="1"/>
  <c r="E18" i="2"/>
  <c r="D42" i="1"/>
  <c r="E5" i="2" s="1"/>
  <c r="E24" i="2"/>
  <c r="E30" i="2"/>
  <c r="E11" i="2"/>
  <c r="E17" i="2"/>
  <c r="E16" i="2"/>
  <c r="G16" i="2" s="1"/>
  <c r="E25" i="2"/>
  <c r="G25" i="2" s="1"/>
  <c r="E9" i="2"/>
  <c r="E31" i="2"/>
  <c r="G31" i="2" s="1"/>
  <c r="E29" i="2"/>
  <c r="G29" i="2" s="1"/>
  <c r="E10" i="2"/>
  <c r="E32" i="2"/>
  <c r="G32" i="2" s="1"/>
  <c r="E23" i="2"/>
  <c r="H32" i="2" l="1"/>
  <c r="I32" i="2"/>
  <c r="J32" i="2" s="1"/>
  <c r="H31" i="2"/>
  <c r="I31" i="2" s="1"/>
  <c r="J31" i="2" s="1"/>
  <c r="H16" i="2"/>
  <c r="I16" i="2" s="1"/>
  <c r="J16" i="2" s="1"/>
  <c r="G23" i="2"/>
  <c r="H29" i="2"/>
  <c r="I29" i="2" s="1"/>
  <c r="J29" i="2" s="1"/>
  <c r="G24" i="2"/>
  <c r="H12" i="2"/>
  <c r="I12" i="2" s="1"/>
  <c r="J12" i="2" s="1"/>
  <c r="G10" i="2"/>
  <c r="H25" i="2"/>
  <c r="I25" i="2" s="1"/>
  <c r="J25" i="2" s="1"/>
  <c r="G17" i="2"/>
  <c r="G30" i="2"/>
  <c r="C34" i="3"/>
  <c r="C33" i="3"/>
  <c r="H19" i="2"/>
  <c r="I19" i="2" s="1"/>
  <c r="J19" i="2" s="1"/>
  <c r="G9" i="2"/>
  <c r="G11" i="2"/>
  <c r="G18" i="2"/>
  <c r="H17" i="2" l="1"/>
  <c r="I17" i="2" s="1"/>
  <c r="J17" i="2" s="1"/>
  <c r="H24" i="2"/>
  <c r="I24" i="2" s="1"/>
  <c r="J24" i="2" s="1"/>
  <c r="H30" i="2"/>
  <c r="I30" i="2" s="1"/>
  <c r="J30" i="2" s="1"/>
  <c r="H9" i="2"/>
  <c r="I9" i="2" s="1"/>
  <c r="J9" i="2" s="1"/>
  <c r="H10" i="2"/>
  <c r="I10" i="2" s="1"/>
  <c r="J10" i="2" s="1"/>
  <c r="H23" i="2"/>
  <c r="I23" i="2" s="1"/>
  <c r="J23" i="2" s="1"/>
  <c r="H18" i="2"/>
  <c r="I18" i="2" s="1"/>
  <c r="J18" i="2" s="1"/>
  <c r="H11" i="2"/>
  <c r="I11" i="2" s="1"/>
  <c r="J11" i="2" s="1"/>
</calcChain>
</file>

<file path=xl/sharedStrings.xml><?xml version="1.0" encoding="utf-8"?>
<sst xmlns="http://schemas.openxmlformats.org/spreadsheetml/2006/main" count="241" uniqueCount="167">
  <si>
    <t>FRISEUR-KALKULATION  —  Kostengrundlage &amp; Stundensatz</t>
  </si>
  <si>
    <t>Schritt 1: Tragen Sie Ihre Jahreskosten ein — alle Berechnungen erfolgen automatisch</t>
  </si>
  <si>
    <t xml:space="preserve">  A  PERSONALKOSTEN  (jährlich)</t>
  </si>
  <si>
    <t>Position / Beschreibung</t>
  </si>
  <si>
    <t>Betrag / Monat (€)</t>
  </si>
  <si>
    <t>Betrag / Jahr (€)</t>
  </si>
  <si>
    <t>Anteil %</t>
  </si>
  <si>
    <t>Hinweis</t>
  </si>
  <si>
    <t>Inhaberlohn / Unternehmerlohn</t>
  </si>
  <si>
    <t>Kalkulatorischer Lohn</t>
  </si>
  <si>
    <t>Mitarbeiter 1 – Bruttolohn</t>
  </si>
  <si>
    <t>inkl. Arbeitgeberanteile</t>
  </si>
  <si>
    <t>Mitarbeiter 2 – Bruttolohn</t>
  </si>
  <si>
    <t>Aushilfen / Teilzeit</t>
  </si>
  <si>
    <t>Stunden x Stundenlohn</t>
  </si>
  <si>
    <t>Lohnnebenkosten (ca. 21 %)</t>
  </si>
  <si>
    <t>Formel (autom. berechnet)</t>
  </si>
  <si>
    <t>SUMME PERSONALKOSTEN</t>
  </si>
  <si>
    <t>→ Ergebnis Personalkosten p.a.</t>
  </si>
  <si>
    <t xml:space="preserve">  B  GEMEINKOSTEN  (Fixkosten jährlich)</t>
  </si>
  <si>
    <t>Miete &amp; Nebenkosten</t>
  </si>
  <si>
    <t>Salonmiete inkl. NK</t>
  </si>
  <si>
    <t>Strom, Wasser, Heizung</t>
  </si>
  <si>
    <t>Verbrauchskosten</t>
  </si>
  <si>
    <t>Telefon &amp; Internet</t>
  </si>
  <si>
    <t>Versicherungen</t>
  </si>
  <si>
    <t>Betriebs-, Haftpflicht usw.</t>
  </si>
  <si>
    <t>Werbung &amp; Marketing</t>
  </si>
  <si>
    <t>Online, Flyer, etc.</t>
  </si>
  <si>
    <t>Buchführung / Steuerberater</t>
  </si>
  <si>
    <t>Reinigung &amp; Hygiene</t>
  </si>
  <si>
    <t>Geräte &amp; Werkzeug (Abschr.)</t>
  </si>
  <si>
    <t>AfA Scheren, Föhn, etc.</t>
  </si>
  <si>
    <t>Sonstiges</t>
  </si>
  <si>
    <t>Bürobedarf, Bankgebühren</t>
  </si>
  <si>
    <t>SUMME GEMEINKOSTEN</t>
  </si>
  <si>
    <t>→ Fixkosten p.a.</t>
  </si>
  <si>
    <t xml:space="preserve">  C  GESAMTKOSTEN &amp; KOSTEN PRO ARBEITSMINUTE</t>
  </si>
  <si>
    <t>Gesamtkosten p.a. (Personal + Gemein)</t>
  </si>
  <si>
    <t>Privatentnahme / Gewinnziel p.a.</t>
  </si>
  <si>
    <t>Umsatzziel gesamt p.a.</t>
  </si>
  <si>
    <t xml:space="preserve">  D  ARBEITSZEITPARAMETER  (Eingaben)</t>
  </si>
  <si>
    <t>Arbeitstage pro Jahr</t>
  </si>
  <si>
    <t>← z.B. 250 Arbeitstage</t>
  </si>
  <si>
    <t>Produktive Stunden pro Tag (Ø)</t>
  </si>
  <si>
    <t>← reine Arbeitszeit am Kunden</t>
  </si>
  <si>
    <t>Auslastungsgrad (%)</t>
  </si>
  <si>
    <t>← Ø 65–75 % empfohlen</t>
  </si>
  <si>
    <t>Anzahl produktiver Mitarbeiter</t>
  </si>
  <si>
    <t>← inkl. Inhaber</t>
  </si>
  <si>
    <t xml:space="preserve">  E  ERGEBNIS: KOSTEN PRO ARBEITSMINUTE</t>
  </si>
  <si>
    <t>Produktive Minuten pro Jahr gesamt</t>
  </si>
  <si>
    <t>Personalkosten pro Arbeitsminute (€)</t>
  </si>
  <si>
    <t>Gemeinkosten pro Arbeitsminute (€)</t>
  </si>
  <si>
    <t>GESAMTKOSTEN pro Arbeitsminute (€)</t>
  </si>
  <si>
    <t>Gewinnaufschlag (%)</t>
  </si>
  <si>
    <t>ℹ  HINWEIS:  Hellgrau = Formeln (bitte nicht überschreiben)  |  Weiß = Eingabefelder  |  Kosten/Minute fließen automatisch in Blatt 2 ein</t>
  </si>
  <si>
    <t>DIENSTLEISTUNGSKALKULATION  —  Preisermittlung je Leistung</t>
  </si>
  <si>
    <t>Kosten/Minute werden automatisch aus Blatt 'Kostengrundlage' übernommen</t>
  </si>
  <si>
    <t>Kosten/Minute (Σ):</t>
  </si>
  <si>
    <t>Gewinnaufschlag:</t>
  </si>
  <si>
    <t>← Werte aus Blatt 'Kostengrundlage' — dort anpassen</t>
  </si>
  <si>
    <t xml:space="preserve">  SCHNITT-LEISTUNGEN</t>
  </si>
  <si>
    <t>Leistung / Dienstleistung</t>
  </si>
  <si>
    <t>Zeit
(Min.)</t>
  </si>
  <si>
    <t>Material-
kosten (€)</t>
  </si>
  <si>
    <t>Personal-
kosten (€)</t>
  </si>
  <si>
    <t>Gemein-
kosten (€)</t>
  </si>
  <si>
    <t>Kosten vor
Aufschlag (€)</t>
  </si>
  <si>
    <t>Gewinn-
aufschlag (€)</t>
  </si>
  <si>
    <t>Kalk. Preis
(netto, €)</t>
  </si>
  <si>
    <t>Empf. VK
(brutto, €)</t>
  </si>
  <si>
    <t>Damen – Waschen, Schneiden, Föhnen</t>
  </si>
  <si>
    <t>Herren – Waschen, Schneiden, Föhnen</t>
  </si>
  <si>
    <t>Kinder (bis 12 J.) – Schneiden</t>
  </si>
  <si>
    <t>Nachschneiden ohne Waschen</t>
  </si>
  <si>
    <t xml:space="preserve">  FARB- &amp; BLONDIERLEISTUNGEN</t>
  </si>
  <si>
    <t>Ansatzfarbe (1 Farbe)</t>
  </si>
  <si>
    <t>Vollfarbe (kurz/mittel)</t>
  </si>
  <si>
    <t>Strähnen / Balayage</t>
  </si>
  <si>
    <t>Blondierung + Toner</t>
  </si>
  <si>
    <t xml:space="preserve">  PFLEGE- &amp; BEHANDLUNGSLEISTUNGEN</t>
  </si>
  <si>
    <t>Intensivpflege-Behandlung</t>
  </si>
  <si>
    <t>Keratin-Glättung</t>
  </si>
  <si>
    <t>Kopfhautmassage &amp; Ampulle</t>
  </si>
  <si>
    <t xml:space="preserve">  STYLING &amp; SONDERLLEISTUNGEN</t>
  </si>
  <si>
    <t>Föhnfrisur / Styling</t>
  </si>
  <si>
    <t>Hochsteckfrisur / Brautfrisur</t>
  </si>
  <si>
    <t>Dauerwelle</t>
  </si>
  <si>
    <t>Bartpflege (Herren)</t>
  </si>
  <si>
    <t>ℹ  FORMEL:  Kalkulierter Preis = (Materialkosten + Minuten × Kosten/Min) × (1 + Gewinnaufschlag)  |  VK (brutto) = Netto × 1,19 (19 % MwSt.)  |  Eingabefelder: Minuten &amp; Materialkosten</t>
  </si>
  <si>
    <t>UMSATZ &amp; MONATSPLANUNG  —  Ist vs. Plan Übersicht</t>
  </si>
  <si>
    <t>Tragen Sie Ihre monatlichen Umsätze je Kategorie ein — Jahressummen werden automatisch berechnet</t>
  </si>
  <si>
    <t xml:space="preserve">  PLAN-UMSÄTZE (€)</t>
  </si>
  <si>
    <t>Leistungsbereich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</si>
  <si>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</si>
  <si>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</si>
  <si>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</si>
  <si>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</si>
  <si>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</si>
  <si>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</si>
  <si>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</si>
  <si>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</si>
  <si>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</si>
  <si>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</si>
  <si>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</si>
  <si>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</si>
  <si>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Jahres-Σ</t>
  </si>
  <si>
    <t>Schnitt-Leistungen</t>
  </si>
  <si>
    <t>Farb- &amp; Blondierleistungen</t>
  </si>
  <si>
    <t>Pflege &amp; Behandlung</t>
  </si>
  <si>
    <t>Styling &amp; Sonderleistungen</t>
  </si>
  <si>
    <t>Produktverkauf</t>
  </si>
  <si>
    <t>PLAN-UMSATZ GESAMT</t>
  </si>
  <si>
    <t xml:space="preserve">  IST-UMSÄTZE (€)</t>
  </si>
  <si>
    <t>IST-UMSATZ GESAMT</t>
  </si>
  <si>
    <t xml:space="preserve">  ABWEICHUNG  IST – PLAN  (€)</t>
  </si>
  <si>
    <t>Monat</t>
  </si>
  <si>
    <t>Gesamt</t>
  </si>
  <si>
    <t>Abweichung (€)</t>
  </si>
  <si>
    <t>Abweichung (%)</t>
  </si>
  <si>
    <t xml:space="preserve">  JÄHRLICHE KOSTEN- &amp; ERGEBNISÜBERSICHT</t>
  </si>
  <si>
    <t>Geplanter Gesamtumsatz (€)</t>
  </si>
  <si>
    <t>Gesamtkosten p.a. (€)</t>
  </si>
  <si>
    <t>Privatentnahme / Gewinnziel (€)</t>
  </si>
  <si>
    <t>Deckungsbeitrag (Umsatz – Kosten)</t>
  </si>
  <si>
    <t>Ergebnis nach Privatentnahme (€)</t>
  </si>
  <si>
    <t>Umsatzrendite (%)</t>
  </si>
  <si>
    <t>MATERIALVERBRAUCH  —  Einkauf &amp; Verbrauchskontrolle</t>
  </si>
  <si>
    <t>Produkte pflegen, Verbrauch tracken, Einkaufskosten im Blick behalten</t>
  </si>
  <si>
    <t xml:space="preserve">  PRODUKTLISTE &amp; KOSTENBERECHNUNG</t>
  </si>
  <si>
    <t>Produkt / Material</t>
  </si>
  <si>
    <t>Einheit</t>
  </si>
  <si>
    <t>VPE
(Einh./Pack)</t>
  </si>
  <si>
    <t>EK-Preis
Pack (€)</t>
  </si>
  <si>
    <t>EK-Preis
Einheit (€)</t>
  </si>
  <si>
    <t>Ø Verbrauch
Monat (Einh.)</t>
  </si>
  <si>
    <t>Monatsbedarf
(€)</t>
  </si>
  <si>
    <t>Jahresbedarf
(€)</t>
  </si>
  <si>
    <t>FARBEN &amp; CHEMIE</t>
  </si>
  <si>
    <t>Haarfarbe (Tube 60ml)</t>
  </si>
  <si>
    <t>Tube</t>
  </si>
  <si>
    <t>Oxidationsmittel 3%</t>
  </si>
  <si>
    <t>Liter</t>
  </si>
  <si>
    <t>Blondierungspulver</t>
  </si>
  <si>
    <t>kg</t>
  </si>
  <si>
    <t>Toner / Glanzfarbe</t>
  </si>
  <si>
    <t>PFLEGE &amp; SHAMPOOS</t>
  </si>
  <si>
    <t>Profi-Shampoo (1 Liter)</t>
  </si>
  <si>
    <t>Spülung / Conditioner (1L)</t>
  </si>
  <si>
    <t>Intensivpflege-Maske (500ml)</t>
  </si>
  <si>
    <t>Stück</t>
  </si>
  <si>
    <t>Haarkur / Ampullen</t>
  </si>
  <si>
    <t>STYLING-PRODUKTE</t>
  </si>
  <si>
    <t>Haarspray (400ml)</t>
  </si>
  <si>
    <t>Flasche</t>
  </si>
  <si>
    <t>Styling-Creme (150ml)</t>
  </si>
  <si>
    <t>Hitzeschutz-Spray</t>
  </si>
  <si>
    <t>VERBRAUCHSMATERIAL</t>
  </si>
  <si>
    <t>Einmalhandschuhe (100er Pkg)</t>
  </si>
  <si>
    <t>Paket</t>
  </si>
  <si>
    <t>Folien für Strähnen (500er)</t>
  </si>
  <si>
    <t>Umhänge / Capes</t>
  </si>
  <si>
    <t>Wattebänder (100er Pkg)</t>
  </si>
  <si>
    <t>Desinfektionsmittel (1L)</t>
  </si>
  <si>
    <t>GESAMT MATERIALBEDARF</t>
  </si>
  <si>
    <t>ℹ  EK-Preis/Einheit wird automatisch berechnet (Pack-Preis ÷ VPE).  Verbrauch/Monat eintragen → Monatsbedarf und Jahresbedarf werden berechnet.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</si>
</sst>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€&quot;"/>
    <numFmt numFmtId="165" formatCode="0.0%"/>
    <numFmt numFmtId="166" formatCode="#,##0.0"/>
    <numFmt numFmtId="167" formatCode="#,##0.000&quot; €&quot;"/>
    <numFmt numFmtId="168" formatCode="#,##0&quot; €&quot;"/>
  </numFmts>
  <fonts count="17" x14ac:knownFonts="1">
    <font>
      <sz val="11"/>
      <color theme="1"/>
      <name val="Calibri"/>
      <family val="2"/>
      <charset val="1"/>
    </font>
    <font>
      <b/>
      <sz val="15"/>
      <color rgb="FFFFFFFF"/>
      <name val="Calibri"/>
      <charset val="1"/>
    </font>
    <font>
      <b/>
      <i/>
      <sz val="9"/>
      <color rgb="FFFFFFFF"/>
      <name val="Calibri"/>
      <charset val="1"/>
    </font>
    <font>
      <b/>
      <sz val="10"/>
      <color rgb="FFFFFFFF"/>
      <name val="Calibri"/>
      <charset val="1"/>
    </font>
    <font>
      <b/>
      <sz val="9"/>
      <color rgb="FFFFFFFF"/>
      <name val="Calibri"/>
      <charset val="1"/>
    </font>
    <font>
      <b/>
      <sz val="9"/>
      <color rgb="FF1C3B2E"/>
      <name val="Calibri"/>
      <charset val="1"/>
    </font>
    <font>
      <sz val="10"/>
      <color rgb="FF1C3B2E"/>
      <name val="Calibri"/>
      <charset val="1"/>
    </font>
    <font>
      <b/>
      <sz val="10"/>
      <color rgb="FF1C3B2E"/>
      <name val="Calibri"/>
      <charset val="1"/>
    </font>
    <font>
      <b/>
      <sz val="11"/>
      <color rgb="FF1C3B2E"/>
      <name val="Calibri"/>
      <charset val="1"/>
    </font>
    <font>
      <b/>
      <sz val="12"/>
      <color rgb="FF1C3B2E"/>
      <name val="Calibri"/>
      <charset val="1"/>
    </font>
    <font>
      <b/>
      <sz val="13"/>
      <color rgb="FFD4A843"/>
      <name val="Calibri"/>
      <charset val="1"/>
    </font>
    <font>
      <i/>
      <sz val="8"/>
      <color rgb="FF8B5E00"/>
      <name val="Calibri"/>
      <charset val="1"/>
    </font>
    <font>
      <b/>
      <sz val="11"/>
      <color rgb="FFD4A843"/>
      <name val="Calibri"/>
      <charset val="1"/>
    </font>
    <font>
      <sz val="9"/>
      <color rgb="FF1C3B2E"/>
      <name val="Calibri"/>
      <charset val="1"/>
    </font>
    <font>
      <b/>
      <sz val="10"/>
      <color rgb="FFD4A843"/>
      <name val="Calibri"/>
      <charset val="1"/>
    </font>
    <font>
      <b/>
      <sz val="11"/>
      <color rgb="FFFFFFFF"/>
      <name val="Calibri"/>
      <charset val="1"/>
    </font>
    <font>
      <b/>
      <sz val="12"/>
      <color rgb="FFD4A843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1C3B2E"/>
        <bgColor rgb="FF333300"/>
      </patternFill>
    </fill>
    <fill>
      <patternFill patternType="solid">
        <fgColor rgb="FF2E6B4F"/>
        <bgColor rgb="FF008080"/>
      </patternFill>
    </fill>
    <fill>
      <patternFill patternType="solid">
        <fgColor rgb="FF5A9E78"/>
        <bgColor rgb="FF808080"/>
      </patternFill>
    </fill>
    <fill>
      <patternFill patternType="solid">
        <fgColor rgb="FFF7F4EF"/>
        <bgColor rgb="FFEDF5F0"/>
      </patternFill>
    </fill>
    <fill>
      <patternFill patternType="solid">
        <fgColor rgb="FFFDFBF7"/>
        <bgColor rgb="FFFFFFFF"/>
      </patternFill>
    </fill>
    <fill>
      <patternFill patternType="solid">
        <fgColor rgb="FFEDF5F0"/>
        <bgColor rgb="FFF7F4EF"/>
      </patternFill>
    </fill>
    <fill>
      <patternFill patternType="solid">
        <fgColor rgb="FFFFF3E0"/>
        <bgColor rgb="FFF7F4EF"/>
      </patternFill>
    </fill>
    <fill>
      <patternFill patternType="solid">
        <fgColor rgb="FFA8D5B5"/>
        <bgColor rgb="FFC8DDD2"/>
      </patternFill>
    </fill>
    <fill>
      <patternFill patternType="solid">
        <fgColor rgb="FFD4A843"/>
        <bgColor rgb="FFFFCC00"/>
      </patternFill>
    </fill>
  </fills>
  <borders count="4">
    <border>
      <left/>
      <right/>
      <top/>
      <bottom/>
      <diagonal/>
    </border>
    <border>
      <left style="thin">
        <color rgb="FFC8DDD2"/>
      </left>
      <right style="thin">
        <color rgb="FFC8DDD2"/>
      </right>
      <top style="thin">
        <color rgb="FFC8DDD2"/>
      </top>
      <bottom style="thin">
        <color rgb="FFC8DDD2"/>
      </bottom>
      <diagonal/>
    </border>
    <border>
      <left style="thin">
        <color rgb="FFC8DDD2"/>
      </left>
      <right/>
      <top style="thin">
        <color rgb="FFC8DDD2"/>
      </top>
      <bottom style="thin">
        <color rgb="FFC8DDD2"/>
      </bottom>
      <diagonal/>
    </border>
    <border>
      <left/>
      <right/>
      <top/>
      <bottom style="thin">
        <color rgb="FFC8DDD2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2" xfId="0" applyFont="1" applyFill="1" applyBorder="1" applyAlignment="1">
      <alignment horizontal="left" vertical="center"/>
    </xf>
    <xf numFmtId="0" fontId="11" fillId="8" borderId="2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right" vertical="center"/>
    </xf>
    <xf numFmtId="0" fontId="11" fillId="8" borderId="0" xfId="0" applyFont="1" applyFill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164" fontId="6" fillId="6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164" fontId="6" fillId="7" borderId="1" xfId="0" applyNumberFormat="1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9" fillId="5" borderId="1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166" fontId="6" fillId="6" borderId="1" xfId="0" applyNumberFormat="1" applyFont="1" applyFill="1" applyBorder="1" applyAlignment="1">
      <alignment horizontal="center" vertical="center"/>
    </xf>
    <xf numFmtId="9" fontId="6" fillId="6" borderId="1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167" fontId="7" fillId="7" borderId="1" xfId="0" applyNumberFormat="1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horizontal="center" vertical="center"/>
    </xf>
    <xf numFmtId="167" fontId="12" fillId="2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/>
    </xf>
    <xf numFmtId="164" fontId="13" fillId="5" borderId="1" xfId="0" applyNumberFormat="1" applyFont="1" applyFill="1" applyBorder="1" applyAlignment="1">
      <alignment horizontal="center" vertical="center"/>
    </xf>
    <xf numFmtId="164" fontId="7" fillId="9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/>
    </xf>
    <xf numFmtId="164" fontId="13" fillId="7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68" fontId="6" fillId="6" borderId="1" xfId="0" applyNumberFormat="1" applyFont="1" applyFill="1" applyBorder="1" applyAlignment="1">
      <alignment horizontal="center" vertical="center"/>
    </xf>
    <xf numFmtId="168" fontId="3" fillId="3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168" fontId="3" fillId="2" borderId="1" xfId="0" applyNumberFormat="1" applyFont="1" applyFill="1" applyBorder="1" applyAlignment="1">
      <alignment horizontal="center" vertical="center"/>
    </xf>
    <xf numFmtId="168" fontId="7" fillId="1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8" fontId="7" fillId="5" borderId="1" xfId="0" applyNumberFormat="1" applyFont="1" applyFill="1" applyBorder="1" applyAlignment="1">
      <alignment horizontal="center" vertical="center"/>
    </xf>
    <xf numFmtId="168" fontId="16" fillId="2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7" fontId="13" fillId="7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7" fontId="13" fillId="5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6914"/>
      <rgbColor rgb="FF800080"/>
      <rgbColor rgb="FF2E6B4F"/>
      <rgbColor rgb="FFA8D5B5"/>
      <rgbColor rgb="FF808080"/>
      <rgbColor rgb="FF9999FF"/>
      <rgbColor rgb="FF993366"/>
      <rgbColor rgb="FFFFF3E0"/>
      <rgbColor rgb="FFEDF5F0"/>
      <rgbColor rgb="FF660066"/>
      <rgbColor rgb="FFFF8080"/>
      <rgbColor rgb="FF0066CC"/>
      <rgbColor rgb="FFC8DDD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4EF"/>
      <rgbColor rgb="FFFDFBF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003366"/>
      <rgbColor rgb="FF5A9E78"/>
      <rgbColor rgb="FF003300"/>
      <rgbColor rgb="FF333300"/>
      <rgbColor rgb="FF8B5E00"/>
      <rgbColor rgb="FF993366"/>
      <rgbColor rgb="FF333399"/>
      <rgbColor rgb="FF1C3B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C3B2E"/>
    <pageSetUpPr fitToPage="1"/>
  </sheetPr>
  <dimension ref="B2:F45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XFD1048576"/>
    </sheetView>
  </sheetViews>
  <sheetFormatPr baseColWidth="10" defaultColWidth="8.7109375" defaultRowHeight="15" x14ac:dyDescent="0.25"/>
  <cols>
    <col min="1" max="1" width="1.5703125" customWidth="1"/>
    <col min="2" max="2" width="23.5703125" bestFit="1" customWidth="1"/>
    <col min="3" max="3" width="14.28515625" bestFit="1" customWidth="1"/>
    <col min="4" max="4" width="13" bestFit="1" customWidth="1"/>
    <col min="5" max="5" width="8.7109375" bestFit="1" customWidth="1"/>
    <col min="6" max="6" width="23.42578125" bestFit="1" customWidth="1"/>
    <col min="7" max="7" width="1.5703125" customWidth="1"/>
  </cols>
  <sheetData>
    <row r="2" spans="2:6" ht="33.75" customHeight="1" x14ac:dyDescent="0.25">
      <c r="B2" s="10" t="s">
        <v>0</v>
      </c>
      <c r="C2" s="10"/>
      <c r="D2" s="10"/>
      <c r="E2" s="10"/>
      <c r="F2" s="10"/>
    </row>
    <row r="3" spans="2:6" ht="15.75" customHeight="1" x14ac:dyDescent="0.25">
      <c r="B3" s="9" t="s">
        <v>1</v>
      </c>
      <c r="C3" s="9"/>
      <c r="D3" s="9"/>
      <c r="E3" s="9"/>
      <c r="F3" s="9"/>
    </row>
    <row r="4" spans="2:6" ht="6" customHeight="1" x14ac:dyDescent="0.25"/>
    <row r="5" spans="2:6" ht="21.75" customHeight="1" x14ac:dyDescent="0.25">
      <c r="B5" s="8" t="s">
        <v>2</v>
      </c>
      <c r="C5" s="8"/>
      <c r="D5" s="8"/>
      <c r="E5" s="8"/>
      <c r="F5" s="8"/>
    </row>
    <row r="6" spans="2:6" ht="19.5" customHeight="1" x14ac:dyDescent="0.25"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</row>
    <row r="7" spans="2:6" ht="19.5" customHeight="1" x14ac:dyDescent="0.25">
      <c r="B7" s="12" t="s">
        <v>8</v>
      </c>
      <c r="C7" s="13">
        <v>4200</v>
      </c>
      <c r="D7" s="14">
        <f>C7*12</f>
        <v>50400</v>
      </c>
      <c r="E7" s="15">
        <f t="shared" ref="E7:E12" si="0">IFERROR(D7/$D$12*100,0)</f>
        <v>34.030140982012639</v>
      </c>
      <c r="F7" s="12" t="s">
        <v>9</v>
      </c>
    </row>
    <row r="8" spans="2:6" ht="19.5" customHeight="1" x14ac:dyDescent="0.25">
      <c r="B8" s="16" t="s">
        <v>10</v>
      </c>
      <c r="C8" s="13">
        <v>2800</v>
      </c>
      <c r="D8" s="17">
        <f>C8*12</f>
        <v>33600</v>
      </c>
      <c r="E8" s="18">
        <f t="shared" si="0"/>
        <v>22.686760654675091</v>
      </c>
      <c r="F8" s="16" t="s">
        <v>11</v>
      </c>
    </row>
    <row r="9" spans="2:6" ht="19.5" customHeight="1" x14ac:dyDescent="0.25">
      <c r="B9" s="12" t="s">
        <v>12</v>
      </c>
      <c r="C9" s="13">
        <v>2600</v>
      </c>
      <c r="D9" s="14">
        <f>C9*12</f>
        <v>31200</v>
      </c>
      <c r="E9" s="15">
        <f t="shared" si="0"/>
        <v>21.066277750769729</v>
      </c>
      <c r="F9" s="12" t="s">
        <v>11</v>
      </c>
    </row>
    <row r="10" spans="2:6" ht="19.5" customHeight="1" x14ac:dyDescent="0.25">
      <c r="B10" s="16" t="s">
        <v>13</v>
      </c>
      <c r="C10" s="13">
        <v>600</v>
      </c>
      <c r="D10" s="17">
        <f>C10*12</f>
        <v>7200</v>
      </c>
      <c r="E10" s="18">
        <f t="shared" si="0"/>
        <v>4.8614487117160907</v>
      </c>
      <c r="F10" s="16" t="s">
        <v>14</v>
      </c>
    </row>
    <row r="11" spans="2:6" ht="19.5" customHeight="1" x14ac:dyDescent="0.25">
      <c r="B11" s="12" t="s">
        <v>15</v>
      </c>
      <c r="C11" s="14">
        <f>SUM(C7:C10)*0.21</f>
        <v>2142</v>
      </c>
      <c r="D11" s="14">
        <f>C11*12</f>
        <v>25704</v>
      </c>
      <c r="E11" s="15">
        <f t="shared" si="0"/>
        <v>17.355371900826448</v>
      </c>
      <c r="F11" s="12" t="s">
        <v>16</v>
      </c>
    </row>
    <row r="12" spans="2:6" ht="19.5" customHeight="1" x14ac:dyDescent="0.25">
      <c r="B12" s="7" t="s">
        <v>17</v>
      </c>
      <c r="C12" s="7"/>
      <c r="D12" s="19">
        <f>SUM(D7:D11)</f>
        <v>148104</v>
      </c>
      <c r="E12" s="20">
        <f t="shared" si="0"/>
        <v>100</v>
      </c>
      <c r="F12" s="16" t="s">
        <v>18</v>
      </c>
    </row>
    <row r="13" spans="2:6" ht="6" customHeight="1" x14ac:dyDescent="0.25"/>
    <row r="14" spans="2:6" ht="21.75" customHeight="1" x14ac:dyDescent="0.25">
      <c r="B14" s="8" t="s">
        <v>19</v>
      </c>
      <c r="C14" s="8"/>
      <c r="D14" s="8"/>
      <c r="E14" s="8"/>
      <c r="F14" s="8"/>
    </row>
    <row r="15" spans="2:6" ht="19.5" customHeight="1" x14ac:dyDescent="0.25">
      <c r="B15" s="11" t="s">
        <v>3</v>
      </c>
      <c r="C15" s="11" t="s">
        <v>4</v>
      </c>
      <c r="D15" s="11" t="s">
        <v>5</v>
      </c>
      <c r="E15" s="11" t="s">
        <v>6</v>
      </c>
      <c r="F15" s="11" t="s">
        <v>7</v>
      </c>
    </row>
    <row r="16" spans="2:6" ht="19.5" customHeight="1" x14ac:dyDescent="0.25">
      <c r="B16" s="12" t="s">
        <v>20</v>
      </c>
      <c r="C16" s="13">
        <v>1450</v>
      </c>
      <c r="D16" s="14">
        <f t="shared" ref="D16:D24" si="1">C16*12</f>
        <v>17400</v>
      </c>
      <c r="E16" s="15">
        <f t="shared" ref="E16:E25" si="2">IFERROR(D16/$D$25*100,0)</f>
        <v>56.310679611650485</v>
      </c>
      <c r="F16" s="12" t="s">
        <v>21</v>
      </c>
    </row>
    <row r="17" spans="2:6" ht="19.5" customHeight="1" x14ac:dyDescent="0.25">
      <c r="B17" s="16" t="s">
        <v>22</v>
      </c>
      <c r="C17" s="13">
        <v>220</v>
      </c>
      <c r="D17" s="17">
        <f t="shared" si="1"/>
        <v>2640</v>
      </c>
      <c r="E17" s="18">
        <f t="shared" si="2"/>
        <v>8.5436893203883493</v>
      </c>
      <c r="F17" s="16" t="s">
        <v>23</v>
      </c>
    </row>
    <row r="18" spans="2:6" ht="19.5" customHeight="1" x14ac:dyDescent="0.25">
      <c r="B18" s="12" t="s">
        <v>24</v>
      </c>
      <c r="C18" s="13">
        <v>65</v>
      </c>
      <c r="D18" s="14">
        <f t="shared" si="1"/>
        <v>780</v>
      </c>
      <c r="E18" s="15">
        <f t="shared" si="2"/>
        <v>2.5242718446601939</v>
      </c>
      <c r="F18" s="12"/>
    </row>
    <row r="19" spans="2:6" ht="19.5" customHeight="1" x14ac:dyDescent="0.25">
      <c r="B19" s="16" t="s">
        <v>25</v>
      </c>
      <c r="C19" s="13">
        <v>180</v>
      </c>
      <c r="D19" s="17">
        <f t="shared" si="1"/>
        <v>2160</v>
      </c>
      <c r="E19" s="18">
        <f t="shared" si="2"/>
        <v>6.9902912621359228</v>
      </c>
      <c r="F19" s="16" t="s">
        <v>26</v>
      </c>
    </row>
    <row r="20" spans="2:6" ht="19.5" customHeight="1" x14ac:dyDescent="0.25">
      <c r="B20" s="12" t="s">
        <v>27</v>
      </c>
      <c r="C20" s="13">
        <v>150</v>
      </c>
      <c r="D20" s="14">
        <f t="shared" si="1"/>
        <v>1800</v>
      </c>
      <c r="E20" s="15">
        <f t="shared" si="2"/>
        <v>5.825242718446602</v>
      </c>
      <c r="F20" s="12" t="s">
        <v>28</v>
      </c>
    </row>
    <row r="21" spans="2:6" ht="19.5" customHeight="1" x14ac:dyDescent="0.25">
      <c r="B21" s="16" t="s">
        <v>29</v>
      </c>
      <c r="C21" s="13">
        <v>180</v>
      </c>
      <c r="D21" s="17">
        <f t="shared" si="1"/>
        <v>2160</v>
      </c>
      <c r="E21" s="18">
        <f t="shared" si="2"/>
        <v>6.9902912621359228</v>
      </c>
      <c r="F21" s="16"/>
    </row>
    <row r="22" spans="2:6" ht="19.5" customHeight="1" x14ac:dyDescent="0.25">
      <c r="B22" s="12" t="s">
        <v>30</v>
      </c>
      <c r="C22" s="13">
        <v>90</v>
      </c>
      <c r="D22" s="14">
        <f t="shared" si="1"/>
        <v>1080</v>
      </c>
      <c r="E22" s="15">
        <f t="shared" si="2"/>
        <v>3.4951456310679614</v>
      </c>
      <c r="F22" s="12"/>
    </row>
    <row r="23" spans="2:6" ht="19.5" customHeight="1" x14ac:dyDescent="0.25">
      <c r="B23" s="16" t="s">
        <v>31</v>
      </c>
      <c r="C23" s="13">
        <v>140</v>
      </c>
      <c r="D23" s="17">
        <f t="shared" si="1"/>
        <v>1680</v>
      </c>
      <c r="E23" s="18">
        <f t="shared" si="2"/>
        <v>5.4368932038834954</v>
      </c>
      <c r="F23" s="16" t="s">
        <v>32</v>
      </c>
    </row>
    <row r="24" spans="2:6" ht="19.5" customHeight="1" x14ac:dyDescent="0.25">
      <c r="B24" s="12" t="s">
        <v>33</v>
      </c>
      <c r="C24" s="13">
        <v>100</v>
      </c>
      <c r="D24" s="14">
        <f t="shared" si="1"/>
        <v>1200</v>
      </c>
      <c r="E24" s="15">
        <f t="shared" si="2"/>
        <v>3.8834951456310676</v>
      </c>
      <c r="F24" s="12" t="s">
        <v>34</v>
      </c>
    </row>
    <row r="25" spans="2:6" ht="19.5" customHeight="1" x14ac:dyDescent="0.25">
      <c r="B25" s="7" t="s">
        <v>35</v>
      </c>
      <c r="C25" s="7"/>
      <c r="D25" s="19">
        <f>SUM(D16:D24)</f>
        <v>30900</v>
      </c>
      <c r="E25" s="20">
        <f t="shared" si="2"/>
        <v>100</v>
      </c>
      <c r="F25" s="16" t="s">
        <v>36</v>
      </c>
    </row>
    <row r="26" spans="2:6" ht="6" customHeight="1" x14ac:dyDescent="0.25"/>
    <row r="27" spans="2:6" ht="21.75" customHeight="1" x14ac:dyDescent="0.25">
      <c r="B27" s="8" t="s">
        <v>37</v>
      </c>
      <c r="C27" s="8"/>
      <c r="D27" s="8"/>
      <c r="E27" s="8"/>
      <c r="F27" s="8"/>
    </row>
    <row r="28" spans="2:6" ht="24" customHeight="1" x14ac:dyDescent="0.25">
      <c r="B28" s="6" t="s">
        <v>38</v>
      </c>
      <c r="C28" s="6"/>
      <c r="D28" s="21">
        <f>D12+D25</f>
        <v>179004</v>
      </c>
      <c r="E28" s="22"/>
      <c r="F28" s="22"/>
    </row>
    <row r="29" spans="2:6" ht="24" customHeight="1" x14ac:dyDescent="0.25">
      <c r="B29" s="6" t="s">
        <v>39</v>
      </c>
      <c r="C29" s="6"/>
      <c r="D29" s="13">
        <v>36000</v>
      </c>
      <c r="E29" s="22"/>
      <c r="F29" s="22"/>
    </row>
    <row r="30" spans="2:6" ht="24" customHeight="1" x14ac:dyDescent="0.25">
      <c r="B30" s="6" t="s">
        <v>40</v>
      </c>
      <c r="C30" s="6"/>
      <c r="D30" s="23">
        <f>D28+D29</f>
        <v>215004</v>
      </c>
      <c r="E30" s="22"/>
      <c r="F30" s="22"/>
    </row>
    <row r="31" spans="2:6" ht="6" customHeight="1" x14ac:dyDescent="0.25"/>
    <row r="32" spans="2:6" ht="21.75" customHeight="1" x14ac:dyDescent="0.25">
      <c r="B32" s="8" t="s">
        <v>41</v>
      </c>
      <c r="C32" s="8"/>
      <c r="D32" s="8"/>
      <c r="E32" s="8"/>
      <c r="F32" s="8"/>
    </row>
    <row r="33" spans="2:6" ht="21.75" customHeight="1" x14ac:dyDescent="0.25">
      <c r="B33" s="6" t="s">
        <v>42</v>
      </c>
      <c r="C33" s="6"/>
      <c r="D33" s="24">
        <v>250</v>
      </c>
      <c r="E33" s="5" t="s">
        <v>43</v>
      </c>
      <c r="F33" s="5"/>
    </row>
    <row r="34" spans="2:6" ht="21.75" customHeight="1" x14ac:dyDescent="0.25">
      <c r="B34" s="6" t="s">
        <v>44</v>
      </c>
      <c r="C34" s="6"/>
      <c r="D34" s="25">
        <v>7</v>
      </c>
      <c r="E34" s="5" t="s">
        <v>45</v>
      </c>
      <c r="F34" s="5"/>
    </row>
    <row r="35" spans="2:6" ht="21.75" customHeight="1" x14ac:dyDescent="0.25">
      <c r="B35" s="6" t="s">
        <v>46</v>
      </c>
      <c r="C35" s="6"/>
      <c r="D35" s="26">
        <v>0.7</v>
      </c>
      <c r="E35" s="5" t="s">
        <v>47</v>
      </c>
      <c r="F35" s="5"/>
    </row>
    <row r="36" spans="2:6" ht="21.75" customHeight="1" x14ac:dyDescent="0.25">
      <c r="B36" s="6" t="s">
        <v>48</v>
      </c>
      <c r="C36" s="6"/>
      <c r="D36" s="25">
        <v>2</v>
      </c>
      <c r="E36" s="5" t="s">
        <v>49</v>
      </c>
      <c r="F36" s="5"/>
    </row>
    <row r="37" spans="2:6" ht="6" customHeight="1" x14ac:dyDescent="0.25"/>
    <row r="38" spans="2:6" ht="21.75" customHeight="1" x14ac:dyDescent="0.25">
      <c r="B38" s="8" t="s">
        <v>50</v>
      </c>
      <c r="C38" s="8"/>
      <c r="D38" s="8"/>
      <c r="E38" s="8"/>
      <c r="F38" s="8"/>
    </row>
    <row r="39" spans="2:6" ht="24" customHeight="1" x14ac:dyDescent="0.25">
      <c r="B39" s="6" t="s">
        <v>51</v>
      </c>
      <c r="C39" s="6"/>
      <c r="D39" s="27">
        <f>D33*D34*60*D35*D36</f>
        <v>147000</v>
      </c>
      <c r="E39" s="22"/>
      <c r="F39" s="22"/>
    </row>
    <row r="40" spans="2:6" ht="24" customHeight="1" x14ac:dyDescent="0.25">
      <c r="B40" s="6" t="s">
        <v>52</v>
      </c>
      <c r="C40" s="6"/>
      <c r="D40" s="28">
        <f>IFERROR(D12/D39,0)</f>
        <v>1.0075102040816326</v>
      </c>
      <c r="E40" s="22"/>
      <c r="F40" s="22"/>
    </row>
    <row r="41" spans="2:6" ht="24" customHeight="1" x14ac:dyDescent="0.25">
      <c r="B41" s="6" t="s">
        <v>53</v>
      </c>
      <c r="C41" s="6"/>
      <c r="D41" s="28">
        <f>IFERROR(D25/D39,0)</f>
        <v>0.21020408163265306</v>
      </c>
      <c r="E41" s="22"/>
      <c r="F41" s="22"/>
    </row>
    <row r="42" spans="2:6" ht="27.75" customHeight="1" x14ac:dyDescent="0.25">
      <c r="B42" s="6" t="s">
        <v>54</v>
      </c>
      <c r="C42" s="6"/>
      <c r="D42" s="29">
        <f>D40+D41</f>
        <v>1.2177142857142857</v>
      </c>
      <c r="E42" s="22"/>
      <c r="F42" s="22"/>
    </row>
    <row r="43" spans="2:6" ht="24" customHeight="1" x14ac:dyDescent="0.25">
      <c r="B43" s="6" t="s">
        <v>55</v>
      </c>
      <c r="C43" s="6"/>
      <c r="D43" s="30">
        <f>IFERROR(D29/D28,0)</f>
        <v>0.20111282429442917</v>
      </c>
      <c r="E43" s="22"/>
      <c r="F43" s="22"/>
    </row>
    <row r="44" spans="2:6" ht="6" customHeight="1" x14ac:dyDescent="0.25"/>
    <row r="45" spans="2:6" ht="18" customHeight="1" x14ac:dyDescent="0.25">
      <c r="B45" s="4" t="s">
        <v>56</v>
      </c>
      <c r="C45" s="4"/>
      <c r="D45" s="4"/>
      <c r="E45" s="4"/>
      <c r="F45" s="4"/>
    </row>
  </sheetData>
  <mergeCells count="26">
    <mergeCell ref="B45:F45"/>
    <mergeCell ref="B39:C39"/>
    <mergeCell ref="B40:C40"/>
    <mergeCell ref="B41:C41"/>
    <mergeCell ref="B42:C42"/>
    <mergeCell ref="B43:C43"/>
    <mergeCell ref="B35:C35"/>
    <mergeCell ref="E35:F35"/>
    <mergeCell ref="B36:C36"/>
    <mergeCell ref="E36:F36"/>
    <mergeCell ref="B38:F38"/>
    <mergeCell ref="B32:F32"/>
    <mergeCell ref="B33:C33"/>
    <mergeCell ref="E33:F33"/>
    <mergeCell ref="B34:C34"/>
    <mergeCell ref="E34:F34"/>
    <mergeCell ref="B25:C25"/>
    <mergeCell ref="B27:F27"/>
    <mergeCell ref="B28:C28"/>
    <mergeCell ref="B29:C29"/>
    <mergeCell ref="B30:C30"/>
    <mergeCell ref="B2:F2"/>
    <mergeCell ref="B3:F3"/>
    <mergeCell ref="B5:F5"/>
    <mergeCell ref="B12:C12"/>
    <mergeCell ref="B14:F14"/>
  </mergeCells>
  <pageMargins left="0.75" right="0.75" top="1" bottom="1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6B4F"/>
    <pageSetUpPr fitToPage="1"/>
  </sheetPr>
  <dimension ref="B2:J34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8.7109375" defaultRowHeight="15" x14ac:dyDescent="0.25"/>
  <cols>
    <col min="1" max="1" width="1.5703125" customWidth="1"/>
    <col min="2" max="2" width="26" customWidth="1"/>
    <col min="3" max="3" width="10" customWidth="1"/>
    <col min="4" max="5" width="11" customWidth="1"/>
    <col min="6" max="8" width="12" customWidth="1"/>
    <col min="9" max="9" width="13" customWidth="1"/>
    <col min="10" max="10" width="12" customWidth="1"/>
    <col min="11" max="11" width="1.5703125" customWidth="1"/>
  </cols>
  <sheetData>
    <row r="2" spans="2:10" ht="33.75" customHeight="1" x14ac:dyDescent="0.25">
      <c r="B2" s="10" t="s">
        <v>57</v>
      </c>
      <c r="C2" s="10"/>
      <c r="D2" s="10"/>
      <c r="E2" s="10"/>
      <c r="F2" s="10"/>
      <c r="G2" s="10"/>
      <c r="H2" s="10"/>
      <c r="I2" s="10"/>
      <c r="J2" s="10"/>
    </row>
    <row r="3" spans="2:10" ht="15.75" customHeight="1" x14ac:dyDescent="0.25">
      <c r="B3" s="9" t="s">
        <v>58</v>
      </c>
      <c r="C3" s="9"/>
      <c r="D3" s="9"/>
      <c r="E3" s="9"/>
      <c r="F3" s="9"/>
      <c r="G3" s="9"/>
      <c r="H3" s="9"/>
      <c r="I3" s="9"/>
      <c r="J3" s="9"/>
    </row>
    <row r="4" spans="2:10" ht="6" customHeight="1" x14ac:dyDescent="0.25"/>
    <row r="5" spans="2:10" ht="18" customHeight="1" x14ac:dyDescent="0.25">
      <c r="B5" s="3" t="s">
        <v>59</v>
      </c>
      <c r="C5" s="3"/>
      <c r="D5" s="3"/>
      <c r="E5" s="31">
        <f>Kostengrundlage!D42</f>
        <v>1.2177142857142857</v>
      </c>
      <c r="F5" s="3" t="s">
        <v>60</v>
      </c>
      <c r="G5" s="3"/>
      <c r="H5" s="32">
        <f>Kostengrundlage!D43</f>
        <v>0.20111282429442917</v>
      </c>
      <c r="I5" s="2" t="s">
        <v>61</v>
      </c>
      <c r="J5" s="2"/>
    </row>
    <row r="6" spans="2:10" ht="6" customHeight="1" x14ac:dyDescent="0.25"/>
    <row r="7" spans="2:10" ht="21.75" customHeight="1" x14ac:dyDescent="0.25">
      <c r="B7" s="8" t="s">
        <v>62</v>
      </c>
      <c r="C7" s="8"/>
      <c r="D7" s="8"/>
      <c r="E7" s="8"/>
      <c r="F7" s="8"/>
      <c r="G7" s="8"/>
      <c r="H7" s="8"/>
      <c r="I7" s="8"/>
      <c r="J7" s="8"/>
    </row>
    <row r="8" spans="2:10" ht="31.5" customHeight="1" x14ac:dyDescent="0.25">
      <c r="B8" s="33" t="s">
        <v>63</v>
      </c>
      <c r="C8" s="33" t="s">
        <v>64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</row>
    <row r="9" spans="2:10" ht="21" customHeight="1" x14ac:dyDescent="0.25">
      <c r="B9" s="34" t="s">
        <v>72</v>
      </c>
      <c r="C9" s="24">
        <v>60</v>
      </c>
      <c r="D9" s="13">
        <v>2.5</v>
      </c>
      <c r="E9" s="35">
        <f>C9*Kostengrundlage!$D$40</f>
        <v>60.450612244897954</v>
      </c>
      <c r="F9" s="35">
        <f>C9*Kostengrundlage!$D$41</f>
        <v>12.612244897959183</v>
      </c>
      <c r="G9" s="35">
        <f>D9+E9+F9</f>
        <v>75.562857142857141</v>
      </c>
      <c r="H9" s="35">
        <f>G9*Kostengrundlage!$D$43</f>
        <v>15.196659611756481</v>
      </c>
      <c r="I9" s="36">
        <f>G9+H9</f>
        <v>90.759516754613628</v>
      </c>
      <c r="J9" s="37">
        <f>I9*1.19</f>
        <v>108.00382493799022</v>
      </c>
    </row>
    <row r="10" spans="2:10" ht="21" customHeight="1" x14ac:dyDescent="0.25">
      <c r="B10" s="38" t="s">
        <v>73</v>
      </c>
      <c r="C10" s="24">
        <v>40</v>
      </c>
      <c r="D10" s="13">
        <v>1.8</v>
      </c>
      <c r="E10" s="39">
        <f>C10*Kostengrundlage!$D$40</f>
        <v>40.300408163265303</v>
      </c>
      <c r="F10" s="39">
        <f>C10*Kostengrundlage!$D$41</f>
        <v>8.408163265306122</v>
      </c>
      <c r="G10" s="39">
        <f>D10+E10+F10</f>
        <v>50.508571428571422</v>
      </c>
      <c r="H10" s="39">
        <f>G10*Kostengrundlage!$D$43</f>
        <v>10.157921451076909</v>
      </c>
      <c r="I10" s="36">
        <f>G10+H10</f>
        <v>60.666492879648331</v>
      </c>
      <c r="J10" s="37">
        <f>I10*1.19</f>
        <v>72.193126526781512</v>
      </c>
    </row>
    <row r="11" spans="2:10" ht="21" customHeight="1" x14ac:dyDescent="0.25">
      <c r="B11" s="34" t="s">
        <v>74</v>
      </c>
      <c r="C11" s="24">
        <v>25</v>
      </c>
      <c r="D11" s="13">
        <v>0.8</v>
      </c>
      <c r="E11" s="35">
        <f>C11*Kostengrundlage!$D$40</f>
        <v>25.187755102040814</v>
      </c>
      <c r="F11" s="35">
        <f>C11*Kostengrundlage!$D$41</f>
        <v>5.2551020408163263</v>
      </c>
      <c r="G11" s="35">
        <f>D11+E11+F11</f>
        <v>31.24285714285714</v>
      </c>
      <c r="H11" s="35">
        <f>G11*Kostengrundlage!$D$43</f>
        <v>6.283339239027379</v>
      </c>
      <c r="I11" s="36">
        <f>G11+H11</f>
        <v>37.526196381884517</v>
      </c>
      <c r="J11" s="37">
        <f>I11*1.19</f>
        <v>44.656173694442572</v>
      </c>
    </row>
    <row r="12" spans="2:10" ht="21" customHeight="1" x14ac:dyDescent="0.25">
      <c r="B12" s="38" t="s">
        <v>75</v>
      </c>
      <c r="C12" s="24">
        <v>20</v>
      </c>
      <c r="D12" s="13">
        <v>0.5</v>
      </c>
      <c r="E12" s="39">
        <f>C12*Kostengrundlage!$D$40</f>
        <v>20.150204081632651</v>
      </c>
      <c r="F12" s="39">
        <f>C12*Kostengrundlage!$D$41</f>
        <v>4.204081632653061</v>
      </c>
      <c r="G12" s="39">
        <f>D12+E12+F12</f>
        <v>24.854285714285712</v>
      </c>
      <c r="H12" s="39">
        <f>G12*Kostengrundlage!$D$43</f>
        <v>4.9985155958206837</v>
      </c>
      <c r="I12" s="36">
        <f>G12+H12</f>
        <v>29.852801310106397</v>
      </c>
      <c r="J12" s="37">
        <f>I12*1.19</f>
        <v>35.524833559026611</v>
      </c>
    </row>
    <row r="13" spans="2:10" ht="6" customHeight="1" x14ac:dyDescent="0.25"/>
    <row r="14" spans="2:10" ht="21.75" customHeight="1" x14ac:dyDescent="0.25">
      <c r="B14" s="8" t="s">
        <v>76</v>
      </c>
      <c r="C14" s="8"/>
      <c r="D14" s="8"/>
      <c r="E14" s="8"/>
      <c r="F14" s="8"/>
      <c r="G14" s="8"/>
      <c r="H14" s="8"/>
      <c r="I14" s="8"/>
      <c r="J14" s="8"/>
    </row>
    <row r="15" spans="2:10" ht="31.5" customHeight="1" x14ac:dyDescent="0.25">
      <c r="B15" s="33" t="s">
        <v>63</v>
      </c>
      <c r="C15" s="33" t="s">
        <v>64</v>
      </c>
      <c r="D15" s="33" t="s">
        <v>65</v>
      </c>
      <c r="E15" s="33" t="s">
        <v>66</v>
      </c>
      <c r="F15" s="33" t="s">
        <v>67</v>
      </c>
      <c r="G15" s="33" t="s">
        <v>68</v>
      </c>
      <c r="H15" s="33" t="s">
        <v>69</v>
      </c>
      <c r="I15" s="33" t="s">
        <v>70</v>
      </c>
      <c r="J15" s="33" t="s">
        <v>71</v>
      </c>
    </row>
    <row r="16" spans="2:10" ht="21" customHeight="1" x14ac:dyDescent="0.25">
      <c r="B16" s="34" t="s">
        <v>77</v>
      </c>
      <c r="C16" s="24">
        <v>75</v>
      </c>
      <c r="D16" s="13">
        <v>12</v>
      </c>
      <c r="E16" s="35">
        <f>C16*Kostengrundlage!$D$40</f>
        <v>75.563265306122446</v>
      </c>
      <c r="F16" s="35">
        <f>C16*Kostengrundlage!$D$41</f>
        <v>15.76530612244898</v>
      </c>
      <c r="G16" s="35">
        <f>D16+E16+F16</f>
        <v>103.32857142857142</v>
      </c>
      <c r="H16" s="35">
        <f>G16*Kostengrundlage!$D$43</f>
        <v>20.780700830308657</v>
      </c>
      <c r="I16" s="36">
        <f>G16+H16</f>
        <v>124.10927225888008</v>
      </c>
      <c r="J16" s="37">
        <f>I16*1.19</f>
        <v>147.69003398806728</v>
      </c>
    </row>
    <row r="17" spans="2:10" ht="21" customHeight="1" x14ac:dyDescent="0.25">
      <c r="B17" s="38" t="s">
        <v>78</v>
      </c>
      <c r="C17" s="24">
        <v>90</v>
      </c>
      <c r="D17" s="13">
        <v>15.5</v>
      </c>
      <c r="E17" s="39">
        <f>C17*Kostengrundlage!$D$40</f>
        <v>90.675918367346938</v>
      </c>
      <c r="F17" s="39">
        <f>C17*Kostengrundlage!$D$41</f>
        <v>18.918367346938776</v>
      </c>
      <c r="G17" s="39">
        <f>D17+E17+F17</f>
        <v>125.09428571428572</v>
      </c>
      <c r="H17" s="39">
        <f>G17*Kostengrundlage!$D$43</f>
        <v>25.158065103094266</v>
      </c>
      <c r="I17" s="36">
        <f>G17+H17</f>
        <v>150.25235081737998</v>
      </c>
      <c r="J17" s="37">
        <f>I17*1.19</f>
        <v>178.80029747268216</v>
      </c>
    </row>
    <row r="18" spans="2:10" ht="21" customHeight="1" x14ac:dyDescent="0.25">
      <c r="B18" s="34" t="s">
        <v>79</v>
      </c>
      <c r="C18" s="24">
        <v>120</v>
      </c>
      <c r="D18" s="13">
        <v>22</v>
      </c>
      <c r="E18" s="35">
        <f>C18*Kostengrundlage!$D$40</f>
        <v>120.90122448979591</v>
      </c>
      <c r="F18" s="35">
        <f>C18*Kostengrundlage!$D$41</f>
        <v>25.224489795918366</v>
      </c>
      <c r="G18" s="35">
        <f>D18+E18+F18</f>
        <v>168.12571428571428</v>
      </c>
      <c r="H18" s="35">
        <f>G18*Kostengrundlage!$D$43</f>
        <v>33.812237236518257</v>
      </c>
      <c r="I18" s="36">
        <f>G18+H18</f>
        <v>201.93795152223254</v>
      </c>
      <c r="J18" s="37">
        <f>I18*1.19</f>
        <v>240.30616231145672</v>
      </c>
    </row>
    <row r="19" spans="2:10" ht="21" customHeight="1" x14ac:dyDescent="0.25">
      <c r="B19" s="38" t="s">
        <v>80</v>
      </c>
      <c r="C19" s="24">
        <v>105</v>
      </c>
      <c r="D19" s="13">
        <v>18</v>
      </c>
      <c r="E19" s="39">
        <f>C19*Kostengrundlage!$D$40</f>
        <v>105.78857142857143</v>
      </c>
      <c r="F19" s="39">
        <f>C19*Kostengrundlage!$D$41</f>
        <v>22.071428571428569</v>
      </c>
      <c r="G19" s="39">
        <f>D19+E19+F19</f>
        <v>145.86000000000001</v>
      </c>
      <c r="H19" s="39">
        <f>G19*Kostengrundlage!$D$43</f>
        <v>29.334316551585442</v>
      </c>
      <c r="I19" s="36">
        <f>G19+H19</f>
        <v>175.19431655158544</v>
      </c>
      <c r="J19" s="37">
        <f>I19*1.19</f>
        <v>208.48123669638667</v>
      </c>
    </row>
    <row r="20" spans="2:10" ht="6" customHeight="1" x14ac:dyDescent="0.25"/>
    <row r="21" spans="2:10" ht="21.75" customHeight="1" x14ac:dyDescent="0.25">
      <c r="B21" s="8" t="s">
        <v>81</v>
      </c>
      <c r="C21" s="8"/>
      <c r="D21" s="8"/>
      <c r="E21" s="8"/>
      <c r="F21" s="8"/>
      <c r="G21" s="8"/>
      <c r="H21" s="8"/>
      <c r="I21" s="8"/>
      <c r="J21" s="8"/>
    </row>
    <row r="22" spans="2:10" ht="31.5" customHeight="1" x14ac:dyDescent="0.25">
      <c r="B22" s="33" t="s">
        <v>63</v>
      </c>
      <c r="C22" s="33" t="s">
        <v>64</v>
      </c>
      <c r="D22" s="33" t="s">
        <v>65</v>
      </c>
      <c r="E22" s="33" t="s">
        <v>66</v>
      </c>
      <c r="F22" s="33" t="s">
        <v>67</v>
      </c>
      <c r="G22" s="33" t="s">
        <v>68</v>
      </c>
      <c r="H22" s="33" t="s">
        <v>69</v>
      </c>
      <c r="I22" s="33" t="s">
        <v>70</v>
      </c>
      <c r="J22" s="33" t="s">
        <v>71</v>
      </c>
    </row>
    <row r="23" spans="2:10" ht="21" customHeight="1" x14ac:dyDescent="0.25">
      <c r="B23" s="34" t="s">
        <v>82</v>
      </c>
      <c r="C23" s="24">
        <v>30</v>
      </c>
      <c r="D23" s="13">
        <v>6</v>
      </c>
      <c r="E23" s="35">
        <f>C23*Kostengrundlage!$D$40</f>
        <v>30.225306122448977</v>
      </c>
      <c r="F23" s="35">
        <f>C23*Kostengrundlage!$D$41</f>
        <v>6.3061224489795915</v>
      </c>
      <c r="G23" s="35">
        <f>D23+E23+F23</f>
        <v>42.53142857142857</v>
      </c>
      <c r="H23" s="35">
        <f>G23*Kostengrundlage!$D$43</f>
        <v>8.5536157212767794</v>
      </c>
      <c r="I23" s="36">
        <f>G23+H23</f>
        <v>51.085044292705348</v>
      </c>
      <c r="J23" s="37">
        <f>I23*1.19</f>
        <v>60.791202708319361</v>
      </c>
    </row>
    <row r="24" spans="2:10" ht="21" customHeight="1" x14ac:dyDescent="0.25">
      <c r="B24" s="38" t="s">
        <v>83</v>
      </c>
      <c r="C24" s="24">
        <v>150</v>
      </c>
      <c r="D24" s="13">
        <v>35</v>
      </c>
      <c r="E24" s="39">
        <f>C24*Kostengrundlage!$D$40</f>
        <v>151.12653061224489</v>
      </c>
      <c r="F24" s="39">
        <f>C24*Kostengrundlage!$D$41</f>
        <v>31.530612244897959</v>
      </c>
      <c r="G24" s="39">
        <f>D24+E24+F24</f>
        <v>217.65714285714284</v>
      </c>
      <c r="H24" s="39">
        <f>G24*Kostengrundlage!$D$43</f>
        <v>43.773642727856036</v>
      </c>
      <c r="I24" s="36">
        <f>G24+H24</f>
        <v>261.43078558499889</v>
      </c>
      <c r="J24" s="37">
        <f>I24*1.19</f>
        <v>311.10263484614865</v>
      </c>
    </row>
    <row r="25" spans="2:10" ht="21" customHeight="1" x14ac:dyDescent="0.25">
      <c r="B25" s="34" t="s">
        <v>84</v>
      </c>
      <c r="C25" s="24">
        <v>25</v>
      </c>
      <c r="D25" s="13">
        <v>4.5</v>
      </c>
      <c r="E25" s="35">
        <f>C25*Kostengrundlage!$D$40</f>
        <v>25.187755102040814</v>
      </c>
      <c r="F25" s="35">
        <f>C25*Kostengrundlage!$D$41</f>
        <v>5.2551020408163263</v>
      </c>
      <c r="G25" s="35">
        <f>D25+E25+F25</f>
        <v>34.942857142857143</v>
      </c>
      <c r="H25" s="35">
        <f>G25*Kostengrundlage!$D$43</f>
        <v>7.027456688916768</v>
      </c>
      <c r="I25" s="36">
        <f>G25+H25</f>
        <v>41.970313831773908</v>
      </c>
      <c r="J25" s="37">
        <f>I25*1.19</f>
        <v>49.94467345981095</v>
      </c>
    </row>
    <row r="26" spans="2:10" ht="6" customHeight="1" x14ac:dyDescent="0.25"/>
    <row r="27" spans="2:10" ht="21.75" customHeight="1" x14ac:dyDescent="0.25">
      <c r="B27" s="8" t="s">
        <v>85</v>
      </c>
      <c r="C27" s="8"/>
      <c r="D27" s="8"/>
      <c r="E27" s="8"/>
      <c r="F27" s="8"/>
      <c r="G27" s="8"/>
      <c r="H27" s="8"/>
      <c r="I27" s="8"/>
      <c r="J27" s="8"/>
    </row>
    <row r="28" spans="2:10" ht="31.5" customHeight="1" x14ac:dyDescent="0.25">
      <c r="B28" s="33" t="s">
        <v>63</v>
      </c>
      <c r="C28" s="33" t="s">
        <v>64</v>
      </c>
      <c r="D28" s="33" t="s">
        <v>65</v>
      </c>
      <c r="E28" s="33" t="s">
        <v>66</v>
      </c>
      <c r="F28" s="33" t="s">
        <v>67</v>
      </c>
      <c r="G28" s="33" t="s">
        <v>68</v>
      </c>
      <c r="H28" s="33" t="s">
        <v>69</v>
      </c>
      <c r="I28" s="33" t="s">
        <v>70</v>
      </c>
      <c r="J28" s="33" t="s">
        <v>71</v>
      </c>
    </row>
    <row r="29" spans="2:10" ht="21" customHeight="1" x14ac:dyDescent="0.25">
      <c r="B29" s="34" t="s">
        <v>86</v>
      </c>
      <c r="C29" s="24">
        <v>35</v>
      </c>
      <c r="D29" s="13">
        <v>1.2</v>
      </c>
      <c r="E29" s="35">
        <f>C29*Kostengrundlage!$D$40</f>
        <v>35.262857142857143</v>
      </c>
      <c r="F29" s="35">
        <f>C29*Kostengrundlage!$D$41</f>
        <v>7.3571428571428568</v>
      </c>
      <c r="G29" s="35">
        <f>D29+E29+F29</f>
        <v>43.82</v>
      </c>
      <c r="H29" s="35">
        <f>G29*Kostengrundlage!$D$43</f>
        <v>8.8127639605818864</v>
      </c>
      <c r="I29" s="36">
        <f>G29+H29</f>
        <v>52.632763960581883</v>
      </c>
      <c r="J29" s="37">
        <f>I29*1.19</f>
        <v>62.632989113092435</v>
      </c>
    </row>
    <row r="30" spans="2:10" ht="21" customHeight="1" x14ac:dyDescent="0.25">
      <c r="B30" s="38" t="s">
        <v>87</v>
      </c>
      <c r="C30" s="24">
        <v>90</v>
      </c>
      <c r="D30" s="13">
        <v>3.5</v>
      </c>
      <c r="E30" s="39">
        <f>C30*Kostengrundlage!$D$40</f>
        <v>90.675918367346938</v>
      </c>
      <c r="F30" s="39">
        <f>C30*Kostengrundlage!$D$41</f>
        <v>18.918367346938776</v>
      </c>
      <c r="G30" s="39">
        <f>D30+E30+F30</f>
        <v>113.09428571428572</v>
      </c>
      <c r="H30" s="39">
        <f>G30*Kostengrundlage!$D$43</f>
        <v>22.744711211561114</v>
      </c>
      <c r="I30" s="36">
        <f>G30+H30</f>
        <v>135.83899692584683</v>
      </c>
      <c r="J30" s="37">
        <f>I30*1.19</f>
        <v>161.64840634175772</v>
      </c>
    </row>
    <row r="31" spans="2:10" ht="21" customHeight="1" x14ac:dyDescent="0.25">
      <c r="B31" s="34" t="s">
        <v>88</v>
      </c>
      <c r="C31" s="24">
        <v>100</v>
      </c>
      <c r="D31" s="13">
        <v>20</v>
      </c>
      <c r="E31" s="35">
        <f>C31*Kostengrundlage!$D$40</f>
        <v>100.75102040816326</v>
      </c>
      <c r="F31" s="35">
        <f>C31*Kostengrundlage!$D$41</f>
        <v>21.020408163265305</v>
      </c>
      <c r="G31" s="35">
        <f>D31+E31+F31</f>
        <v>141.77142857142857</v>
      </c>
      <c r="H31" s="35">
        <f>G31*Kostengrundlage!$D$43</f>
        <v>28.512052404255929</v>
      </c>
      <c r="I31" s="36">
        <f>G31+H31</f>
        <v>170.28348097568451</v>
      </c>
      <c r="J31" s="37">
        <f>I31*1.19</f>
        <v>202.63734236106455</v>
      </c>
    </row>
    <row r="32" spans="2:10" ht="21" customHeight="1" x14ac:dyDescent="0.25">
      <c r="B32" s="38" t="s">
        <v>89</v>
      </c>
      <c r="C32" s="24">
        <v>30</v>
      </c>
      <c r="D32" s="13">
        <v>2</v>
      </c>
      <c r="E32" s="39">
        <f>C32*Kostengrundlage!$D$40</f>
        <v>30.225306122448977</v>
      </c>
      <c r="F32" s="39">
        <f>C32*Kostengrundlage!$D$41</f>
        <v>6.3061224489795915</v>
      </c>
      <c r="G32" s="39">
        <f>D32+E32+F32</f>
        <v>38.53142857142857</v>
      </c>
      <c r="H32" s="39">
        <f>G32*Kostengrundlage!$D$43</f>
        <v>7.749164424099062</v>
      </c>
      <c r="I32" s="36">
        <f>G32+H32</f>
        <v>46.280592995527634</v>
      </c>
      <c r="J32" s="37">
        <f>I32*1.19</f>
        <v>55.073905664677881</v>
      </c>
    </row>
    <row r="33" spans="2:10" ht="6" customHeight="1" x14ac:dyDescent="0.25"/>
    <row r="34" spans="2:10" ht="15.75" customHeight="1" x14ac:dyDescent="0.25">
      <c r="B34" s="4" t="s">
        <v>90</v>
      </c>
      <c r="C34" s="4"/>
      <c r="D34" s="4"/>
      <c r="E34" s="4"/>
      <c r="F34" s="4"/>
      <c r="G34" s="4"/>
      <c r="H34" s="4"/>
      <c r="I34" s="4"/>
      <c r="J34" s="4"/>
    </row>
  </sheetData>
  <mergeCells count="10">
    <mergeCell ref="B7:J7"/>
    <mergeCell ref="B14:J14"/>
    <mergeCell ref="B21:J21"/>
    <mergeCell ref="B27:J27"/>
    <mergeCell ref="B34:J34"/>
    <mergeCell ref="B2:J2"/>
    <mergeCell ref="B3:J3"/>
    <mergeCell ref="B5:D5"/>
    <mergeCell ref="F5:G5"/>
    <mergeCell ref="I5:J5"/>
  </mergeCells>
  <pageMargins left="0.75" right="0.75" top="1" bottom="1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A9E78"/>
    <pageSetUpPr fitToPage="1"/>
  </sheetPr>
  <dimension ref="B2:O34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1.5703125" customWidth="1"/>
    <col min="2" max="2" width="20" customWidth="1"/>
    <col min="3" max="13" width="11" customWidth="1"/>
    <col min="14" max="14" width="12" customWidth="1"/>
    <col min="15" max="15" width="1.5703125" customWidth="1"/>
  </cols>
  <sheetData>
    <row r="2" spans="2:15" ht="33.75" customHeight="1" x14ac:dyDescent="0.25">
      <c r="B2" s="10" t="s">
        <v>91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5" ht="15.75" customHeight="1" x14ac:dyDescent="0.25">
      <c r="B3" s="9" t="s">
        <v>92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2:15" ht="6" customHeight="1" x14ac:dyDescent="0.25"/>
    <row r="5" spans="2:15" ht="21.75" customHeight="1" x14ac:dyDescent="0.25">
      <c r="B5" s="8" t="s">
        <v>93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2:15" ht="19.5" customHeight="1" x14ac:dyDescent="0.25">
      <c r="B6" s="40" t="s">
        <v>94</v>
      </c>
      <c r="C6" s="40" t="s">
        <v>95</v>
      </c>
      <c r="D6" s="40" t="s">
        <v>96</v>
      </c>
      <c r="E6" s="40" t="s">
        <v>97</v>
      </c>
      <c r="F6" s="40" t="s">
        <v>98</v>
      </c>
      <c r="G6" s="40" t="s">
        <v>99</v>
      </c>
      <c r="H6" s="40" t="s">
        <v>100</v>
      </c>
      <c r="I6" s="40" t="s">
        <v>101</v>
      </c>
      <c r="J6" s="40" t="s">
        <v>102</v>
      </c>
      <c r="K6" s="40" t="s">
        <v>103</v>
      </c>
      <c r="L6" s="40" t="s">
        <v>104</v>
      </c>
      <c r="M6" s="40" t="s">
        <v>105</v>
      </c>
      <c r="N6" s="40" t="s">
        <v>106</v>
      </c>
      <c r="O6" s="41" t="s">
        <v>107</v>
      </c>
    </row>
    <row r="7" spans="2:15" ht="19.5" customHeight="1" x14ac:dyDescent="0.25">
      <c r="B7" s="34" t="s">
        <v>108</v>
      </c>
      <c r="C7" s="42">
        <v>4200</v>
      </c>
      <c r="D7" s="42">
        <v>3900</v>
      </c>
      <c r="E7" s="42">
        <v>4400</v>
      </c>
      <c r="F7" s="42">
        <v>4100</v>
      </c>
      <c r="G7" s="42">
        <v>4300</v>
      </c>
      <c r="H7" s="42">
        <v>4600</v>
      </c>
      <c r="I7" s="42">
        <v>4500</v>
      </c>
      <c r="J7" s="42">
        <v>4200</v>
      </c>
      <c r="K7" s="42">
        <v>4700</v>
      </c>
      <c r="L7" s="42">
        <v>4300</v>
      </c>
      <c r="M7" s="42">
        <v>4100</v>
      </c>
      <c r="N7" s="42">
        <v>5200</v>
      </c>
      <c r="O7" s="43">
        <f>SUM(C7:N7)</f>
        <v>52500</v>
      </c>
    </row>
    <row r="8" spans="2:15" ht="19.5" customHeight="1" x14ac:dyDescent="0.25">
      <c r="B8" s="38" t="s">
        <v>109</v>
      </c>
      <c r="C8" s="42">
        <v>2800</v>
      </c>
      <c r="D8" s="42">
        <v>2600</v>
      </c>
      <c r="E8" s="42">
        <v>3100</v>
      </c>
      <c r="F8" s="42">
        <v>2900</v>
      </c>
      <c r="G8" s="42">
        <v>3200</v>
      </c>
      <c r="H8" s="42">
        <v>3000</v>
      </c>
      <c r="I8" s="42">
        <v>2800</v>
      </c>
      <c r="J8" s="42">
        <v>2700</v>
      </c>
      <c r="K8" s="42">
        <v>3300</v>
      </c>
      <c r="L8" s="42">
        <v>3100</v>
      </c>
      <c r="M8" s="42">
        <v>2900</v>
      </c>
      <c r="N8" s="42">
        <v>3800</v>
      </c>
      <c r="O8" s="43">
        <f>SUM(C8:N8)</f>
        <v>36200</v>
      </c>
    </row>
    <row r="9" spans="2:15" ht="19.5" customHeight="1" x14ac:dyDescent="0.25">
      <c r="B9" s="34" t="s">
        <v>110</v>
      </c>
      <c r="C9" s="42">
        <v>800</v>
      </c>
      <c r="D9" s="42">
        <v>750</v>
      </c>
      <c r="E9" s="42">
        <v>900</v>
      </c>
      <c r="F9" s="42">
        <v>850</v>
      </c>
      <c r="G9" s="42">
        <v>950</v>
      </c>
      <c r="H9" s="42">
        <v>880</v>
      </c>
      <c r="I9" s="42">
        <v>820</v>
      </c>
      <c r="J9" s="42">
        <v>800</v>
      </c>
      <c r="K9" s="42">
        <v>950</v>
      </c>
      <c r="L9" s="42">
        <v>900</v>
      </c>
      <c r="M9" s="42">
        <v>850</v>
      </c>
      <c r="N9" s="42">
        <v>1100</v>
      </c>
      <c r="O9" s="43">
        <f>SUM(C9:N9)</f>
        <v>10550</v>
      </c>
    </row>
    <row r="10" spans="2:15" ht="19.5" customHeight="1" x14ac:dyDescent="0.25">
      <c r="B10" s="38" t="s">
        <v>111</v>
      </c>
      <c r="C10" s="42">
        <v>600</v>
      </c>
      <c r="D10" s="42">
        <v>550</v>
      </c>
      <c r="E10" s="42">
        <v>650</v>
      </c>
      <c r="F10" s="42">
        <v>700</v>
      </c>
      <c r="G10" s="42">
        <v>720</v>
      </c>
      <c r="H10" s="42">
        <v>900</v>
      </c>
      <c r="I10" s="42">
        <v>800</v>
      </c>
      <c r="J10" s="42">
        <v>600</v>
      </c>
      <c r="K10" s="42">
        <v>750</v>
      </c>
      <c r="L10" s="42">
        <v>680</v>
      </c>
      <c r="M10" s="42">
        <v>600</v>
      </c>
      <c r="N10" s="42">
        <v>950</v>
      </c>
      <c r="O10" s="43">
        <f>SUM(C10:N10)</f>
        <v>8500</v>
      </c>
    </row>
    <row r="11" spans="2:15" ht="19.5" customHeight="1" x14ac:dyDescent="0.25">
      <c r="B11" s="34" t="s">
        <v>112</v>
      </c>
      <c r="C11" s="42">
        <v>350</v>
      </c>
      <c r="D11" s="42">
        <v>320</v>
      </c>
      <c r="E11" s="42">
        <v>380</v>
      </c>
      <c r="F11" s="42">
        <v>360</v>
      </c>
      <c r="G11" s="42">
        <v>400</v>
      </c>
      <c r="H11" s="42">
        <v>420</v>
      </c>
      <c r="I11" s="42">
        <v>350</v>
      </c>
      <c r="J11" s="42">
        <v>330</v>
      </c>
      <c r="K11" s="42">
        <v>410</v>
      </c>
      <c r="L11" s="42">
        <v>380</v>
      </c>
      <c r="M11" s="42">
        <v>360</v>
      </c>
      <c r="N11" s="42">
        <v>520</v>
      </c>
      <c r="O11" s="43">
        <f>SUM(C11:N11)</f>
        <v>4580</v>
      </c>
    </row>
    <row r="12" spans="2:15" ht="21.75" customHeight="1" x14ac:dyDescent="0.25">
      <c r="B12" s="44" t="s">
        <v>113</v>
      </c>
      <c r="C12" s="45">
        <f t="shared" ref="C12:O12" si="0">C7+C8+C9+C10+C11</f>
        <v>8750</v>
      </c>
      <c r="D12" s="45">
        <f t="shared" si="0"/>
        <v>8120</v>
      </c>
      <c r="E12" s="45">
        <f t="shared" si="0"/>
        <v>9430</v>
      </c>
      <c r="F12" s="45">
        <f t="shared" si="0"/>
        <v>8910</v>
      </c>
      <c r="G12" s="45">
        <f t="shared" si="0"/>
        <v>9570</v>
      </c>
      <c r="H12" s="45">
        <f t="shared" si="0"/>
        <v>9800</v>
      </c>
      <c r="I12" s="45">
        <f t="shared" si="0"/>
        <v>9270</v>
      </c>
      <c r="J12" s="45">
        <f t="shared" si="0"/>
        <v>8630</v>
      </c>
      <c r="K12" s="45">
        <f t="shared" si="0"/>
        <v>10110</v>
      </c>
      <c r="L12" s="45">
        <f t="shared" si="0"/>
        <v>9360</v>
      </c>
      <c r="M12" s="45">
        <f t="shared" si="0"/>
        <v>8810</v>
      </c>
      <c r="N12" s="45">
        <f t="shared" si="0"/>
        <v>11570</v>
      </c>
      <c r="O12" s="46">
        <f t="shared" si="0"/>
        <v>112330</v>
      </c>
    </row>
    <row r="13" spans="2:15" ht="6" customHeight="1" x14ac:dyDescent="0.25"/>
    <row r="14" spans="2:15" ht="21.75" customHeight="1" x14ac:dyDescent="0.25">
      <c r="B14" s="8" t="s">
        <v>114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2:15" ht="19.5" customHeight="1" x14ac:dyDescent="0.25">
      <c r="B15" s="47" t="s">
        <v>94</v>
      </c>
      <c r="C15" s="47" t="s">
        <v>95</v>
      </c>
      <c r="D15" s="47" t="s">
        <v>96</v>
      </c>
      <c r="E15" s="47" t="s">
        <v>97</v>
      </c>
      <c r="F15" s="47" t="s">
        <v>98</v>
      </c>
      <c r="G15" s="47" t="s">
        <v>99</v>
      </c>
      <c r="H15" s="47" t="s">
        <v>100</v>
      </c>
      <c r="I15" s="47" t="s">
        <v>101</v>
      </c>
      <c r="J15" s="47" t="s">
        <v>102</v>
      </c>
      <c r="K15" s="47" t="s">
        <v>103</v>
      </c>
      <c r="L15" s="47" t="s">
        <v>104</v>
      </c>
      <c r="M15" s="47" t="s">
        <v>105</v>
      </c>
      <c r="N15" s="47" t="s">
        <v>106</v>
      </c>
      <c r="O15" s="41" t="s">
        <v>107</v>
      </c>
    </row>
    <row r="16" spans="2:15" ht="19.5" customHeight="1" x14ac:dyDescent="0.25">
      <c r="B16" s="34" t="s">
        <v>108</v>
      </c>
      <c r="C16" s="42">
        <v>4100</v>
      </c>
      <c r="D16" s="42">
        <v>3850</v>
      </c>
      <c r="E16" s="42">
        <v>4350</v>
      </c>
      <c r="F16" s="42">
        <v>4000</v>
      </c>
      <c r="G16" s="42">
        <v>4280</v>
      </c>
      <c r="H16" s="42">
        <v>4590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3">
        <f>SUM(C16:N16)</f>
        <v>25170</v>
      </c>
    </row>
    <row r="17" spans="2:15" ht="19.5" customHeight="1" x14ac:dyDescent="0.25">
      <c r="B17" s="38" t="s">
        <v>109</v>
      </c>
      <c r="C17" s="42">
        <v>2750</v>
      </c>
      <c r="D17" s="42">
        <v>2580</v>
      </c>
      <c r="E17" s="42">
        <v>3050</v>
      </c>
      <c r="F17" s="42">
        <v>2870</v>
      </c>
      <c r="G17" s="42">
        <v>3150</v>
      </c>
      <c r="H17" s="42">
        <v>2960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3">
        <f>SUM(C17:N17)</f>
        <v>17360</v>
      </c>
    </row>
    <row r="18" spans="2:15" ht="19.5" customHeight="1" x14ac:dyDescent="0.25">
      <c r="B18" s="34" t="s">
        <v>110</v>
      </c>
      <c r="C18" s="42">
        <v>780</v>
      </c>
      <c r="D18" s="42">
        <v>730</v>
      </c>
      <c r="E18" s="42">
        <v>870</v>
      </c>
      <c r="F18" s="42">
        <v>820</v>
      </c>
      <c r="G18" s="42">
        <v>920</v>
      </c>
      <c r="H18" s="42">
        <v>860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3">
        <f>SUM(C18:N18)</f>
        <v>4980</v>
      </c>
    </row>
    <row r="19" spans="2:15" ht="19.5" customHeight="1" x14ac:dyDescent="0.25">
      <c r="B19" s="38" t="s">
        <v>111</v>
      </c>
      <c r="C19" s="42">
        <v>580</v>
      </c>
      <c r="D19" s="42">
        <v>530</v>
      </c>
      <c r="E19" s="42">
        <v>620</v>
      </c>
      <c r="F19" s="42">
        <v>680</v>
      </c>
      <c r="G19" s="42">
        <v>700</v>
      </c>
      <c r="H19" s="42">
        <v>880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3">
        <f>SUM(C19:N19)</f>
        <v>3990</v>
      </c>
    </row>
    <row r="20" spans="2:15" ht="19.5" customHeight="1" x14ac:dyDescent="0.25">
      <c r="B20" s="34" t="s">
        <v>112</v>
      </c>
      <c r="C20" s="42">
        <v>330</v>
      </c>
      <c r="D20" s="42">
        <v>300</v>
      </c>
      <c r="E20" s="42">
        <v>360</v>
      </c>
      <c r="F20" s="42">
        <v>340</v>
      </c>
      <c r="G20" s="42">
        <v>380</v>
      </c>
      <c r="H20" s="42">
        <v>400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3">
        <f>SUM(C20:N20)</f>
        <v>2110</v>
      </c>
    </row>
    <row r="21" spans="2:15" ht="21.75" customHeight="1" x14ac:dyDescent="0.25">
      <c r="B21" s="44" t="s">
        <v>115</v>
      </c>
      <c r="C21" s="45">
        <f t="shared" ref="C21:O21" si="1">C16+C17+C18+C19+C20</f>
        <v>8540</v>
      </c>
      <c r="D21" s="45">
        <f t="shared" si="1"/>
        <v>7990</v>
      </c>
      <c r="E21" s="45">
        <f t="shared" si="1"/>
        <v>9250</v>
      </c>
      <c r="F21" s="45">
        <f t="shared" si="1"/>
        <v>8710</v>
      </c>
      <c r="G21" s="45">
        <f t="shared" si="1"/>
        <v>9430</v>
      </c>
      <c r="H21" s="45">
        <f t="shared" si="1"/>
        <v>9690</v>
      </c>
      <c r="I21" s="45">
        <f t="shared" si="1"/>
        <v>0</v>
      </c>
      <c r="J21" s="45">
        <f t="shared" si="1"/>
        <v>0</v>
      </c>
      <c r="K21" s="45">
        <f t="shared" si="1"/>
        <v>0</v>
      </c>
      <c r="L21" s="45">
        <f t="shared" si="1"/>
        <v>0</v>
      </c>
      <c r="M21" s="45">
        <f t="shared" si="1"/>
        <v>0</v>
      </c>
      <c r="N21" s="45">
        <f t="shared" si="1"/>
        <v>0</v>
      </c>
      <c r="O21" s="46">
        <f t="shared" si="1"/>
        <v>53610</v>
      </c>
    </row>
    <row r="22" spans="2:15" ht="6" customHeight="1" x14ac:dyDescent="0.25"/>
    <row r="23" spans="2:15" ht="21.75" customHeight="1" x14ac:dyDescent="0.25">
      <c r="B23" s="8" t="s">
        <v>116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2:15" ht="19.5" customHeight="1" x14ac:dyDescent="0.25">
      <c r="B24" s="40" t="s">
        <v>117</v>
      </c>
      <c r="C24" s="40" t="s">
        <v>95</v>
      </c>
      <c r="D24" s="40" t="s">
        <v>96</v>
      </c>
      <c r="E24" s="40" t="s">
        <v>97</v>
      </c>
      <c r="F24" s="40" t="s">
        <v>98</v>
      </c>
      <c r="G24" s="40" t="s">
        <v>99</v>
      </c>
      <c r="H24" s="40" t="s">
        <v>100</v>
      </c>
      <c r="I24" s="40" t="s">
        <v>101</v>
      </c>
      <c r="J24" s="40" t="s">
        <v>102</v>
      </c>
      <c r="K24" s="40" t="s">
        <v>103</v>
      </c>
      <c r="L24" s="40" t="s">
        <v>104</v>
      </c>
      <c r="M24" s="40" t="s">
        <v>105</v>
      </c>
      <c r="N24" s="40" t="s">
        <v>106</v>
      </c>
      <c r="O24" s="41" t="s">
        <v>118</v>
      </c>
    </row>
    <row r="25" spans="2:15" ht="21.75" customHeight="1" x14ac:dyDescent="0.25">
      <c r="B25" s="12" t="s">
        <v>119</v>
      </c>
      <c r="C25" s="48">
        <f t="shared" ref="C25:O25" si="2">C21-C12</f>
        <v>-210</v>
      </c>
      <c r="D25" s="48">
        <f t="shared" si="2"/>
        <v>-130</v>
      </c>
      <c r="E25" s="48">
        <f t="shared" si="2"/>
        <v>-180</v>
      </c>
      <c r="F25" s="48">
        <f t="shared" si="2"/>
        <v>-200</v>
      </c>
      <c r="G25" s="48">
        <f t="shared" si="2"/>
        <v>-140</v>
      </c>
      <c r="H25" s="48">
        <f t="shared" si="2"/>
        <v>-110</v>
      </c>
      <c r="I25" s="48">
        <f t="shared" si="2"/>
        <v>-9270</v>
      </c>
      <c r="J25" s="48">
        <f t="shared" si="2"/>
        <v>-8630</v>
      </c>
      <c r="K25" s="48">
        <f t="shared" si="2"/>
        <v>-10110</v>
      </c>
      <c r="L25" s="48">
        <f t="shared" si="2"/>
        <v>-9360</v>
      </c>
      <c r="M25" s="48">
        <f t="shared" si="2"/>
        <v>-8810</v>
      </c>
      <c r="N25" s="48">
        <f t="shared" si="2"/>
        <v>-11570</v>
      </c>
      <c r="O25" s="48">
        <f t="shared" si="2"/>
        <v>-58720</v>
      </c>
    </row>
    <row r="26" spans="2:15" ht="21.75" customHeight="1" x14ac:dyDescent="0.25">
      <c r="B26" s="16" t="s">
        <v>120</v>
      </c>
      <c r="C26" s="30">
        <f t="shared" ref="C26:O26" si="3">IFERROR(C25/C12,0)</f>
        <v>-2.4E-2</v>
      </c>
      <c r="D26" s="30">
        <f t="shared" si="3"/>
        <v>-1.600985221674877E-2</v>
      </c>
      <c r="E26" s="30">
        <f t="shared" si="3"/>
        <v>-1.9088016967126194E-2</v>
      </c>
      <c r="F26" s="30">
        <f t="shared" si="3"/>
        <v>-2.2446689113355778E-2</v>
      </c>
      <c r="G26" s="30">
        <f t="shared" si="3"/>
        <v>-1.4629049111807733E-2</v>
      </c>
      <c r="H26" s="30">
        <f t="shared" si="3"/>
        <v>-1.1224489795918367E-2</v>
      </c>
      <c r="I26" s="30">
        <f t="shared" si="3"/>
        <v>-1</v>
      </c>
      <c r="J26" s="30">
        <f t="shared" si="3"/>
        <v>-1</v>
      </c>
      <c r="K26" s="30">
        <f t="shared" si="3"/>
        <v>-1</v>
      </c>
      <c r="L26" s="30">
        <f t="shared" si="3"/>
        <v>-1</v>
      </c>
      <c r="M26" s="30">
        <f t="shared" si="3"/>
        <v>-1</v>
      </c>
      <c r="N26" s="30">
        <f t="shared" si="3"/>
        <v>-1</v>
      </c>
      <c r="O26" s="30">
        <f t="shared" si="3"/>
        <v>-0.52274548206178229</v>
      </c>
    </row>
    <row r="27" spans="2:15" ht="6" customHeight="1" x14ac:dyDescent="0.25"/>
    <row r="28" spans="2:15" ht="21.75" customHeight="1" x14ac:dyDescent="0.25">
      <c r="B28" s="8" t="s">
        <v>121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2:15" ht="21.75" customHeight="1" x14ac:dyDescent="0.25">
      <c r="B29" s="16" t="s">
        <v>122</v>
      </c>
      <c r="C29" s="48">
        <f>O12</f>
        <v>112330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2:15" ht="21.75" customHeight="1" x14ac:dyDescent="0.25">
      <c r="B30" s="16" t="s">
        <v>123</v>
      </c>
      <c r="C30" s="48">
        <f>Kostengrundlage!D28</f>
        <v>179004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2:15" ht="21.75" customHeight="1" x14ac:dyDescent="0.25">
      <c r="B31" s="16" t="s">
        <v>124</v>
      </c>
      <c r="C31" s="48">
        <f>Kostengrundlage!D29</f>
        <v>36000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2:15" ht="24" customHeight="1" x14ac:dyDescent="0.25">
      <c r="B32" s="16" t="s">
        <v>125</v>
      </c>
      <c r="C32" s="49">
        <f>C29-C30</f>
        <v>-66674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2:14" ht="24" customHeight="1" x14ac:dyDescent="0.25">
      <c r="B33" s="16" t="s">
        <v>126</v>
      </c>
      <c r="C33" s="49">
        <f>C32-C31</f>
        <v>-102674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2:14" ht="21.75" customHeight="1" x14ac:dyDescent="0.25">
      <c r="B34" s="16" t="s">
        <v>127</v>
      </c>
      <c r="C34" s="20">
        <f>IFERROR(C32/C29,0)</f>
        <v>-0.59355470488738538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</sheetData>
  <mergeCells count="6">
    <mergeCell ref="B28:N28"/>
    <mergeCell ref="B2:N2"/>
    <mergeCell ref="B3:N3"/>
    <mergeCell ref="B5:N5"/>
    <mergeCell ref="B14:N14"/>
    <mergeCell ref="B23:N23"/>
  </mergeCells>
  <pageMargins left="0.75" right="0.75" top="1" bottom="1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B6914"/>
    <pageSetUpPr fitToPage="1"/>
  </sheetPr>
  <dimension ref="B2:I29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6" sqref="K6"/>
    </sheetView>
  </sheetViews>
  <sheetFormatPr baseColWidth="10" defaultColWidth="8.7109375" defaultRowHeight="15" x14ac:dyDescent="0.25"/>
  <cols>
    <col min="1" max="1" width="1.5703125" customWidth="1"/>
    <col min="2" max="2" width="25" bestFit="1" customWidth="1"/>
    <col min="3" max="3" width="7" bestFit="1" customWidth="1"/>
    <col min="4" max="4" width="9.5703125" bestFit="1" customWidth="1"/>
    <col min="5" max="5" width="6.85546875" bestFit="1" customWidth="1"/>
    <col min="6" max="6" width="8.28515625" bestFit="1" customWidth="1"/>
    <col min="7" max="7" width="10.5703125" bestFit="1" customWidth="1"/>
    <col min="8" max="8" width="10.85546875" bestFit="1" customWidth="1"/>
    <col min="9" max="9" width="12.140625" customWidth="1"/>
  </cols>
  <sheetData>
    <row r="2" spans="2:9" ht="33.75" customHeight="1" x14ac:dyDescent="0.25">
      <c r="B2" s="10" t="s">
        <v>128</v>
      </c>
      <c r="C2" s="10"/>
      <c r="D2" s="10"/>
      <c r="E2" s="10"/>
      <c r="F2" s="10"/>
      <c r="G2" s="10"/>
      <c r="H2" s="10"/>
      <c r="I2" s="10"/>
    </row>
    <row r="3" spans="2:9" ht="15.75" customHeight="1" x14ac:dyDescent="0.25">
      <c r="B3" s="9" t="s">
        <v>129</v>
      </c>
      <c r="C3" s="9"/>
      <c r="D3" s="9"/>
      <c r="E3" s="9"/>
      <c r="F3" s="9"/>
      <c r="G3" s="9"/>
      <c r="H3" s="9"/>
      <c r="I3" s="9"/>
    </row>
    <row r="4" spans="2:9" ht="6" customHeight="1" x14ac:dyDescent="0.25"/>
    <row r="5" spans="2:9" ht="21.75" customHeight="1" x14ac:dyDescent="0.25">
      <c r="B5" s="55" t="s">
        <v>130</v>
      </c>
      <c r="C5" s="55"/>
      <c r="D5" s="55"/>
      <c r="E5" s="55"/>
      <c r="F5" s="55"/>
      <c r="G5" s="55"/>
      <c r="H5" s="55"/>
      <c r="I5" s="55"/>
    </row>
    <row r="6" spans="2:9" ht="36" customHeight="1" x14ac:dyDescent="0.25">
      <c r="B6" s="33" t="s">
        <v>131</v>
      </c>
      <c r="C6" s="33" t="s">
        <v>132</v>
      </c>
      <c r="D6" s="33" t="s">
        <v>133</v>
      </c>
      <c r="E6" s="33" t="s">
        <v>134</v>
      </c>
      <c r="F6" s="33" t="s">
        <v>135</v>
      </c>
      <c r="G6" s="33" t="s">
        <v>136</v>
      </c>
      <c r="H6" s="33" t="s">
        <v>137</v>
      </c>
      <c r="I6" s="33" t="s">
        <v>138</v>
      </c>
    </row>
    <row r="7" spans="2:9" ht="19.5" customHeight="1" x14ac:dyDescent="0.25">
      <c r="B7" s="7" t="s">
        <v>139</v>
      </c>
      <c r="C7" s="7"/>
      <c r="D7" s="7"/>
      <c r="E7" s="7"/>
      <c r="F7" s="7"/>
      <c r="G7" s="7"/>
      <c r="H7" s="7"/>
      <c r="I7" s="7"/>
    </row>
    <row r="8" spans="2:9" ht="19.5" customHeight="1" x14ac:dyDescent="0.25">
      <c r="B8" s="38" t="s">
        <v>140</v>
      </c>
      <c r="C8" s="50" t="s">
        <v>141</v>
      </c>
      <c r="D8" s="24">
        <v>1</v>
      </c>
      <c r="E8" s="13">
        <v>4.2</v>
      </c>
      <c r="F8" s="51">
        <f>IFERROR(E8/D8,0)</f>
        <v>4.2</v>
      </c>
      <c r="G8" s="24">
        <v>18</v>
      </c>
      <c r="H8" s="39">
        <f>G8*F8</f>
        <v>75.600000000000009</v>
      </c>
      <c r="I8" s="52">
        <f>H8*12</f>
        <v>907.2</v>
      </c>
    </row>
    <row r="9" spans="2:9" ht="19.5" customHeight="1" x14ac:dyDescent="0.25">
      <c r="B9" s="34" t="s">
        <v>142</v>
      </c>
      <c r="C9" s="50" t="s">
        <v>143</v>
      </c>
      <c r="D9" s="24">
        <v>1</v>
      </c>
      <c r="E9" s="13">
        <v>3.8</v>
      </c>
      <c r="F9" s="53">
        <f>IFERROR(E9/D9,0)</f>
        <v>3.8</v>
      </c>
      <c r="G9" s="24">
        <v>12</v>
      </c>
      <c r="H9" s="35">
        <f>G9*F9</f>
        <v>45.599999999999994</v>
      </c>
      <c r="I9" s="52">
        <f>H9*12</f>
        <v>547.19999999999993</v>
      </c>
    </row>
    <row r="10" spans="2:9" ht="19.5" customHeight="1" x14ac:dyDescent="0.25">
      <c r="B10" s="38" t="s">
        <v>144</v>
      </c>
      <c r="C10" s="50" t="s">
        <v>145</v>
      </c>
      <c r="D10" s="24">
        <v>1</v>
      </c>
      <c r="E10" s="13">
        <v>14.5</v>
      </c>
      <c r="F10" s="51">
        <f>IFERROR(E10/D10,0)</f>
        <v>14.5</v>
      </c>
      <c r="G10" s="24">
        <v>3</v>
      </c>
      <c r="H10" s="39">
        <f>G10*F10</f>
        <v>43.5</v>
      </c>
      <c r="I10" s="52">
        <f>H10*12</f>
        <v>522</v>
      </c>
    </row>
    <row r="11" spans="2:9" ht="19.5" customHeight="1" x14ac:dyDescent="0.25">
      <c r="B11" s="34" t="s">
        <v>146</v>
      </c>
      <c r="C11" s="50" t="s">
        <v>141</v>
      </c>
      <c r="D11" s="24">
        <v>1</v>
      </c>
      <c r="E11" s="13">
        <v>5.0999999999999996</v>
      </c>
      <c r="F11" s="53">
        <f>IFERROR(E11/D11,0)</f>
        <v>5.0999999999999996</v>
      </c>
      <c r="G11" s="24">
        <v>10</v>
      </c>
      <c r="H11" s="35">
        <f>G11*F11</f>
        <v>51</v>
      </c>
      <c r="I11" s="52">
        <f>H11*12</f>
        <v>612</v>
      </c>
    </row>
    <row r="12" spans="2:9" ht="19.5" customHeight="1" x14ac:dyDescent="0.25">
      <c r="B12" s="7" t="s">
        <v>147</v>
      </c>
      <c r="C12" s="7"/>
      <c r="D12" s="7"/>
      <c r="E12" s="7"/>
      <c r="F12" s="7"/>
      <c r="G12" s="7"/>
      <c r="H12" s="7"/>
      <c r="I12" s="7"/>
    </row>
    <row r="13" spans="2:9" ht="19.5" customHeight="1" x14ac:dyDescent="0.25">
      <c r="B13" s="34" t="s">
        <v>148</v>
      </c>
      <c r="C13" s="50" t="s">
        <v>143</v>
      </c>
      <c r="D13" s="24">
        <v>1</v>
      </c>
      <c r="E13" s="13">
        <v>8.9</v>
      </c>
      <c r="F13" s="53">
        <f>IFERROR(E13/D13,0)</f>
        <v>8.9</v>
      </c>
      <c r="G13" s="24">
        <v>15</v>
      </c>
      <c r="H13" s="35">
        <f>G13*F13</f>
        <v>133.5</v>
      </c>
      <c r="I13" s="52">
        <f>H13*12</f>
        <v>1602</v>
      </c>
    </row>
    <row r="14" spans="2:9" ht="19.5" customHeight="1" x14ac:dyDescent="0.25">
      <c r="B14" s="38" t="s">
        <v>149</v>
      </c>
      <c r="C14" s="50" t="s">
        <v>143</v>
      </c>
      <c r="D14" s="24">
        <v>1</v>
      </c>
      <c r="E14" s="13">
        <v>9.5</v>
      </c>
      <c r="F14" s="51">
        <f>IFERROR(E14/D14,0)</f>
        <v>9.5</v>
      </c>
      <c r="G14" s="24">
        <v>10</v>
      </c>
      <c r="H14" s="39">
        <f>G14*F14</f>
        <v>95</v>
      </c>
      <c r="I14" s="52">
        <f>H14*12</f>
        <v>1140</v>
      </c>
    </row>
    <row r="15" spans="2:9" ht="19.5" customHeight="1" x14ac:dyDescent="0.25">
      <c r="B15" s="34" t="s">
        <v>150</v>
      </c>
      <c r="C15" s="50" t="s">
        <v>151</v>
      </c>
      <c r="D15" s="24">
        <v>1</v>
      </c>
      <c r="E15" s="13">
        <v>16.8</v>
      </c>
      <c r="F15" s="53">
        <f>IFERROR(E15/D15,0)</f>
        <v>16.8</v>
      </c>
      <c r="G15" s="24">
        <v>6</v>
      </c>
      <c r="H15" s="35">
        <f>G15*F15</f>
        <v>100.80000000000001</v>
      </c>
      <c r="I15" s="52">
        <f>H15*12</f>
        <v>1209.6000000000001</v>
      </c>
    </row>
    <row r="16" spans="2:9" ht="19.5" customHeight="1" x14ac:dyDescent="0.25">
      <c r="B16" s="38" t="s">
        <v>152</v>
      </c>
      <c r="C16" s="50" t="s">
        <v>151</v>
      </c>
      <c r="D16" s="24">
        <v>1</v>
      </c>
      <c r="E16" s="13">
        <v>2.4</v>
      </c>
      <c r="F16" s="51">
        <f>IFERROR(E16/D16,0)</f>
        <v>2.4</v>
      </c>
      <c r="G16" s="24">
        <v>30</v>
      </c>
      <c r="H16" s="39">
        <f>G16*F16</f>
        <v>72</v>
      </c>
      <c r="I16" s="52">
        <f>H16*12</f>
        <v>864</v>
      </c>
    </row>
    <row r="17" spans="2:9" ht="19.5" customHeight="1" x14ac:dyDescent="0.25">
      <c r="B17" s="7" t="s">
        <v>153</v>
      </c>
      <c r="C17" s="7"/>
      <c r="D17" s="7"/>
      <c r="E17" s="7"/>
      <c r="F17" s="7"/>
      <c r="G17" s="7"/>
      <c r="H17" s="7"/>
      <c r="I17" s="7"/>
    </row>
    <row r="18" spans="2:9" ht="19.5" customHeight="1" x14ac:dyDescent="0.25">
      <c r="B18" s="38" t="s">
        <v>154</v>
      </c>
      <c r="C18" s="50" t="s">
        <v>155</v>
      </c>
      <c r="D18" s="24">
        <v>1</v>
      </c>
      <c r="E18" s="13">
        <v>7.2</v>
      </c>
      <c r="F18" s="51">
        <f>IFERROR(E18/D18,0)</f>
        <v>7.2</v>
      </c>
      <c r="G18" s="24">
        <v>8</v>
      </c>
      <c r="H18" s="39">
        <f>G18*F18</f>
        <v>57.6</v>
      </c>
      <c r="I18" s="52">
        <f>H18*12</f>
        <v>691.2</v>
      </c>
    </row>
    <row r="19" spans="2:9" ht="19.5" customHeight="1" x14ac:dyDescent="0.25">
      <c r="B19" s="34" t="s">
        <v>156</v>
      </c>
      <c r="C19" s="50" t="s">
        <v>151</v>
      </c>
      <c r="D19" s="24">
        <v>1</v>
      </c>
      <c r="E19" s="13">
        <v>9.8000000000000007</v>
      </c>
      <c r="F19" s="53">
        <f>IFERROR(E19/D19,0)</f>
        <v>9.8000000000000007</v>
      </c>
      <c r="G19" s="24">
        <v>5</v>
      </c>
      <c r="H19" s="35">
        <f>G19*F19</f>
        <v>49</v>
      </c>
      <c r="I19" s="52">
        <f>H19*12</f>
        <v>588</v>
      </c>
    </row>
    <row r="20" spans="2:9" ht="19.5" customHeight="1" x14ac:dyDescent="0.25">
      <c r="B20" s="38" t="s">
        <v>157</v>
      </c>
      <c r="C20" s="50" t="s">
        <v>155</v>
      </c>
      <c r="D20" s="24">
        <v>1</v>
      </c>
      <c r="E20" s="13">
        <v>6.4</v>
      </c>
      <c r="F20" s="51">
        <f>IFERROR(E20/D20,0)</f>
        <v>6.4</v>
      </c>
      <c r="G20" s="24">
        <v>6</v>
      </c>
      <c r="H20" s="39">
        <f>G20*F20</f>
        <v>38.400000000000006</v>
      </c>
      <c r="I20" s="52">
        <f>H20*12</f>
        <v>460.80000000000007</v>
      </c>
    </row>
    <row r="21" spans="2:9" ht="19.5" customHeight="1" x14ac:dyDescent="0.25">
      <c r="B21" s="7" t="s">
        <v>158</v>
      </c>
      <c r="C21" s="7"/>
      <c r="D21" s="7"/>
      <c r="E21" s="7"/>
      <c r="F21" s="7"/>
      <c r="G21" s="7"/>
      <c r="H21" s="7"/>
      <c r="I21" s="7"/>
    </row>
    <row r="22" spans="2:9" ht="19.5" customHeight="1" x14ac:dyDescent="0.25">
      <c r="B22" s="38" t="s">
        <v>159</v>
      </c>
      <c r="C22" s="50" t="s">
        <v>160</v>
      </c>
      <c r="D22" s="24">
        <v>100</v>
      </c>
      <c r="E22" s="13">
        <v>8.5</v>
      </c>
      <c r="F22" s="51">
        <f>IFERROR(E22/D22,0)</f>
        <v>8.5000000000000006E-2</v>
      </c>
      <c r="G22" s="24">
        <v>150</v>
      </c>
      <c r="H22" s="39">
        <f>G22*F22</f>
        <v>12.750000000000002</v>
      </c>
      <c r="I22" s="52">
        <f>H22*12</f>
        <v>153.00000000000003</v>
      </c>
    </row>
    <row r="23" spans="2:9" ht="19.5" customHeight="1" x14ac:dyDescent="0.25">
      <c r="B23" s="34" t="s">
        <v>161</v>
      </c>
      <c r="C23" s="50" t="s">
        <v>160</v>
      </c>
      <c r="D23" s="24">
        <v>500</v>
      </c>
      <c r="E23" s="13">
        <v>6.9</v>
      </c>
      <c r="F23" s="53">
        <f>IFERROR(E23/D23,0)</f>
        <v>1.3800000000000002E-2</v>
      </c>
      <c r="G23" s="24">
        <v>200</v>
      </c>
      <c r="H23" s="35">
        <f>G23*F23</f>
        <v>2.7600000000000002</v>
      </c>
      <c r="I23" s="52">
        <f>H23*12</f>
        <v>33.120000000000005</v>
      </c>
    </row>
    <row r="24" spans="2:9" ht="19.5" customHeight="1" x14ac:dyDescent="0.25">
      <c r="B24" s="38" t="s">
        <v>162</v>
      </c>
      <c r="C24" s="50" t="s">
        <v>151</v>
      </c>
      <c r="D24" s="24">
        <v>1</v>
      </c>
      <c r="E24" s="13">
        <v>18</v>
      </c>
      <c r="F24" s="51">
        <f>IFERROR(E24/D24,0)</f>
        <v>18</v>
      </c>
      <c r="G24" s="24">
        <v>0</v>
      </c>
      <c r="H24" s="39">
        <f>G24*F24</f>
        <v>0</v>
      </c>
      <c r="I24" s="52">
        <f>H24*12</f>
        <v>0</v>
      </c>
    </row>
    <row r="25" spans="2:9" ht="19.5" customHeight="1" x14ac:dyDescent="0.25">
      <c r="B25" s="34" t="s">
        <v>163</v>
      </c>
      <c r="C25" s="50" t="s">
        <v>160</v>
      </c>
      <c r="D25" s="24">
        <v>100</v>
      </c>
      <c r="E25" s="13">
        <v>3.2</v>
      </c>
      <c r="F25" s="53">
        <f>IFERROR(E25/D25,0)</f>
        <v>3.2000000000000001E-2</v>
      </c>
      <c r="G25" s="24">
        <v>200</v>
      </c>
      <c r="H25" s="35">
        <f>G25*F25</f>
        <v>6.4</v>
      </c>
      <c r="I25" s="52">
        <f>H25*12</f>
        <v>76.800000000000011</v>
      </c>
    </row>
    <row r="26" spans="2:9" ht="19.5" customHeight="1" x14ac:dyDescent="0.25">
      <c r="B26" s="38" t="s">
        <v>164</v>
      </c>
      <c r="C26" s="50" t="s">
        <v>143</v>
      </c>
      <c r="D26" s="24">
        <v>1</v>
      </c>
      <c r="E26" s="13">
        <v>5.8</v>
      </c>
      <c r="F26" s="51">
        <f>IFERROR(E26/D26,0)</f>
        <v>5.8</v>
      </c>
      <c r="G26" s="24">
        <v>8</v>
      </c>
      <c r="H26" s="39">
        <f>G26*F26</f>
        <v>46.4</v>
      </c>
      <c r="I26" s="52">
        <f>H26*12</f>
        <v>556.79999999999995</v>
      </c>
    </row>
    <row r="27" spans="2:9" ht="24" customHeight="1" x14ac:dyDescent="0.25">
      <c r="B27" s="1" t="s">
        <v>165</v>
      </c>
      <c r="C27" s="1"/>
      <c r="D27" s="1"/>
      <c r="E27" s="1"/>
      <c r="F27" s="1"/>
      <c r="G27" s="1"/>
      <c r="H27" s="54">
        <f>H8+H9+H10+H11+H13+H14+H15+H16+H18+H19+H20+H22+H23+H24+H25+H26</f>
        <v>830.31</v>
      </c>
      <c r="I27" s="54">
        <f>I8+I9+I10+I11+I13+I14+I15+I16+I18+I19+I20+I22+I23+I24+I25+I26</f>
        <v>9963.7199999999993</v>
      </c>
    </row>
    <row r="29" spans="2:9" ht="15.75" customHeight="1" x14ac:dyDescent="0.25">
      <c r="B29" s="4" t="s">
        <v>166</v>
      </c>
      <c r="C29" s="4"/>
      <c r="D29" s="4"/>
      <c r="E29" s="4"/>
      <c r="F29" s="4"/>
      <c r="G29" s="4"/>
      <c r="H29" s="4"/>
      <c r="I29" s="4"/>
    </row>
  </sheetData>
  <mergeCells count="9">
    <mergeCell ref="B17:I17"/>
    <mergeCell ref="B21:I21"/>
    <mergeCell ref="B27:G27"/>
    <mergeCell ref="B29:I29"/>
    <mergeCell ref="B2:I2"/>
    <mergeCell ref="B3:I3"/>
    <mergeCell ref="B5:I5"/>
    <mergeCell ref="B7:I7"/>
    <mergeCell ref="B12:I12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Kostengrundlage</vt:lpstr>
      <vt:lpstr>Dienstleistungskalkulation</vt:lpstr>
      <vt:lpstr>Umsatz &amp; Monatsplanung</vt:lpstr>
      <vt:lpstr>Materialverbrauch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2026-05-26T05:38:48Z</dcterms:created>
  <dcterms:modified xsi:type="dcterms:W3CDTF">2026-05-26T08:06:00Z</dcterms:modified>
  <dc:language>en-US</dc:language>
</cp:coreProperties>
</file>