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lkulation" sheetId="1" state="visible" r:id="rId3"/>
    <sheet name="Umsatz &amp; Ergebni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<sst xmlns="http://schemas.openxmlformats.org/spreadsheetml/2006/main" count="113" uniqueCount="82">
  <si>
    <t xml:space="preserve">FRISEUR-KALKULATION</t>
  </si>
  <si>
    <t xml:space="preserve">Stundensatz · Preisermittlung · Ergebnis — alles in einem Blatt</t>
  </si>
  <si>
    <t xml:space="preserve">  TEIL A  –  MONATLICHE BETRIEBSKOSTEN</t>
  </si>
  <si>
    <t xml:space="preserve">Kostenart</t>
  </si>
  <si>
    <t xml:space="preserve">Betrag / Monat (€)</t>
  </si>
  <si>
    <t xml:space="preserve">Betrag / Jahr (€)</t>
  </si>
  <si>
    <t xml:space="preserve">Anteil %</t>
  </si>
  <si>
    <t xml:space="preserve">Inhaberlohn (kalkulatorisch)</t>
  </si>
  <si>
    <t xml:space="preserve">Mitarbeiter/in – Bruttolohn</t>
  </si>
  <si>
    <t xml:space="preserve">Lohnnebenkosten (Ø 21 %)</t>
  </si>
  <si>
    <t xml:space="preserve">Miete &amp; Nebenkosten</t>
  </si>
  <si>
    <t xml:space="preserve">Strom, Wasser, Heizung</t>
  </si>
  <si>
    <t xml:space="preserve">Werbung &amp; Marketing</t>
  </si>
  <si>
    <t xml:space="preserve">Versicherungen</t>
  </si>
  <si>
    <t xml:space="preserve">Buchführung / Steuerberater</t>
  </si>
  <si>
    <t xml:space="preserve">Verbrauchsmaterial (Hygiene)</t>
  </si>
  <si>
    <t xml:space="preserve">Geräte &amp; AfA / Sonstiges</t>
  </si>
  <si>
    <t xml:space="preserve">GESAMTKOSTEN PRO MONAT</t>
  </si>
  <si>
    <t xml:space="preserve">  TEIL B  –  ARBEITSZEIT &amp; KOSTEN PRO MINUTE</t>
  </si>
  <si>
    <t xml:space="preserve">Produktive Stunden pro Tag (Ø)</t>
  </si>
  <si>
    <t xml:space="preserve">Arbeitstage pro Monat</t>
  </si>
  <si>
    <t xml:space="preserve">Auslastungsgrad (%)</t>
  </si>
  <si>
    <t xml:space="preserve">Anzahl produktive Mitarbeiter</t>
  </si>
  <si>
    <t xml:space="preserve">Gewinnaufschlag / Privatentnahme (%)</t>
  </si>
  <si>
    <t xml:space="preserve">Produktive Minuten pro Monat</t>
  </si>
  <si>
    <t xml:space="preserve">Kosten pro Arbeitsminute (€)</t>
  </si>
  <si>
    <t xml:space="preserve">Kosten/Min. inkl. Gewinnaufschlag (€)</t>
  </si>
  <si>
    <t xml:space="preserve">  TEIL C  –  PREISKALKULATION DIENSTLEISTUNGEN</t>
  </si>
  <si>
    <t xml:space="preserve">  Eingabefelder: Bezeichnung · Dauer (Min.) · Materialkosten — Kalk. Preis &amp; VK werden automatisch berechnet</t>
  </si>
  <si>
    <t xml:space="preserve">Dienstleistung</t>
  </si>
  <si>
    <t xml:space="preserve">Dauer
(Min.)</t>
  </si>
  <si>
    <t xml:space="preserve">Material-
kosten (€)</t>
  </si>
  <si>
    <t xml:space="preserve">Kosten
ohne GA (€)</t>
  </si>
  <si>
    <t xml:space="preserve">Gewinn-
aufschl. (€)</t>
  </si>
  <si>
    <t xml:space="preserve">Netto-
Preis (€)</t>
  </si>
  <si>
    <t xml:space="preserve">VK brutto
(19% MwSt.€)</t>
  </si>
  <si>
    <t xml:space="preserve">Waschen · Schneiden · Föhnen (Damen)</t>
  </si>
  <si>
    <t xml:space="preserve">Waschen · Schneiden · Föhnen (Herren)</t>
  </si>
  <si>
    <t xml:space="preserve">Kinder-Haarschnitt</t>
  </si>
  <si>
    <t xml:space="preserve">Ansatzfarbe</t>
  </si>
  <si>
    <t xml:space="preserve">Vollfarbe (kurz/mittel)</t>
  </si>
  <si>
    <t xml:space="preserve">Strähnen / Balayage</t>
  </si>
  <si>
    <t xml:space="preserve">Föhn-Styling</t>
  </si>
  <si>
    <t xml:space="preserve">Intensivpflege-Behandlung</t>
  </si>
  <si>
    <t xml:space="preserve">Hochsteckfrisur</t>
  </si>
  <si>
    <t xml:space="preserve">Bartpflege (Herren)</t>
  </si>
  <si>
    <t xml:space="preserve">  Weiß = Eingabefeld  ·  Grau = Formel (nicht ändern)  ·  VK = Empfohlener Verkaufspreis brutto (inkl. 19 % MwSt.)</t>
  </si>
  <si>
    <t xml:space="preserve">UMSATZ &amp; ERGEBNIS  —  Monatsübersicht</t>
  </si>
  <si>
    <t xml:space="preserve">Plan- und Ist-Umsätze eintragen — Jahresergebnis wird automatisch berechnet</t>
  </si>
  <si>
    <t xml:space="preserve">  PLAN-UMSÄTZE (€)</t>
  </si>
  <si>
    <t xml:space="preserve">Leistungsbereich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</si>
  <si>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</si>
  <si>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</si>
  <si>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</si>
  <si>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</si>
  <si>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</si>
  <si>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</si>
  <si>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</si>
  <si>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</si>
  <si>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</si>
  <si>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</si>
  <si>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</si>
  <si>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</si>
  <si>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Jahres-Σ</t>
  </si>
  <si>
    <t xml:space="preserve">Schnitt-Leistungen</t>
  </si>
  <si>
    <t xml:space="preserve">Farb- &amp; Blondierleistungen</t>
  </si>
  <si>
    <t xml:space="preserve">Pflege &amp; Behandlung</t>
  </si>
  <si>
    <t xml:space="preserve">Styling &amp; Sonstiges</t>
  </si>
  <si>
    <t xml:space="preserve">Produktverkauf</t>
  </si>
  <si>
    <t xml:space="preserve">PLAN GESAMT</t>
  </si>
  <si>
    <t xml:space="preserve">  IST-UMSÄTZE (€)</t>
  </si>
  <si>
    <t xml:space="preserve">IST GESAMT</t>
  </si>
  <si>
    <t xml:space="preserve">  ABWEICHUNG  IST – PLAN</t>
  </si>
  <si>
    <t xml:space="preserve">Gesamt</t>
  </si>
  <si>
    <t xml:space="preserve">Abweichung (€)</t>
  </si>
  <si>
    <t xml:space="preserve">Abweichung (%)</t>
  </si>
  <si>
    <t xml:space="preserve">  JAHRES-ERGEBNIS</t>
  </si>
  <si>
    <t xml:space="preserve">Geplanter Umsatz p.a. (€)</t>
  </si>
  <si>
    <t xml:space="preserve">Ist-Umsatz p.a. (€)</t>
  </si>
  <si>
    <t xml:space="preserve">Gesamtkosten p.a. (€)</t>
  </si>
  <si>
    <t xml:space="preserve">Gewinn vor Privatentnahme (€)</t>
  </si>
  <si>
    <t xml:space="preserve">Umsatzrendite (%)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</si>
</sst>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&quot; €&quot;"/>
    <numFmt numFmtId="166" formatCode="0.0%"/>
    <numFmt numFmtId="167" formatCode="#,##0.0"/>
    <numFmt numFmtId="168" formatCode="#,##0"/>
    <numFmt numFmtId="169" formatCode="0%"/>
    <numFmt numFmtId="170" formatCode="#,##0.000&quot; €&quot;"/>
    <numFmt numFmtId="171" formatCode="#,##0&quot; €&quot;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libri"/>
      <family val="0"/>
      <charset val="1"/>
    </font>
    <font>
      <i val="true"/>
      <sz val="9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2C2C2C"/>
      <name val="Calibri"/>
      <family val="0"/>
      <charset val="1"/>
    </font>
    <font>
      <sz val="10"/>
      <color rgb="FF5C3D32"/>
      <name val="Calibri"/>
      <family val="0"/>
      <charset val="1"/>
    </font>
    <font>
      <sz val="10"/>
      <color rgb="FF2C2C2C"/>
      <name val="Calibri"/>
      <family val="0"/>
      <charset val="1"/>
    </font>
    <font>
      <b val="true"/>
      <sz val="12"/>
      <color rgb="FFB8860B"/>
      <name val="Calibri"/>
      <family val="0"/>
      <charset val="1"/>
    </font>
    <font>
      <b val="true"/>
      <sz val="11"/>
      <color rgb="FFB8860B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i val="true"/>
      <sz val="8"/>
      <color rgb="FFA6806F"/>
      <name val="Calibri"/>
      <family val="0"/>
      <charset val="1"/>
    </font>
    <font>
      <b val="true"/>
      <sz val="10"/>
      <color rgb="FFA6806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B8860B"/>
      <name val="Calibri"/>
      <family val="0"/>
      <charset val="1"/>
    </font>
    <font>
      <b val="true"/>
      <sz val="9"/>
      <color rgb="FF2C2C2C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3D3D3D"/>
        <bgColor rgb="FF2C2C2C"/>
      </patternFill>
    </fill>
    <fill>
      <patternFill patternType="solid">
        <fgColor rgb="FFC9A99A"/>
        <bgColor rgb="FF969696"/>
      </patternFill>
    </fill>
    <fill>
      <patternFill patternType="solid">
        <fgColor rgb="FFFFFFFF"/>
        <bgColor rgb="FFFEFCFB"/>
      </patternFill>
    </fill>
    <fill>
      <patternFill patternType="solid">
        <fgColor rgb="FFA6806F"/>
        <bgColor rgb="FF969696"/>
      </patternFill>
    </fill>
    <fill>
      <patternFill patternType="solid">
        <fgColor rgb="FFF5F3F0"/>
        <bgColor rgb="FFFDF6E3"/>
      </patternFill>
    </fill>
    <fill>
      <patternFill patternType="solid">
        <fgColor rgb="FFFEFCFB"/>
        <bgColor rgb="FFFFFFFF"/>
      </patternFill>
    </fill>
    <fill>
      <patternFill patternType="solid">
        <fgColor rgb="FFF0E6E1"/>
        <bgColor rgb="FFF5F3F0"/>
      </patternFill>
    </fill>
    <fill>
      <patternFill patternType="solid">
        <fgColor rgb="FFFDF6E3"/>
        <bgColor rgb="FFF5F3F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0D5CF"/>
      </left>
      <right style="thin">
        <color rgb="FFE0D5CF"/>
      </right>
      <top style="thin">
        <color rgb="FFE0D5CF"/>
      </top>
      <bottom style="thin">
        <color rgb="FFE0D5CF"/>
      </bottom>
      <diagonal/>
    </border>
    <border diagonalUp="false" diagonalDown="false">
      <left style="thin">
        <color rgb="FFE0D5CF"/>
      </left>
      <right/>
      <top style="thin">
        <color rgb="FFE0D5CF"/>
      </top>
      <bottom style="thin">
        <color rgb="FFE0D5C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8080"/>
      <rgbColor rgb="FFC9A99A"/>
      <rgbColor rgb="FFA6806F"/>
      <rgbColor rgb="FF9999FF"/>
      <rgbColor rgb="FF993366"/>
      <rgbColor rgb="FFFDF6E3"/>
      <rgbColor rgb="FFF5F3F0"/>
      <rgbColor rgb="FF660066"/>
      <rgbColor rgb="FFFF8080"/>
      <rgbColor rgb="FF0066CC"/>
      <rgbColor rgb="FFE0D5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EFCFB"/>
      <rgbColor rgb="FFF0E6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D3D3D"/>
      <rgbColor rgb="FF5C3D32"/>
      <rgbColor rgb="FF993366"/>
      <rgbColor rgb="FF333399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6806F"/>
    <pageSetUpPr fitToPage="true"/>
  </sheetPr>
  <dimension ref="B2:K44"/>
  <sheetViews>
    <sheetView showFormulas="false" showGridLines="false" showRowColHeaders="true" showZeros="true" rightToLeft="false" tabSelected="true" showOutlineSymbols="true" defaultGridColor="true" view="normal" topLeftCell="A33" colorId="64" zoomScale="100" zoomScaleNormal="100" zoomScalePageLayoutView="100" workbookViewId="0">
      <pane xSplit="1" ySplit="0" topLeftCell="B33" activePane="topRight" state="frozen"/>
      <selection pane="topLeft" activeCell="A33" activeCellId="0" sqref="A33"/>
      <selection pane="top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2"/>
    <col collapsed="false" customWidth="true" hidden="false" outlineLevel="0" max="2" min="2" style="0" width="30"/>
    <col collapsed="false" customWidth="true" hidden="false" outlineLevel="0" max="9" min="3" style="0" width="13"/>
    <col collapsed="false" customWidth="true" hidden="false" outlineLevel="0" max="10" min="10" style="0" width="2"/>
  </cols>
  <sheetData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</row>
    <row r="4" customFormat="false" ht="6.75" hidden="false" customHeight="tru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21.75" hidden="false" customHeight="true" outlineLevel="0" collapsed="false">
      <c r="B5" s="4" t="s">
        <v>2</v>
      </c>
      <c r="C5" s="4"/>
      <c r="D5" s="4"/>
      <c r="E5" s="4"/>
      <c r="F5" s="4"/>
      <c r="G5" s="4"/>
      <c r="H5" s="4"/>
      <c r="I5" s="4"/>
    </row>
    <row r="6" customFormat="false" ht="21.75" hidden="false" customHeight="true" outlineLevel="0" collapsed="false">
      <c r="B6" s="5" t="s">
        <v>3</v>
      </c>
      <c r="C6" s="5" t="s">
        <v>4</v>
      </c>
      <c r="D6" s="5" t="s">
        <v>5</v>
      </c>
      <c r="E6" s="5" t="s">
        <v>6</v>
      </c>
      <c r="F6" s="6"/>
      <c r="G6" s="6"/>
      <c r="H6" s="6"/>
      <c r="I6" s="6"/>
    </row>
    <row r="7" customFormat="false" ht="21" hidden="false" customHeight="true" outlineLevel="0" collapsed="false">
      <c r="B7" s="7" t="s">
        <v>7</v>
      </c>
      <c r="C7" s="8" t="n">
        <v>3800</v>
      </c>
      <c r="D7" s="9" t="n">
        <f aca="false">C7*12</f>
        <v>45600</v>
      </c>
      <c r="E7" s="10" t="n">
        <f aca="false">IFERROR(D7/D17,0)</f>
        <v>0.38405174591945</v>
      </c>
      <c r="F7" s="11"/>
      <c r="G7" s="11"/>
      <c r="H7" s="11"/>
      <c r="I7" s="11"/>
    </row>
    <row r="8" customFormat="false" ht="21" hidden="false" customHeight="true" outlineLevel="0" collapsed="false">
      <c r="B8" s="12" t="s">
        <v>8</v>
      </c>
      <c r="C8" s="8" t="n">
        <v>2650</v>
      </c>
      <c r="D8" s="13" t="n">
        <f aca="false">C8*12</f>
        <v>31800</v>
      </c>
      <c r="E8" s="14" t="n">
        <f aca="false">IFERROR(D8/D17,0)</f>
        <v>0.267825559654353</v>
      </c>
      <c r="F8" s="15"/>
      <c r="G8" s="15"/>
      <c r="H8" s="15"/>
      <c r="I8" s="15"/>
    </row>
    <row r="9" customFormat="false" ht="21" hidden="false" customHeight="true" outlineLevel="0" collapsed="false">
      <c r="B9" s="7" t="s">
        <v>9</v>
      </c>
      <c r="C9" s="9" t="n">
        <f aca="false">SUM(C7:C8)*0.21</f>
        <v>1354.5</v>
      </c>
      <c r="D9" s="9" t="n">
        <f aca="false">C9*12</f>
        <v>16254</v>
      </c>
      <c r="E9" s="10" t="n">
        <f aca="false">IFERROR(D9/D17,0)</f>
        <v>0.136894234170499</v>
      </c>
      <c r="F9" s="11"/>
      <c r="G9" s="11"/>
      <c r="H9" s="11"/>
      <c r="I9" s="11"/>
    </row>
    <row r="10" customFormat="false" ht="21" hidden="false" customHeight="true" outlineLevel="0" collapsed="false">
      <c r="B10" s="12" t="s">
        <v>10</v>
      </c>
      <c r="C10" s="8" t="n">
        <v>1200</v>
      </c>
      <c r="D10" s="13" t="n">
        <f aca="false">C10*12</f>
        <v>14400</v>
      </c>
      <c r="E10" s="14" t="n">
        <f aca="false">IFERROR(D10/D17,0)</f>
        <v>0.121279498711405</v>
      </c>
      <c r="F10" s="15"/>
      <c r="G10" s="15"/>
      <c r="H10" s="15"/>
      <c r="I10" s="15"/>
    </row>
    <row r="11" customFormat="false" ht="21" hidden="false" customHeight="true" outlineLevel="0" collapsed="false">
      <c r="B11" s="7" t="s">
        <v>11</v>
      </c>
      <c r="C11" s="8" t="n">
        <v>190</v>
      </c>
      <c r="D11" s="9" t="n">
        <f aca="false">C11*12</f>
        <v>2280</v>
      </c>
      <c r="E11" s="10" t="n">
        <f aca="false">IFERROR(D11/D17,0)</f>
        <v>0.0192025872959725</v>
      </c>
      <c r="F11" s="11"/>
      <c r="G11" s="11"/>
      <c r="H11" s="11"/>
      <c r="I11" s="11"/>
    </row>
    <row r="12" customFormat="false" ht="21" hidden="false" customHeight="true" outlineLevel="0" collapsed="false">
      <c r="B12" s="12" t="s">
        <v>12</v>
      </c>
      <c r="C12" s="8" t="n">
        <v>120</v>
      </c>
      <c r="D12" s="13" t="n">
        <f aca="false">C12*12</f>
        <v>1440</v>
      </c>
      <c r="E12" s="14" t="n">
        <f aca="false">IFERROR(D12/D17,0)</f>
        <v>0.0121279498711405</v>
      </c>
      <c r="F12" s="15"/>
      <c r="G12" s="15"/>
      <c r="H12" s="15"/>
      <c r="I12" s="15"/>
    </row>
    <row r="13" customFormat="false" ht="21" hidden="false" customHeight="true" outlineLevel="0" collapsed="false">
      <c r="B13" s="7" t="s">
        <v>13</v>
      </c>
      <c r="C13" s="8" t="n">
        <v>150</v>
      </c>
      <c r="D13" s="9" t="n">
        <f aca="false">C13*12</f>
        <v>1800</v>
      </c>
      <c r="E13" s="10" t="n">
        <f aca="false">IFERROR(D13/D17,0)</f>
        <v>0.0151599373389257</v>
      </c>
      <c r="F13" s="11"/>
      <c r="G13" s="11"/>
      <c r="H13" s="11"/>
      <c r="I13" s="11"/>
    </row>
    <row r="14" customFormat="false" ht="21" hidden="false" customHeight="true" outlineLevel="0" collapsed="false">
      <c r="B14" s="12" t="s">
        <v>14</v>
      </c>
      <c r="C14" s="8" t="n">
        <v>160</v>
      </c>
      <c r="D14" s="13" t="n">
        <f aca="false">C14*12</f>
        <v>1920</v>
      </c>
      <c r="E14" s="14" t="n">
        <f aca="false">IFERROR(D14/D17,0)</f>
        <v>0.0161705998281874</v>
      </c>
      <c r="F14" s="15"/>
      <c r="G14" s="15"/>
      <c r="H14" s="15"/>
      <c r="I14" s="15"/>
    </row>
    <row r="15" customFormat="false" ht="21" hidden="false" customHeight="true" outlineLevel="0" collapsed="false">
      <c r="B15" s="7" t="s">
        <v>15</v>
      </c>
      <c r="C15" s="8" t="n">
        <v>90</v>
      </c>
      <c r="D15" s="9" t="n">
        <f aca="false">C15*12</f>
        <v>1080</v>
      </c>
      <c r="E15" s="10" t="n">
        <f aca="false">IFERROR(D15/D17,0)</f>
        <v>0.0090959624033554</v>
      </c>
      <c r="F15" s="11"/>
      <c r="G15" s="11"/>
      <c r="H15" s="11"/>
      <c r="I15" s="11"/>
    </row>
    <row r="16" customFormat="false" ht="21" hidden="false" customHeight="true" outlineLevel="0" collapsed="false">
      <c r="B16" s="12" t="s">
        <v>16</v>
      </c>
      <c r="C16" s="8" t="n">
        <v>180</v>
      </c>
      <c r="D16" s="13" t="n">
        <f aca="false">C16*12</f>
        <v>2160</v>
      </c>
      <c r="E16" s="14" t="n">
        <f aca="false">IFERROR(D16/D17,0)</f>
        <v>0.0181919248067108</v>
      </c>
      <c r="F16" s="15"/>
      <c r="G16" s="15"/>
      <c r="H16" s="15"/>
      <c r="I16" s="15"/>
    </row>
    <row r="17" customFormat="false" ht="24" hidden="false" customHeight="true" outlineLevel="0" collapsed="false">
      <c r="B17" s="16" t="s">
        <v>17</v>
      </c>
      <c r="C17" s="16"/>
      <c r="D17" s="17" t="n">
        <f aca="false">SUM(D7:D16)</f>
        <v>118734</v>
      </c>
      <c r="E17" s="18"/>
      <c r="F17" s="18"/>
      <c r="G17" s="18"/>
      <c r="H17" s="18"/>
      <c r="I17" s="18"/>
    </row>
    <row r="18" customFormat="false" ht="6.75" hidden="false" customHeight="true" outlineLevel="0" collapsed="false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customFormat="false" ht="21.75" hidden="false" customHeight="true" outlineLevel="0" collapsed="false">
      <c r="B19" s="4" t="s">
        <v>18</v>
      </c>
      <c r="C19" s="4"/>
      <c r="D19" s="4"/>
      <c r="E19" s="4"/>
      <c r="F19" s="4"/>
      <c r="G19" s="4"/>
      <c r="H19" s="4"/>
      <c r="I19" s="4"/>
    </row>
    <row r="20" customFormat="false" ht="21" hidden="false" customHeight="true" outlineLevel="0" collapsed="false">
      <c r="B20" s="19" t="s">
        <v>19</v>
      </c>
      <c r="C20" s="19"/>
      <c r="D20" s="20" t="n">
        <v>7.5</v>
      </c>
      <c r="E20" s="15"/>
      <c r="F20" s="15"/>
      <c r="G20" s="15"/>
      <c r="H20" s="15"/>
      <c r="I20" s="15"/>
    </row>
    <row r="21" customFormat="false" ht="21" hidden="false" customHeight="true" outlineLevel="0" collapsed="false">
      <c r="B21" s="21" t="s">
        <v>20</v>
      </c>
      <c r="C21" s="21"/>
      <c r="D21" s="22" t="n">
        <v>21</v>
      </c>
      <c r="E21" s="11"/>
      <c r="F21" s="11"/>
      <c r="G21" s="11"/>
      <c r="H21" s="11"/>
      <c r="I21" s="11"/>
    </row>
    <row r="22" customFormat="false" ht="21" hidden="false" customHeight="true" outlineLevel="0" collapsed="false">
      <c r="B22" s="19" t="s">
        <v>21</v>
      </c>
      <c r="C22" s="19"/>
      <c r="D22" s="23" t="n">
        <v>0.7</v>
      </c>
      <c r="E22" s="15"/>
      <c r="F22" s="15"/>
      <c r="G22" s="15"/>
      <c r="H22" s="15"/>
      <c r="I22" s="15"/>
    </row>
    <row r="23" customFormat="false" ht="21" hidden="false" customHeight="true" outlineLevel="0" collapsed="false">
      <c r="B23" s="21" t="s">
        <v>22</v>
      </c>
      <c r="C23" s="21"/>
      <c r="D23" s="20" t="n">
        <v>2</v>
      </c>
      <c r="E23" s="11"/>
      <c r="F23" s="11"/>
      <c r="G23" s="11"/>
      <c r="H23" s="11"/>
      <c r="I23" s="11"/>
    </row>
    <row r="24" customFormat="false" ht="21" hidden="false" customHeight="true" outlineLevel="0" collapsed="false">
      <c r="B24" s="19" t="s">
        <v>23</v>
      </c>
      <c r="C24" s="19"/>
      <c r="D24" s="23" t="n">
        <v>0.2</v>
      </c>
      <c r="E24" s="15"/>
      <c r="F24" s="15"/>
      <c r="G24" s="15"/>
      <c r="H24" s="15"/>
      <c r="I24" s="15"/>
    </row>
    <row r="25" customFormat="false" ht="6.75" hidden="false" customHeight="true" outlineLevel="0" collapsed="false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customFormat="false" ht="24" hidden="false" customHeight="true" outlineLevel="0" collapsed="false">
      <c r="B26" s="21" t="s">
        <v>24</v>
      </c>
      <c r="C26" s="21"/>
      <c r="D26" s="24" t="n">
        <f aca="false">D20*60*D21*D22*D23</f>
        <v>13230</v>
      </c>
      <c r="E26" s="25"/>
      <c r="F26" s="25"/>
      <c r="G26" s="25"/>
      <c r="H26" s="25"/>
      <c r="I26" s="25"/>
    </row>
    <row r="27" customFormat="false" ht="24" hidden="false" customHeight="true" outlineLevel="0" collapsed="false">
      <c r="B27" s="21" t="s">
        <v>25</v>
      </c>
      <c r="C27" s="21"/>
      <c r="D27" s="26" t="n">
        <f aca="false">IFERROR(SUM(C7:C16)/D26,0)</f>
        <v>0.747883597883598</v>
      </c>
      <c r="E27" s="25"/>
      <c r="F27" s="25"/>
      <c r="G27" s="25"/>
      <c r="H27" s="25"/>
      <c r="I27" s="25"/>
    </row>
    <row r="28" customFormat="false" ht="24" hidden="false" customHeight="true" outlineLevel="0" collapsed="false">
      <c r="B28" s="21" t="s">
        <v>26</v>
      </c>
      <c r="C28" s="21"/>
      <c r="D28" s="27" t="n">
        <f aca="false">D27*(1+D24)</f>
        <v>0.897460317460318</v>
      </c>
      <c r="E28" s="18"/>
      <c r="F28" s="18"/>
      <c r="G28" s="18"/>
      <c r="H28" s="18"/>
      <c r="I28" s="18"/>
    </row>
    <row r="29" customFormat="false" ht="6.75" hidden="false" customHeight="true" outlineLevel="0" collapsed="false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customFormat="false" ht="21.75" hidden="false" customHeight="true" outlineLevel="0" collapsed="false">
      <c r="B30" s="4" t="s">
        <v>27</v>
      </c>
      <c r="C30" s="4"/>
      <c r="D30" s="4"/>
      <c r="E30" s="4"/>
      <c r="F30" s="4"/>
      <c r="G30" s="4"/>
      <c r="H30" s="4"/>
      <c r="I30" s="4"/>
    </row>
    <row r="31" customFormat="false" ht="15.75" hidden="false" customHeight="true" outlineLevel="0" collapsed="false">
      <c r="B31" s="28" t="s">
        <v>28</v>
      </c>
      <c r="C31" s="28"/>
      <c r="D31" s="28"/>
      <c r="E31" s="28"/>
      <c r="F31" s="28"/>
      <c r="G31" s="28"/>
      <c r="H31" s="28"/>
      <c r="I31" s="28"/>
    </row>
    <row r="32" customFormat="false" ht="33.75" hidden="false" customHeight="true" outlineLevel="0" collapsed="false">
      <c r="B32" s="5" t="s">
        <v>29</v>
      </c>
      <c r="C32" s="5" t="s">
        <v>30</v>
      </c>
      <c r="D32" s="5" t="s">
        <v>31</v>
      </c>
      <c r="E32" s="5" t="s">
        <v>32</v>
      </c>
      <c r="F32" s="5" t="s">
        <v>33</v>
      </c>
      <c r="G32" s="5" t="s">
        <v>34</v>
      </c>
      <c r="H32" s="5" t="s">
        <v>35</v>
      </c>
    </row>
    <row r="33" customFormat="false" ht="21" hidden="false" customHeight="true" outlineLevel="0" collapsed="false">
      <c r="B33" s="29" t="s">
        <v>36</v>
      </c>
      <c r="C33" s="22" t="n">
        <v>55</v>
      </c>
      <c r="D33" s="8" t="n">
        <v>2.5</v>
      </c>
      <c r="E33" s="9" t="n">
        <f aca="false">C33*$D$27+D33</f>
        <v>43.6335978835979</v>
      </c>
      <c r="F33" s="9" t="n">
        <f aca="false">E33*$D$24</f>
        <v>8.72671957671958</v>
      </c>
      <c r="G33" s="30" t="n">
        <f aca="false">E33+F33</f>
        <v>52.3603174603175</v>
      </c>
      <c r="H33" s="31" t="n">
        <f aca="false">G33*1.19</f>
        <v>62.3087777777778</v>
      </c>
      <c r="I33" s="3"/>
    </row>
    <row r="34" customFormat="false" ht="21" hidden="false" customHeight="true" outlineLevel="0" collapsed="false">
      <c r="B34" s="29" t="s">
        <v>37</v>
      </c>
      <c r="C34" s="22" t="n">
        <v>40</v>
      </c>
      <c r="D34" s="8" t="n">
        <v>1.8</v>
      </c>
      <c r="E34" s="13" t="n">
        <f aca="false">C34*$D$27+D34</f>
        <v>31.7153439153439</v>
      </c>
      <c r="F34" s="13" t="n">
        <f aca="false">E34*$D$24</f>
        <v>6.34306878306878</v>
      </c>
      <c r="G34" s="32" t="n">
        <f aca="false">E34+F34</f>
        <v>38.0584126984127</v>
      </c>
      <c r="H34" s="31" t="n">
        <f aca="false">G34*1.19</f>
        <v>45.2895111111111</v>
      </c>
      <c r="I34" s="3"/>
    </row>
    <row r="35" customFormat="false" ht="21" hidden="false" customHeight="true" outlineLevel="0" collapsed="false">
      <c r="B35" s="29" t="s">
        <v>38</v>
      </c>
      <c r="C35" s="22" t="n">
        <v>25</v>
      </c>
      <c r="D35" s="8" t="n">
        <v>0.8</v>
      </c>
      <c r="E35" s="9" t="n">
        <f aca="false">C35*$D$27+D35</f>
        <v>19.49708994709</v>
      </c>
      <c r="F35" s="9" t="n">
        <f aca="false">E35*$D$24</f>
        <v>3.89941798941799</v>
      </c>
      <c r="G35" s="30" t="n">
        <f aca="false">E35+F35</f>
        <v>23.3965079365079</v>
      </c>
      <c r="H35" s="31" t="n">
        <f aca="false">G35*1.19</f>
        <v>27.8418444444444</v>
      </c>
      <c r="I35" s="3"/>
    </row>
    <row r="36" customFormat="false" ht="21" hidden="false" customHeight="true" outlineLevel="0" collapsed="false">
      <c r="B36" s="29" t="s">
        <v>39</v>
      </c>
      <c r="C36" s="22" t="n">
        <v>70</v>
      </c>
      <c r="D36" s="8" t="n">
        <v>11.5</v>
      </c>
      <c r="E36" s="13" t="n">
        <f aca="false">C36*$D$27+D36</f>
        <v>63.8518518518519</v>
      </c>
      <c r="F36" s="13" t="n">
        <f aca="false">E36*$D$24</f>
        <v>12.7703703703704</v>
      </c>
      <c r="G36" s="32" t="n">
        <f aca="false">E36+F36</f>
        <v>76.6222222222222</v>
      </c>
      <c r="H36" s="31" t="n">
        <f aca="false">G36*1.19</f>
        <v>91.1804444444445</v>
      </c>
      <c r="I36" s="3"/>
    </row>
    <row r="37" customFormat="false" ht="21" hidden="false" customHeight="true" outlineLevel="0" collapsed="false">
      <c r="B37" s="29" t="s">
        <v>40</v>
      </c>
      <c r="C37" s="22" t="n">
        <v>90</v>
      </c>
      <c r="D37" s="8" t="n">
        <v>15</v>
      </c>
      <c r="E37" s="9" t="n">
        <f aca="false">C37*$D$27+D37</f>
        <v>82.3095238095238</v>
      </c>
      <c r="F37" s="9" t="n">
        <f aca="false">E37*$D$24</f>
        <v>16.4619047619048</v>
      </c>
      <c r="G37" s="30" t="n">
        <f aca="false">E37+F37</f>
        <v>98.7714285714286</v>
      </c>
      <c r="H37" s="31" t="n">
        <f aca="false">G37*1.19</f>
        <v>117.538</v>
      </c>
      <c r="I37" s="3"/>
    </row>
    <row r="38" customFormat="false" ht="21" hidden="false" customHeight="true" outlineLevel="0" collapsed="false">
      <c r="B38" s="29" t="s">
        <v>41</v>
      </c>
      <c r="C38" s="22" t="n">
        <v>120</v>
      </c>
      <c r="D38" s="8" t="n">
        <v>21</v>
      </c>
      <c r="E38" s="13" t="n">
        <f aca="false">C38*$D$27+D38</f>
        <v>110.746031746032</v>
      </c>
      <c r="F38" s="13" t="n">
        <f aca="false">E38*$D$24</f>
        <v>22.1492063492064</v>
      </c>
      <c r="G38" s="32" t="n">
        <f aca="false">E38+F38</f>
        <v>132.895238095238</v>
      </c>
      <c r="H38" s="31" t="n">
        <f aca="false">G38*1.19</f>
        <v>158.145333333333</v>
      </c>
      <c r="I38" s="3"/>
    </row>
    <row r="39" customFormat="false" ht="21" hidden="false" customHeight="true" outlineLevel="0" collapsed="false">
      <c r="B39" s="29" t="s">
        <v>42</v>
      </c>
      <c r="C39" s="22" t="n">
        <v>30</v>
      </c>
      <c r="D39" s="8" t="n">
        <v>0.6</v>
      </c>
      <c r="E39" s="9" t="n">
        <f aca="false">C39*$D$27+D39</f>
        <v>23.0365079365079</v>
      </c>
      <c r="F39" s="9" t="n">
        <f aca="false">E39*$D$24</f>
        <v>4.60730158730159</v>
      </c>
      <c r="G39" s="30" t="n">
        <f aca="false">E39+F39</f>
        <v>27.6438095238095</v>
      </c>
      <c r="H39" s="31" t="n">
        <f aca="false">G39*1.19</f>
        <v>32.8961333333333</v>
      </c>
      <c r="I39" s="3"/>
    </row>
    <row r="40" customFormat="false" ht="21" hidden="false" customHeight="true" outlineLevel="0" collapsed="false">
      <c r="B40" s="29" t="s">
        <v>43</v>
      </c>
      <c r="C40" s="22" t="n">
        <v>25</v>
      </c>
      <c r="D40" s="8" t="n">
        <v>5.5</v>
      </c>
      <c r="E40" s="13" t="n">
        <f aca="false">C40*$D$27+D40</f>
        <v>24.19708994709</v>
      </c>
      <c r="F40" s="13" t="n">
        <f aca="false">E40*$D$24</f>
        <v>4.83941798941799</v>
      </c>
      <c r="G40" s="32" t="n">
        <f aca="false">E40+F40</f>
        <v>29.0365079365079</v>
      </c>
      <c r="H40" s="31" t="n">
        <f aca="false">G40*1.19</f>
        <v>34.5534444444444</v>
      </c>
      <c r="I40" s="3"/>
    </row>
    <row r="41" customFormat="false" ht="21" hidden="false" customHeight="true" outlineLevel="0" collapsed="false">
      <c r="B41" s="29" t="s">
        <v>44</v>
      </c>
      <c r="C41" s="22" t="n">
        <v>80</v>
      </c>
      <c r="D41" s="8" t="n">
        <v>2</v>
      </c>
      <c r="E41" s="9" t="n">
        <f aca="false">C41*$D$27+D41</f>
        <v>61.8306878306878</v>
      </c>
      <c r="F41" s="9" t="n">
        <f aca="false">E41*$D$24</f>
        <v>12.3661375661376</v>
      </c>
      <c r="G41" s="30" t="n">
        <f aca="false">E41+F41</f>
        <v>74.1968253968254</v>
      </c>
      <c r="H41" s="31" t="n">
        <f aca="false">G41*1.19</f>
        <v>88.2942222222222</v>
      </c>
      <c r="I41" s="3"/>
    </row>
    <row r="42" customFormat="false" ht="21" hidden="false" customHeight="true" outlineLevel="0" collapsed="false">
      <c r="B42" s="29" t="s">
        <v>45</v>
      </c>
      <c r="C42" s="22" t="n">
        <v>30</v>
      </c>
      <c r="D42" s="8" t="n">
        <v>1.8</v>
      </c>
      <c r="E42" s="13" t="n">
        <f aca="false">C42*$D$27+D42</f>
        <v>24.2365079365079</v>
      </c>
      <c r="F42" s="13" t="n">
        <f aca="false">E42*$D$24</f>
        <v>4.84730158730159</v>
      </c>
      <c r="G42" s="32" t="n">
        <f aca="false">E42+F42</f>
        <v>29.0838095238095</v>
      </c>
      <c r="H42" s="31" t="n">
        <f aca="false">G42*1.19</f>
        <v>34.6097333333333</v>
      </c>
      <c r="I42" s="3"/>
    </row>
    <row r="43" customFormat="false" ht="6.75" hidden="false" customHeight="true" outlineLevel="0" collapsed="false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customFormat="false" ht="15.75" hidden="false" customHeight="true" outlineLevel="0" collapsed="false">
      <c r="B44" s="28" t="s">
        <v>46</v>
      </c>
      <c r="C44" s="28"/>
      <c r="D44" s="28"/>
      <c r="E44" s="28"/>
      <c r="F44" s="28"/>
      <c r="G44" s="28"/>
      <c r="H44" s="28"/>
    </row>
  </sheetData>
  <mergeCells count="16">
    <mergeCell ref="B2:I2"/>
    <mergeCell ref="B3:I3"/>
    <mergeCell ref="B5:I5"/>
    <mergeCell ref="B17:C17"/>
    <mergeCell ref="B19:I19"/>
    <mergeCell ref="B20:C20"/>
    <mergeCell ref="B21:C21"/>
    <mergeCell ref="B22:C22"/>
    <mergeCell ref="B23:C23"/>
    <mergeCell ref="B24:C24"/>
    <mergeCell ref="B26:C26"/>
    <mergeCell ref="B27:C27"/>
    <mergeCell ref="B28:C28"/>
    <mergeCell ref="B30:I30"/>
    <mergeCell ref="B31:I31"/>
    <mergeCell ref="B44:H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99A"/>
    <pageSetUpPr fitToPage="true"/>
  </sheetPr>
  <dimension ref="B2:O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2"/>
    <col collapsed="false" customWidth="true" hidden="false" outlineLevel="0" max="2" min="2" style="0" width="22"/>
    <col collapsed="false" customWidth="true" hidden="false" outlineLevel="0" max="14" min="3" style="0" width="8"/>
    <col collapsed="false" customWidth="true" hidden="false" outlineLevel="0" max="15" min="15" style="0" width="12"/>
    <col collapsed="false" customWidth="true" hidden="false" outlineLevel="0" max="16" min="16" style="0" width="2"/>
  </cols>
  <sheetData>
    <row r="2" customFormat="false" ht="36" hidden="false" customHeight="true" outlineLevel="0" collapsed="false">
      <c r="B2" s="1" t="s">
        <v>47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18" hidden="false" customHeight="true" outlineLevel="0" collapsed="false">
      <c r="B3" s="2" t="s">
        <v>48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6.75" hidden="false" customHeight="tru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21.75" hidden="false" customHeight="true" outlineLevel="0" collapsed="false">
      <c r="B5" s="4" t="s">
        <v>49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customFormat="false" ht="21.75" hidden="false" customHeight="true" outlineLevel="0" collapsed="false">
      <c r="B6" s="5" t="s">
        <v>50</v>
      </c>
      <c r="C6" s="5" t="s">
        <v>51</v>
      </c>
      <c r="D6" s="5" t="s">
        <v>52</v>
      </c>
      <c r="E6" s="5" t="s">
        <v>53</v>
      </c>
      <c r="F6" s="5" t="s">
        <v>54</v>
      </c>
      <c r="G6" s="5" t="s">
        <v>55</v>
      </c>
      <c r="H6" s="5" t="s">
        <v>56</v>
      </c>
      <c r="I6" s="5" t="s">
        <v>57</v>
      </c>
      <c r="J6" s="5" t="s">
        <v>58</v>
      </c>
      <c r="K6" s="5" t="s">
        <v>59</v>
      </c>
      <c r="L6" s="5" t="s">
        <v>60</v>
      </c>
      <c r="M6" s="5" t="s">
        <v>61</v>
      </c>
      <c r="N6" s="5" t="s">
        <v>62</v>
      </c>
      <c r="O6" s="5" t="s">
        <v>63</v>
      </c>
    </row>
    <row r="7" customFormat="false" ht="19.5" hidden="false" customHeight="true" outlineLevel="0" collapsed="false">
      <c r="B7" s="7" t="s">
        <v>64</v>
      </c>
      <c r="C7" s="33" t="n">
        <v>4200</v>
      </c>
      <c r="D7" s="33" t="n">
        <v>3900</v>
      </c>
      <c r="E7" s="33" t="n">
        <v>4400</v>
      </c>
      <c r="F7" s="33" t="n">
        <v>4100</v>
      </c>
      <c r="G7" s="33" t="n">
        <v>4300</v>
      </c>
      <c r="H7" s="33" t="n">
        <v>4600</v>
      </c>
      <c r="I7" s="33" t="n">
        <v>4500</v>
      </c>
      <c r="J7" s="33" t="n">
        <v>4200</v>
      </c>
      <c r="K7" s="33" t="n">
        <v>4700</v>
      </c>
      <c r="L7" s="33" t="n">
        <v>4300</v>
      </c>
      <c r="M7" s="33" t="n">
        <v>4100</v>
      </c>
      <c r="N7" s="33" t="n">
        <v>5200</v>
      </c>
      <c r="O7" s="34" t="n">
        <f aca="false">SUM(C7:N7)</f>
        <v>52500</v>
      </c>
    </row>
    <row r="8" customFormat="false" ht="19.5" hidden="false" customHeight="true" outlineLevel="0" collapsed="false">
      <c r="B8" s="12" t="s">
        <v>65</v>
      </c>
      <c r="C8" s="33" t="n">
        <v>2800</v>
      </c>
      <c r="D8" s="33" t="n">
        <v>2600</v>
      </c>
      <c r="E8" s="33" t="n">
        <v>3100</v>
      </c>
      <c r="F8" s="33" t="n">
        <v>2900</v>
      </c>
      <c r="G8" s="33" t="n">
        <v>3200</v>
      </c>
      <c r="H8" s="33" t="n">
        <v>3000</v>
      </c>
      <c r="I8" s="33" t="n">
        <v>2800</v>
      </c>
      <c r="J8" s="33" t="n">
        <v>2700</v>
      </c>
      <c r="K8" s="33" t="n">
        <v>3300</v>
      </c>
      <c r="L8" s="33" t="n">
        <v>3100</v>
      </c>
      <c r="M8" s="33" t="n">
        <v>2900</v>
      </c>
      <c r="N8" s="33" t="n">
        <v>3800</v>
      </c>
      <c r="O8" s="34" t="n">
        <f aca="false">SUM(C8:N8)</f>
        <v>36200</v>
      </c>
    </row>
    <row r="9" customFormat="false" ht="19.5" hidden="false" customHeight="true" outlineLevel="0" collapsed="false">
      <c r="B9" s="7" t="s">
        <v>66</v>
      </c>
      <c r="C9" s="33" t="n">
        <v>800</v>
      </c>
      <c r="D9" s="33" t="n">
        <v>750</v>
      </c>
      <c r="E9" s="33" t="n">
        <v>900</v>
      </c>
      <c r="F9" s="33" t="n">
        <v>850</v>
      </c>
      <c r="G9" s="33" t="n">
        <v>950</v>
      </c>
      <c r="H9" s="33" t="n">
        <v>880</v>
      </c>
      <c r="I9" s="33" t="n">
        <v>820</v>
      </c>
      <c r="J9" s="33" t="n">
        <v>800</v>
      </c>
      <c r="K9" s="33" t="n">
        <v>950</v>
      </c>
      <c r="L9" s="33" t="n">
        <v>900</v>
      </c>
      <c r="M9" s="33" t="n">
        <v>850</v>
      </c>
      <c r="N9" s="33" t="n">
        <v>1100</v>
      </c>
      <c r="O9" s="34" t="n">
        <f aca="false">SUM(C9:N9)</f>
        <v>10550</v>
      </c>
    </row>
    <row r="10" customFormat="false" ht="19.5" hidden="false" customHeight="true" outlineLevel="0" collapsed="false">
      <c r="B10" s="12" t="s">
        <v>67</v>
      </c>
      <c r="C10" s="33" t="n">
        <v>600</v>
      </c>
      <c r="D10" s="33" t="n">
        <v>550</v>
      </c>
      <c r="E10" s="33" t="n">
        <v>650</v>
      </c>
      <c r="F10" s="33" t="n">
        <v>700</v>
      </c>
      <c r="G10" s="33" t="n">
        <v>720</v>
      </c>
      <c r="H10" s="33" t="n">
        <v>900</v>
      </c>
      <c r="I10" s="33" t="n">
        <v>800</v>
      </c>
      <c r="J10" s="33" t="n">
        <v>600</v>
      </c>
      <c r="K10" s="33" t="n">
        <v>750</v>
      </c>
      <c r="L10" s="33" t="n">
        <v>680</v>
      </c>
      <c r="M10" s="33" t="n">
        <v>600</v>
      </c>
      <c r="N10" s="33" t="n">
        <v>950</v>
      </c>
      <c r="O10" s="34" t="n">
        <f aca="false">SUM(C10:N10)</f>
        <v>8500</v>
      </c>
    </row>
    <row r="11" customFormat="false" ht="19.5" hidden="false" customHeight="true" outlineLevel="0" collapsed="false">
      <c r="B11" s="7" t="s">
        <v>68</v>
      </c>
      <c r="C11" s="33" t="n">
        <v>350</v>
      </c>
      <c r="D11" s="33" t="n">
        <v>320</v>
      </c>
      <c r="E11" s="33" t="n">
        <v>380</v>
      </c>
      <c r="F11" s="33" t="n">
        <v>360</v>
      </c>
      <c r="G11" s="33" t="n">
        <v>400</v>
      </c>
      <c r="H11" s="33" t="n">
        <v>420</v>
      </c>
      <c r="I11" s="33" t="n">
        <v>350</v>
      </c>
      <c r="J11" s="33" t="n">
        <v>330</v>
      </c>
      <c r="K11" s="33" t="n">
        <v>410</v>
      </c>
      <c r="L11" s="33" t="n">
        <v>380</v>
      </c>
      <c r="M11" s="33" t="n">
        <v>360</v>
      </c>
      <c r="N11" s="33" t="n">
        <v>520</v>
      </c>
      <c r="O11" s="34" t="n">
        <f aca="false">SUM(C11:N11)</f>
        <v>4580</v>
      </c>
    </row>
    <row r="12" customFormat="false" ht="24" hidden="false" customHeight="true" outlineLevel="0" collapsed="false">
      <c r="B12" s="35" t="s">
        <v>69</v>
      </c>
      <c r="C12" s="36" t="n">
        <f aca="false">C7+C8+C9+C10+C11</f>
        <v>8750</v>
      </c>
      <c r="D12" s="36" t="n">
        <f aca="false">D7+D8+D9+D10+D11</f>
        <v>8120</v>
      </c>
      <c r="E12" s="36" t="n">
        <f aca="false">E7+E8+E9+E10+E11</f>
        <v>9430</v>
      </c>
      <c r="F12" s="36" t="n">
        <f aca="false">F7+F8+F9+F10+F11</f>
        <v>8910</v>
      </c>
      <c r="G12" s="36" t="n">
        <f aca="false">G7+G8+G9+G10+G11</f>
        <v>9570</v>
      </c>
      <c r="H12" s="36" t="n">
        <f aca="false">H7+H8+H9+H10+H11</f>
        <v>9800</v>
      </c>
      <c r="I12" s="36" t="n">
        <f aca="false">I7+I8+I9+I10+I11</f>
        <v>9270</v>
      </c>
      <c r="J12" s="36" t="n">
        <f aca="false">J7+J8+J9+J10+J11</f>
        <v>8630</v>
      </c>
      <c r="K12" s="36" t="n">
        <f aca="false">K7+K8+K9+K10+K11</f>
        <v>10110</v>
      </c>
      <c r="L12" s="36" t="n">
        <f aca="false">L7+L8+L9+L10+L11</f>
        <v>9360</v>
      </c>
      <c r="M12" s="36" t="n">
        <f aca="false">M7+M8+M9+M10+M11</f>
        <v>8810</v>
      </c>
      <c r="N12" s="36" t="n">
        <f aca="false">N7+N8+N9+N10+N11</f>
        <v>11570</v>
      </c>
      <c r="O12" s="34" t="n">
        <f aca="false">O7+O8+O9+O10+O11</f>
        <v>112330</v>
      </c>
    </row>
    <row r="13" customFormat="false" ht="6.75" hidden="false" customHeight="true" outlineLevel="0" collapsed="false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customFormat="false" ht="21.75" hidden="false" customHeight="true" outlineLevel="0" collapsed="false">
      <c r="B14" s="4" t="s">
        <v>70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customFormat="false" ht="21.75" hidden="false" customHeight="true" outlineLevel="0" collapsed="false">
      <c r="B15" s="5" t="s">
        <v>50</v>
      </c>
      <c r="C15" s="5" t="s">
        <v>51</v>
      </c>
      <c r="D15" s="5" t="s">
        <v>52</v>
      </c>
      <c r="E15" s="5" t="s">
        <v>53</v>
      </c>
      <c r="F15" s="5" t="s">
        <v>54</v>
      </c>
      <c r="G15" s="5" t="s">
        <v>55</v>
      </c>
      <c r="H15" s="5" t="s">
        <v>56</v>
      </c>
      <c r="I15" s="5" t="s">
        <v>57</v>
      </c>
      <c r="J15" s="5" t="s">
        <v>58</v>
      </c>
      <c r="K15" s="5" t="s">
        <v>59</v>
      </c>
      <c r="L15" s="5" t="s">
        <v>60</v>
      </c>
      <c r="M15" s="5" t="s">
        <v>61</v>
      </c>
      <c r="N15" s="5" t="s">
        <v>62</v>
      </c>
      <c r="O15" s="5" t="s">
        <v>63</v>
      </c>
    </row>
    <row r="16" customFormat="false" ht="19.5" hidden="false" customHeight="true" outlineLevel="0" collapsed="false">
      <c r="B16" s="7" t="s">
        <v>64</v>
      </c>
      <c r="C16" s="33" t="n">
        <v>4100</v>
      </c>
      <c r="D16" s="33" t="n">
        <v>3850</v>
      </c>
      <c r="E16" s="33" t="n">
        <v>4350</v>
      </c>
      <c r="F16" s="33" t="n">
        <v>4000</v>
      </c>
      <c r="G16" s="33" t="n">
        <v>4280</v>
      </c>
      <c r="H16" s="33" t="n">
        <v>4590</v>
      </c>
      <c r="I16" s="33" t="n">
        <v>0</v>
      </c>
      <c r="J16" s="33" t="n">
        <v>0</v>
      </c>
      <c r="K16" s="33" t="n">
        <v>0</v>
      </c>
      <c r="L16" s="33" t="n">
        <v>0</v>
      </c>
      <c r="M16" s="33" t="n">
        <v>0</v>
      </c>
      <c r="N16" s="33" t="n">
        <v>0</v>
      </c>
      <c r="O16" s="34" t="n">
        <f aca="false">SUM(C16:N16)</f>
        <v>25170</v>
      </c>
    </row>
    <row r="17" customFormat="false" ht="19.5" hidden="false" customHeight="true" outlineLevel="0" collapsed="false">
      <c r="B17" s="12" t="s">
        <v>65</v>
      </c>
      <c r="C17" s="33" t="n">
        <v>2750</v>
      </c>
      <c r="D17" s="33" t="n">
        <v>2580</v>
      </c>
      <c r="E17" s="33" t="n">
        <v>3050</v>
      </c>
      <c r="F17" s="33" t="n">
        <v>2870</v>
      </c>
      <c r="G17" s="33" t="n">
        <v>3150</v>
      </c>
      <c r="H17" s="33" t="n">
        <v>2960</v>
      </c>
      <c r="I17" s="33" t="n">
        <v>0</v>
      </c>
      <c r="J17" s="33" t="n">
        <v>0</v>
      </c>
      <c r="K17" s="33" t="n">
        <v>0</v>
      </c>
      <c r="L17" s="33" t="n">
        <v>0</v>
      </c>
      <c r="M17" s="33" t="n">
        <v>0</v>
      </c>
      <c r="N17" s="33" t="n">
        <v>0</v>
      </c>
      <c r="O17" s="34" t="n">
        <f aca="false">SUM(C17:N17)</f>
        <v>17360</v>
      </c>
    </row>
    <row r="18" customFormat="false" ht="19.5" hidden="false" customHeight="true" outlineLevel="0" collapsed="false">
      <c r="B18" s="7" t="s">
        <v>66</v>
      </c>
      <c r="C18" s="33" t="n">
        <v>780</v>
      </c>
      <c r="D18" s="33" t="n">
        <v>730</v>
      </c>
      <c r="E18" s="33" t="n">
        <v>870</v>
      </c>
      <c r="F18" s="33" t="n">
        <v>820</v>
      </c>
      <c r="G18" s="33" t="n">
        <v>920</v>
      </c>
      <c r="H18" s="33" t="n">
        <v>860</v>
      </c>
      <c r="I18" s="33" t="n">
        <v>0</v>
      </c>
      <c r="J18" s="33" t="n">
        <v>0</v>
      </c>
      <c r="K18" s="33" t="n">
        <v>0</v>
      </c>
      <c r="L18" s="33" t="n">
        <v>0</v>
      </c>
      <c r="M18" s="33" t="n">
        <v>0</v>
      </c>
      <c r="N18" s="33" t="n">
        <v>0</v>
      </c>
      <c r="O18" s="34" t="n">
        <f aca="false">SUM(C18:N18)</f>
        <v>4980</v>
      </c>
    </row>
    <row r="19" customFormat="false" ht="19.5" hidden="false" customHeight="true" outlineLevel="0" collapsed="false">
      <c r="B19" s="12" t="s">
        <v>67</v>
      </c>
      <c r="C19" s="33" t="n">
        <v>580</v>
      </c>
      <c r="D19" s="33" t="n">
        <v>530</v>
      </c>
      <c r="E19" s="33" t="n">
        <v>620</v>
      </c>
      <c r="F19" s="33" t="n">
        <v>680</v>
      </c>
      <c r="G19" s="33" t="n">
        <v>700</v>
      </c>
      <c r="H19" s="33" t="n">
        <v>880</v>
      </c>
      <c r="I19" s="33" t="n">
        <v>0</v>
      </c>
      <c r="J19" s="33" t="n">
        <v>0</v>
      </c>
      <c r="K19" s="33" t="n">
        <v>0</v>
      </c>
      <c r="L19" s="33" t="n">
        <v>0</v>
      </c>
      <c r="M19" s="33" t="n">
        <v>0</v>
      </c>
      <c r="N19" s="33" t="n">
        <v>0</v>
      </c>
      <c r="O19" s="34" t="n">
        <f aca="false">SUM(C19:N19)</f>
        <v>3990</v>
      </c>
    </row>
    <row r="20" customFormat="false" ht="19.5" hidden="false" customHeight="true" outlineLevel="0" collapsed="false">
      <c r="B20" s="7" t="s">
        <v>68</v>
      </c>
      <c r="C20" s="33" t="n">
        <v>330</v>
      </c>
      <c r="D20" s="33" t="n">
        <v>300</v>
      </c>
      <c r="E20" s="33" t="n">
        <v>360</v>
      </c>
      <c r="F20" s="33" t="n">
        <v>340</v>
      </c>
      <c r="G20" s="33" t="n">
        <v>380</v>
      </c>
      <c r="H20" s="33" t="n">
        <v>400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4" t="n">
        <f aca="false">SUM(C20:N20)</f>
        <v>2110</v>
      </c>
    </row>
    <row r="21" customFormat="false" ht="24" hidden="false" customHeight="true" outlineLevel="0" collapsed="false">
      <c r="B21" s="35" t="s">
        <v>71</v>
      </c>
      <c r="C21" s="36" t="n">
        <f aca="false">C16+C17+C18+C19+C20</f>
        <v>8540</v>
      </c>
      <c r="D21" s="36" t="n">
        <f aca="false">D16+D17+D18+D19+D20</f>
        <v>7990</v>
      </c>
      <c r="E21" s="36" t="n">
        <f aca="false">E16+E17+E18+E19+E20</f>
        <v>9250</v>
      </c>
      <c r="F21" s="36" t="n">
        <f aca="false">F16+F17+F18+F19+F20</f>
        <v>8710</v>
      </c>
      <c r="G21" s="36" t="n">
        <f aca="false">G16+G17+G18+G19+G20</f>
        <v>9430</v>
      </c>
      <c r="H21" s="36" t="n">
        <f aca="false">H16+H17+H18+H19+H20</f>
        <v>9690</v>
      </c>
      <c r="I21" s="36" t="n">
        <f aca="false">I16+I17+I18+I19+I20</f>
        <v>0</v>
      </c>
      <c r="J21" s="36" t="n">
        <f aca="false">J16+J17+J18+J19+J20</f>
        <v>0</v>
      </c>
      <c r="K21" s="36" t="n">
        <f aca="false">K16+K17+K18+K19+K20</f>
        <v>0</v>
      </c>
      <c r="L21" s="36" t="n">
        <f aca="false">L16+L17+L18+L19+L20</f>
        <v>0</v>
      </c>
      <c r="M21" s="36" t="n">
        <f aca="false">M16+M17+M18+M19+M20</f>
        <v>0</v>
      </c>
      <c r="N21" s="36" t="n">
        <f aca="false">N16+N17+N18+N19+N20</f>
        <v>0</v>
      </c>
      <c r="O21" s="34" t="n">
        <f aca="false">O16+O17+O18+O19+O20</f>
        <v>53610</v>
      </c>
    </row>
    <row r="22" customFormat="false" ht="6.75" hidden="false" customHeight="true" outlineLevel="0" collapsed="false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customFormat="false" ht="21.75" hidden="false" customHeight="true" outlineLevel="0" collapsed="false">
      <c r="B23" s="4" t="s">
        <v>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customFormat="false" ht="19.5" hidden="false" customHeight="true" outlineLevel="0" collapsed="false">
      <c r="B24" s="5"/>
      <c r="C24" s="5" t="s">
        <v>51</v>
      </c>
      <c r="D24" s="5" t="s">
        <v>52</v>
      </c>
      <c r="E24" s="5" t="s">
        <v>53</v>
      </c>
      <c r="F24" s="5" t="s">
        <v>54</v>
      </c>
      <c r="G24" s="5" t="s">
        <v>55</v>
      </c>
      <c r="H24" s="5" t="s">
        <v>56</v>
      </c>
      <c r="I24" s="5" t="s">
        <v>57</v>
      </c>
      <c r="J24" s="5" t="s">
        <v>58</v>
      </c>
      <c r="K24" s="5" t="s">
        <v>59</v>
      </c>
      <c r="L24" s="5" t="s">
        <v>60</v>
      </c>
      <c r="M24" s="5" t="s">
        <v>61</v>
      </c>
      <c r="N24" s="5" t="s">
        <v>62</v>
      </c>
      <c r="O24" s="5" t="s">
        <v>73</v>
      </c>
    </row>
    <row r="25" customFormat="false" ht="21.75" hidden="false" customHeight="true" outlineLevel="0" collapsed="false">
      <c r="B25" s="37" t="s">
        <v>74</v>
      </c>
      <c r="C25" s="38" t="n">
        <f aca="false">C21-C12</f>
        <v>-210</v>
      </c>
      <c r="D25" s="38" t="n">
        <f aca="false">D21-D12</f>
        <v>-130</v>
      </c>
      <c r="E25" s="38" t="n">
        <f aca="false">E21-E12</f>
        <v>-180</v>
      </c>
      <c r="F25" s="38" t="n">
        <f aca="false">F21-F12</f>
        <v>-200</v>
      </c>
      <c r="G25" s="38" t="n">
        <f aca="false">G21-G12</f>
        <v>-140</v>
      </c>
      <c r="H25" s="38" t="n">
        <f aca="false">H21-H12</f>
        <v>-110</v>
      </c>
      <c r="I25" s="38" t="n">
        <f aca="false">I21-I12</f>
        <v>-9270</v>
      </c>
      <c r="J25" s="38" t="n">
        <f aca="false">J21-J12</f>
        <v>-8630</v>
      </c>
      <c r="K25" s="38" t="n">
        <f aca="false">K21-K12</f>
        <v>-10110</v>
      </c>
      <c r="L25" s="38" t="n">
        <f aca="false">L21-L12</f>
        <v>-9360</v>
      </c>
      <c r="M25" s="38" t="n">
        <f aca="false">M21-M12</f>
        <v>-8810</v>
      </c>
      <c r="N25" s="38" t="n">
        <f aca="false">N21-N12</f>
        <v>-11570</v>
      </c>
      <c r="O25" s="38" t="n">
        <f aca="false">O21-O12</f>
        <v>-58720</v>
      </c>
    </row>
    <row r="26" customFormat="false" ht="21.75" hidden="false" customHeight="true" outlineLevel="0" collapsed="false">
      <c r="B26" s="37" t="s">
        <v>75</v>
      </c>
      <c r="C26" s="14" t="n">
        <f aca="false">IFERROR((C21-C12)/C12,0)</f>
        <v>-0.024</v>
      </c>
      <c r="D26" s="14" t="n">
        <f aca="false">IFERROR((D21-D12)/D12,0)</f>
        <v>-0.0160098522167488</v>
      </c>
      <c r="E26" s="14" t="n">
        <f aca="false">IFERROR((E21-E12)/E12,0)</f>
        <v>-0.0190880169671262</v>
      </c>
      <c r="F26" s="14" t="n">
        <f aca="false">IFERROR((F21-F12)/F12,0)</f>
        <v>-0.0224466891133558</v>
      </c>
      <c r="G26" s="14" t="n">
        <f aca="false">IFERROR((G21-G12)/G12,0)</f>
        <v>-0.0146290491118077</v>
      </c>
      <c r="H26" s="14" t="n">
        <f aca="false">IFERROR((H21-H12)/H12,0)</f>
        <v>-0.0112244897959184</v>
      </c>
      <c r="I26" s="14" t="n">
        <f aca="false">IFERROR((I21-I12)/I12,0)</f>
        <v>-1</v>
      </c>
      <c r="J26" s="14" t="n">
        <f aca="false">IFERROR((J21-J12)/J12,0)</f>
        <v>-1</v>
      </c>
      <c r="K26" s="14" t="n">
        <f aca="false">IFERROR((K21-K12)/K12,0)</f>
        <v>-1</v>
      </c>
      <c r="L26" s="14" t="n">
        <f aca="false">IFERROR((L21-L12)/L12,0)</f>
        <v>-1</v>
      </c>
      <c r="M26" s="14" t="n">
        <f aca="false">IFERROR((M21-M12)/M12,0)</f>
        <v>-1</v>
      </c>
      <c r="N26" s="14" t="n">
        <f aca="false">IFERROR((N21-N12)/N12,0)</f>
        <v>-1</v>
      </c>
      <c r="O26" s="14" t="n">
        <f aca="false">IFERROR((O21-O12)/O12,0)</f>
        <v>-0.522745482061782</v>
      </c>
    </row>
    <row r="27" customFormat="false" ht="6.75" hidden="false" customHeight="true" outlineLevel="0" collapsed="false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customFormat="false" ht="21.75" hidden="false" customHeight="true" outlineLevel="0" collapsed="false">
      <c r="B28" s="4" t="s">
        <v>76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customFormat="false" ht="24" hidden="false" customHeight="true" outlineLevel="0" collapsed="false">
      <c r="B29" s="37" t="s">
        <v>77</v>
      </c>
      <c r="C29" s="39" t="n">
        <f aca="false">O12</f>
        <v>112330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customFormat="false" ht="24" hidden="false" customHeight="true" outlineLevel="0" collapsed="false">
      <c r="B30" s="40" t="s">
        <v>78</v>
      </c>
      <c r="C30" s="39" t="n">
        <f aca="false">O21</f>
        <v>53610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customFormat="false" ht="24" hidden="false" customHeight="true" outlineLevel="0" collapsed="false">
      <c r="B31" s="37" t="s">
        <v>79</v>
      </c>
      <c r="C31" s="39" t="n">
        <f aca="false">Kalkulation!D17*12</f>
        <v>1424808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customFormat="false" ht="24" hidden="false" customHeight="true" outlineLevel="0" collapsed="false">
      <c r="B32" s="40" t="s">
        <v>80</v>
      </c>
      <c r="C32" s="41" t="n">
        <f aca="false">C30-C31</f>
        <v>-1371198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customFormat="false" ht="24" hidden="false" customHeight="true" outlineLevel="0" collapsed="false">
      <c r="B33" s="37" t="s">
        <v>81</v>
      </c>
      <c r="C33" s="42" t="n">
        <f aca="false">IFERROR(C32/C30,0)</f>
        <v>-25.5772803581421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</sheetData>
  <mergeCells count="6">
    <mergeCell ref="B2:O2"/>
    <mergeCell ref="B3:O3"/>
    <mergeCell ref="B5:O5"/>
    <mergeCell ref="B14:O14"/>
    <mergeCell ref="B23:O23"/>
    <mergeCell ref="B28:O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2026-05-26T05:46:02Z</dcterms:created>
  <dc:creator>openpyxl</dc:creator>
  <dc:description/>
  <dc:language>en-US</dc:language>
  <cp:lastModifiedBy/>
  <dcterms:modified xsi:type="dcterms:W3CDTF">2026-05-26T05:46:02Z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