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AC0C26A0-2402-4E2B-9732-1EC02313F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Jour fixe" sheetId="2" r:id="rId2"/>
    <sheet name="Maßnahmen" sheetId="3" r:id="rId3"/>
    <sheet name="Logbuch" sheetId="4" r:id="rId4"/>
    <sheet name="Einstellunge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5" l="1"/>
  <c r="K12" i="4"/>
  <c r="B12" i="4"/>
  <c r="K11" i="4"/>
  <c r="B11" i="4"/>
  <c r="K10" i="4"/>
  <c r="B10" i="4"/>
  <c r="K9" i="4"/>
  <c r="B9" i="4"/>
  <c r="K8" i="4"/>
  <c r="B8" i="4"/>
  <c r="K7" i="4"/>
  <c r="B7" i="4"/>
  <c r="K6" i="4"/>
  <c r="B6" i="4"/>
  <c r="K5" i="4"/>
  <c r="B5" i="4"/>
  <c r="M204" i="3"/>
  <c r="L204" i="3"/>
  <c r="M203" i="3"/>
  <c r="L203" i="3"/>
  <c r="M202" i="3"/>
  <c r="L202" i="3"/>
  <c r="M201" i="3"/>
  <c r="L201" i="3"/>
  <c r="M200" i="3"/>
  <c r="L200" i="3"/>
  <c r="M199" i="3"/>
  <c r="L199" i="3"/>
  <c r="M198" i="3"/>
  <c r="L198" i="3"/>
  <c r="M197" i="3"/>
  <c r="L197" i="3"/>
  <c r="M196" i="3"/>
  <c r="L196" i="3"/>
  <c r="M195" i="3"/>
  <c r="L195" i="3"/>
  <c r="M194" i="3"/>
  <c r="L194" i="3"/>
  <c r="M193" i="3"/>
  <c r="L193" i="3"/>
  <c r="M192" i="3"/>
  <c r="L192" i="3"/>
  <c r="M191" i="3"/>
  <c r="L191" i="3"/>
  <c r="M190" i="3"/>
  <c r="L190" i="3"/>
  <c r="M189" i="3"/>
  <c r="L189" i="3"/>
  <c r="M188" i="3"/>
  <c r="L188" i="3"/>
  <c r="M187" i="3"/>
  <c r="L187" i="3"/>
  <c r="M186" i="3"/>
  <c r="L186" i="3"/>
  <c r="M185" i="3"/>
  <c r="L185" i="3"/>
  <c r="M184" i="3"/>
  <c r="L184" i="3"/>
  <c r="M183" i="3"/>
  <c r="L183" i="3"/>
  <c r="M182" i="3"/>
  <c r="L182" i="3"/>
  <c r="M181" i="3"/>
  <c r="L181" i="3"/>
  <c r="M180" i="3"/>
  <c r="L180" i="3"/>
  <c r="M179" i="3"/>
  <c r="L179" i="3"/>
  <c r="M178" i="3"/>
  <c r="L178" i="3"/>
  <c r="M177" i="3"/>
  <c r="L177" i="3"/>
  <c r="M176" i="3"/>
  <c r="L176" i="3"/>
  <c r="M175" i="3"/>
  <c r="L175" i="3"/>
  <c r="M174" i="3"/>
  <c r="L174" i="3"/>
  <c r="M173" i="3"/>
  <c r="L173" i="3"/>
  <c r="M172" i="3"/>
  <c r="L172" i="3"/>
  <c r="M171" i="3"/>
  <c r="L171" i="3"/>
  <c r="M170" i="3"/>
  <c r="L170" i="3"/>
  <c r="M169" i="3"/>
  <c r="L169" i="3"/>
  <c r="M168" i="3"/>
  <c r="L168" i="3"/>
  <c r="M167" i="3"/>
  <c r="L167" i="3"/>
  <c r="M166" i="3"/>
  <c r="L166" i="3"/>
  <c r="M165" i="3"/>
  <c r="L165" i="3"/>
  <c r="M164" i="3"/>
  <c r="L164" i="3"/>
  <c r="M163" i="3"/>
  <c r="L163" i="3"/>
  <c r="M162" i="3"/>
  <c r="L162" i="3"/>
  <c r="M161" i="3"/>
  <c r="L161" i="3"/>
  <c r="M160" i="3"/>
  <c r="L160" i="3"/>
  <c r="M159" i="3"/>
  <c r="L159" i="3"/>
  <c r="M158" i="3"/>
  <c r="L158" i="3"/>
  <c r="M157" i="3"/>
  <c r="L157" i="3"/>
  <c r="M156" i="3"/>
  <c r="L156" i="3"/>
  <c r="M155" i="3"/>
  <c r="L155" i="3"/>
  <c r="M154" i="3"/>
  <c r="L154" i="3"/>
  <c r="M153" i="3"/>
  <c r="L153" i="3"/>
  <c r="M152" i="3"/>
  <c r="L152" i="3"/>
  <c r="M151" i="3"/>
  <c r="L151" i="3"/>
  <c r="M150" i="3"/>
  <c r="L150" i="3"/>
  <c r="M149" i="3"/>
  <c r="L149" i="3"/>
  <c r="M148" i="3"/>
  <c r="L148" i="3"/>
  <c r="M147" i="3"/>
  <c r="L147" i="3"/>
  <c r="M146" i="3"/>
  <c r="L146" i="3"/>
  <c r="M145" i="3"/>
  <c r="L145" i="3"/>
  <c r="M144" i="3"/>
  <c r="L144" i="3"/>
  <c r="M143" i="3"/>
  <c r="L143" i="3"/>
  <c r="M142" i="3"/>
  <c r="L142" i="3"/>
  <c r="M141" i="3"/>
  <c r="L141" i="3"/>
  <c r="M140" i="3"/>
  <c r="L140" i="3"/>
  <c r="M139" i="3"/>
  <c r="L139" i="3"/>
  <c r="M138" i="3"/>
  <c r="L138" i="3"/>
  <c r="M137" i="3"/>
  <c r="L137" i="3"/>
  <c r="M136" i="3"/>
  <c r="L136" i="3"/>
  <c r="M135" i="3"/>
  <c r="L135" i="3"/>
  <c r="M134" i="3"/>
  <c r="L134" i="3"/>
  <c r="M133" i="3"/>
  <c r="L133" i="3"/>
  <c r="M132" i="3"/>
  <c r="L132" i="3"/>
  <c r="M131" i="3"/>
  <c r="L131" i="3"/>
  <c r="M130" i="3"/>
  <c r="L130" i="3"/>
  <c r="M129" i="3"/>
  <c r="L129" i="3"/>
  <c r="M128" i="3"/>
  <c r="L128" i="3"/>
  <c r="M127" i="3"/>
  <c r="L127" i="3"/>
  <c r="M126" i="3"/>
  <c r="L126" i="3"/>
  <c r="M125" i="3"/>
  <c r="L125" i="3"/>
  <c r="M124" i="3"/>
  <c r="L124" i="3"/>
  <c r="M123" i="3"/>
  <c r="L123" i="3"/>
  <c r="M122" i="3"/>
  <c r="L122" i="3"/>
  <c r="M121" i="3"/>
  <c r="L121" i="3"/>
  <c r="M120" i="3"/>
  <c r="L120" i="3"/>
  <c r="M119" i="3"/>
  <c r="L119" i="3"/>
  <c r="M118" i="3"/>
  <c r="L118" i="3"/>
  <c r="M117" i="3"/>
  <c r="L117" i="3"/>
  <c r="M116" i="3"/>
  <c r="L116" i="3"/>
  <c r="M115" i="3"/>
  <c r="L115" i="3"/>
  <c r="M114" i="3"/>
  <c r="L114" i="3"/>
  <c r="M113" i="3"/>
  <c r="L113" i="3"/>
  <c r="M112" i="3"/>
  <c r="L112" i="3"/>
  <c r="M111" i="3"/>
  <c r="L111" i="3"/>
  <c r="M110" i="3"/>
  <c r="L110" i="3"/>
  <c r="M109" i="3"/>
  <c r="L109" i="3"/>
  <c r="M108" i="3"/>
  <c r="L108" i="3"/>
  <c r="M107" i="3"/>
  <c r="L107" i="3"/>
  <c r="M106" i="3"/>
  <c r="L106" i="3"/>
  <c r="M105" i="3"/>
  <c r="L105" i="3"/>
  <c r="M104" i="3"/>
  <c r="L104" i="3"/>
  <c r="M103" i="3"/>
  <c r="L103" i="3"/>
  <c r="M102" i="3"/>
  <c r="L102" i="3"/>
  <c r="M101" i="3"/>
  <c r="L101" i="3"/>
  <c r="M100" i="3"/>
  <c r="L100" i="3"/>
  <c r="M99" i="3"/>
  <c r="L99" i="3"/>
  <c r="M98" i="3"/>
  <c r="L98" i="3"/>
  <c r="M97" i="3"/>
  <c r="L97" i="3"/>
  <c r="M96" i="3"/>
  <c r="L96" i="3"/>
  <c r="M95" i="3"/>
  <c r="L95" i="3"/>
  <c r="M94" i="3"/>
  <c r="L94" i="3"/>
  <c r="M93" i="3"/>
  <c r="L93" i="3"/>
  <c r="M92" i="3"/>
  <c r="L92" i="3"/>
  <c r="M91" i="3"/>
  <c r="L91" i="3"/>
  <c r="M90" i="3"/>
  <c r="L90" i="3"/>
  <c r="M89" i="3"/>
  <c r="L89" i="3"/>
  <c r="M88" i="3"/>
  <c r="L88" i="3"/>
  <c r="M87" i="3"/>
  <c r="L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8" i="3"/>
  <c r="L78" i="3"/>
  <c r="M77" i="3"/>
  <c r="L77" i="3"/>
  <c r="M76" i="3"/>
  <c r="L76" i="3"/>
  <c r="M75" i="3"/>
  <c r="L75" i="3"/>
  <c r="M74" i="3"/>
  <c r="L74" i="3"/>
  <c r="M73" i="3"/>
  <c r="L73" i="3"/>
  <c r="M72" i="3"/>
  <c r="L72" i="3"/>
  <c r="M71" i="3"/>
  <c r="L71" i="3"/>
  <c r="M70" i="3"/>
  <c r="L70" i="3"/>
  <c r="M69" i="3"/>
  <c r="L69" i="3"/>
  <c r="M68" i="3"/>
  <c r="L68" i="3"/>
  <c r="M67" i="3"/>
  <c r="L67" i="3"/>
  <c r="M66" i="3"/>
  <c r="L66" i="3"/>
  <c r="M65" i="3"/>
  <c r="L65" i="3"/>
  <c r="M64" i="3"/>
  <c r="L6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55" i="3"/>
  <c r="L55" i="3"/>
  <c r="M54" i="3"/>
  <c r="L54" i="3"/>
  <c r="M53" i="3"/>
  <c r="L53" i="3"/>
  <c r="M52" i="3"/>
  <c r="L52" i="3"/>
  <c r="M51" i="3"/>
  <c r="L51" i="3"/>
  <c r="M50" i="3"/>
  <c r="L50" i="3"/>
  <c r="M49" i="3"/>
  <c r="L49" i="3"/>
  <c r="M48" i="3"/>
  <c r="L48" i="3"/>
  <c r="M47" i="3"/>
  <c r="L47" i="3"/>
  <c r="M46" i="3"/>
  <c r="L4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N14" i="3"/>
  <c r="I14" i="3"/>
  <c r="L14" i="3" s="1"/>
  <c r="M14" i="3" s="1"/>
  <c r="H14" i="3"/>
  <c r="B14" i="3"/>
  <c r="N13" i="3"/>
  <c r="M13" i="3"/>
  <c r="L13" i="3"/>
  <c r="I13" i="3"/>
  <c r="H13" i="3"/>
  <c r="B13" i="3"/>
  <c r="N12" i="3"/>
  <c r="I12" i="3"/>
  <c r="L12" i="3" s="1"/>
  <c r="M12" i="3" s="1"/>
  <c r="H12" i="3"/>
  <c r="B12" i="3"/>
  <c r="N11" i="3"/>
  <c r="I11" i="3"/>
  <c r="L11" i="3" s="1"/>
  <c r="M11" i="3" s="1"/>
  <c r="H11" i="3"/>
  <c r="B11" i="3"/>
  <c r="N10" i="3"/>
  <c r="M10" i="3"/>
  <c r="I10" i="3"/>
  <c r="L10" i="3" s="1"/>
  <c r="H10" i="3"/>
  <c r="B10" i="3"/>
  <c r="N9" i="3"/>
  <c r="I9" i="3"/>
  <c r="L9" i="3" s="1"/>
  <c r="M9" i="3" s="1"/>
  <c r="L15" i="1" s="1"/>
  <c r="H9" i="3"/>
  <c r="B9" i="3"/>
  <c r="N8" i="3"/>
  <c r="I8" i="3"/>
  <c r="L8" i="3" s="1"/>
  <c r="M8" i="3" s="1"/>
  <c r="L14" i="1" s="1"/>
  <c r="H8" i="3"/>
  <c r="B8" i="3"/>
  <c r="N7" i="3"/>
  <c r="M7" i="3"/>
  <c r="L7" i="3"/>
  <c r="I7" i="3"/>
  <c r="H7" i="3"/>
  <c r="B7" i="3"/>
  <c r="N6" i="3"/>
  <c r="I6" i="3"/>
  <c r="L6" i="3" s="1"/>
  <c r="M6" i="3" s="1"/>
  <c r="L12" i="1" s="1"/>
  <c r="H6" i="3"/>
  <c r="B6" i="3"/>
  <c r="N5" i="3"/>
  <c r="I5" i="3"/>
  <c r="L5" i="3" s="1"/>
  <c r="H5" i="3"/>
  <c r="B5" i="3"/>
  <c r="L28" i="2"/>
  <c r="L27" i="2"/>
  <c r="M26" i="2"/>
  <c r="B11" i="2"/>
  <c r="L26" i="2" s="1"/>
  <c r="E10" i="2"/>
  <c r="B10" i="2"/>
  <c r="E9" i="2"/>
  <c r="B8" i="2"/>
  <c r="B7" i="2"/>
  <c r="B6" i="2"/>
  <c r="B5" i="2"/>
  <c r="B4" i="2"/>
  <c r="B9" i="2" s="1"/>
  <c r="B3" i="2"/>
  <c r="B36" i="1"/>
  <c r="B35" i="1"/>
  <c r="B34" i="1"/>
  <c r="B33" i="1"/>
  <c r="B32" i="1"/>
  <c r="B31" i="1"/>
  <c r="B30" i="1"/>
  <c r="B29" i="1"/>
  <c r="B28" i="1"/>
  <c r="B24" i="1"/>
  <c r="B23" i="1"/>
  <c r="E22" i="1"/>
  <c r="B22" i="1"/>
  <c r="E21" i="1"/>
  <c r="B21" i="1"/>
  <c r="E20" i="1"/>
  <c r="B20" i="1"/>
  <c r="E19" i="1"/>
  <c r="B19" i="1"/>
  <c r="L16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L13" i="1"/>
  <c r="K13" i="1"/>
  <c r="J13" i="1"/>
  <c r="I13" i="1"/>
  <c r="H13" i="1"/>
  <c r="G13" i="1"/>
  <c r="F13" i="1"/>
  <c r="D13" i="1"/>
  <c r="B13" i="1"/>
  <c r="K12" i="1"/>
  <c r="J12" i="1"/>
  <c r="I12" i="1"/>
  <c r="H12" i="1"/>
  <c r="G12" i="1"/>
  <c r="F12" i="1"/>
  <c r="D12" i="1"/>
  <c r="B12" i="1"/>
  <c r="K11" i="1"/>
  <c r="J11" i="1"/>
  <c r="I11" i="1"/>
  <c r="H11" i="1"/>
  <c r="G11" i="1"/>
  <c r="F11" i="1"/>
  <c r="D11" i="1"/>
  <c r="B11" i="1"/>
  <c r="F10" i="1"/>
  <c r="B10" i="1"/>
  <c r="I6" i="1"/>
  <c r="C6" i="1"/>
  <c r="D10" i="1" l="1"/>
  <c r="A6" i="1"/>
  <c r="G6" i="1"/>
  <c r="M5" i="3"/>
  <c r="K6" i="1"/>
  <c r="E30" i="1" l="1"/>
  <c r="E29" i="1"/>
  <c r="E28" i="1"/>
  <c r="E6" i="1"/>
  <c r="L11" i="1"/>
  <c r="E32" i="1"/>
  <c r="E31" i="1"/>
</calcChain>
</file>

<file path=xl/sharedStrings.xml><?xml version="1.0" encoding="utf-8"?>
<sst xmlns="http://schemas.openxmlformats.org/spreadsheetml/2006/main" count="429" uniqueCount="216">
  <si>
    <t>Jour fixe – Übersicht</t>
  </si>
  <si>
    <t>Steuerungsbereich für den aktuellen Jour fixe: Termin, Agenda-Disziplin, offene Maßnahmen und Risiken.</t>
  </si>
  <si>
    <t>Nächster Termin</t>
  </si>
  <si>
    <t>Offene Maßnahmen</t>
  </si>
  <si>
    <t>Überfällig</t>
  </si>
  <si>
    <t>Fällig in 7 Tagen</t>
  </si>
  <si>
    <t>Erledigungsquote</t>
  </si>
  <si>
    <t>Agenda-Zeit</t>
  </si>
  <si>
    <t>Aktueller Termin</t>
  </si>
  <si>
    <t>Nächste fällige Maßnahmen</t>
  </si>
  <si>
    <t>Meeting</t>
  </si>
  <si>
    <t>Datum</t>
  </si>
  <si>
    <t>Startzeit</t>
  </si>
  <si>
    <t>ID</t>
  </si>
  <si>
    <t>Maßnahme</t>
  </si>
  <si>
    <t>Verantwortlich</t>
  </si>
  <si>
    <t>Fällig</t>
  </si>
  <si>
    <t>Status</t>
  </si>
  <si>
    <t>Ampel</t>
  </si>
  <si>
    <t>Moderator</t>
  </si>
  <si>
    <t>Protokollführung</t>
  </si>
  <si>
    <t>Ort</t>
  </si>
  <si>
    <t>Geplante Dauer</t>
  </si>
  <si>
    <t>Agenda-Punkte</t>
  </si>
  <si>
    <t>Folgeaktionen</t>
  </si>
  <si>
    <t>Offene TOPs</t>
  </si>
  <si>
    <t>Beschlüsse im Logbuch</t>
  </si>
  <si>
    <t>Teilnahmequote</t>
  </si>
  <si>
    <t>Schnellhinweis</t>
  </si>
  <si>
    <t>Vor dem Abschluss: offene TOPs, Folgeaktionen und Beschlüsse prüfen.</t>
  </si>
  <si>
    <t>Anzahl</t>
  </si>
  <si>
    <t>Priorität</t>
  </si>
  <si>
    <t>Offen</t>
  </si>
  <si>
    <t>Niedrig</t>
  </si>
  <si>
    <t>In Bearbeitung</t>
  </si>
  <si>
    <t>Mittel</t>
  </si>
  <si>
    <t>Wartet auf Rückmeldung</t>
  </si>
  <si>
    <t>Hoch</t>
  </si>
  <si>
    <t>Blockiert</t>
  </si>
  <si>
    <t>Kritisch</t>
  </si>
  <si>
    <t>Erledigt</t>
  </si>
  <si>
    <t>Zurückgestellt</t>
  </si>
  <si>
    <t>Kategorie</t>
  </si>
  <si>
    <t>Strategie</t>
  </si>
  <si>
    <t>Operatives</t>
  </si>
  <si>
    <t>Fällig bald</t>
  </si>
  <si>
    <t>Ressourcen</t>
  </si>
  <si>
    <t>Im Plan</t>
  </si>
  <si>
    <t>Risiken</t>
  </si>
  <si>
    <t>Finanzen</t>
  </si>
  <si>
    <t>Kunden</t>
  </si>
  <si>
    <t>Qualität</t>
  </si>
  <si>
    <t>Personal</t>
  </si>
  <si>
    <t>Sonstiges</t>
  </si>
  <si>
    <t>Jour fixe – Agenda und Protokoll</t>
  </si>
  <si>
    <t>Ziel des Termins</t>
  </si>
  <si>
    <t>Regelmäßiger Austausch zu Fortschritt, offenen Punkten, Entscheidungen und Risiken. Die Agenda ist bewusst kurz gehalten, damit Verantwortlichkeiten und nächste Schritte verbindlich dokumentiert werden.</t>
  </si>
  <si>
    <t>Ort / Plattform</t>
  </si>
  <si>
    <t>Nächstes Treffen</t>
  </si>
  <si>
    <t>Anwesend / online</t>
  </si>
  <si>
    <t>Entschuldigt / abwesend</t>
  </si>
  <si>
    <t>Geplante Agenda-Zeit</t>
  </si>
  <si>
    <t>Agenda und Protokoll des aktuellen Jour fixe</t>
  </si>
  <si>
    <t>Teilnahme</t>
  </si>
  <si>
    <t>TOP</t>
  </si>
  <si>
    <t>Thema</t>
  </si>
  <si>
    <t>Typ</t>
  </si>
  <si>
    <t>Ziel / Fragestellung</t>
  </si>
  <si>
    <t>Zeit (Min.)</t>
  </si>
  <si>
    <t>Ergebnis / Notiz</t>
  </si>
  <si>
    <t>Folgeaktion?</t>
  </si>
  <si>
    <t>Name</t>
  </si>
  <si>
    <t>Rolle</t>
  </si>
  <si>
    <t>Kommentar</t>
  </si>
  <si>
    <t>Check-in &amp; Fokus</t>
  </si>
  <si>
    <t>Information</t>
  </si>
  <si>
    <t>Kurz: wichtigste Updates seit dem letzten Termin</t>
  </si>
  <si>
    <t>Anna Weber</t>
  </si>
  <si>
    <t>Keine neuen Eskalationen. Zwei Punkte bleiben im Blick.</t>
  </si>
  <si>
    <t>Nein</t>
  </si>
  <si>
    <t>Moderation</t>
  </si>
  <si>
    <t>Anwesend</t>
  </si>
  <si>
    <t>Leitet den Termin</t>
  </si>
  <si>
    <t>Diskussion</t>
  </si>
  <si>
    <t>Überfällige und blockierte Punkte klären</t>
  </si>
  <si>
    <t>Lukas Hartmann</t>
  </si>
  <si>
    <t>Priorisierung für diese Woche angepasst.</t>
  </si>
  <si>
    <t>Ja</t>
  </si>
  <si>
    <t>Protokoll</t>
  </si>
  <si>
    <t>Dokumentiert Maßnahmen</t>
  </si>
  <si>
    <t>Risiken &amp; Blocker</t>
  </si>
  <si>
    <t>Risiko</t>
  </si>
  <si>
    <t>Blocker transparent machen und nächste Eskalation festlegen</t>
  </si>
  <si>
    <t>Mira Schneider</t>
  </si>
  <si>
    <t>Externer Liefertermin muss bestätigt werden.</t>
  </si>
  <si>
    <t>Fachbeitrag</t>
  </si>
  <si>
    <t>Online</t>
  </si>
  <si>
    <t>Zugeschaltet</t>
  </si>
  <si>
    <t>Entscheidungsvorlage</t>
  </si>
  <si>
    <t>Entscheidung</t>
  </si>
  <si>
    <t>Optionen vergleichen und Entscheidungsreife prüfen</t>
  </si>
  <si>
    <t>Jonas Keller</t>
  </si>
  <si>
    <t>Entscheidung wird vorbereitet und im nächsten Termin finalisiert.</t>
  </si>
  <si>
    <t>Nächste Schritte</t>
  </si>
  <si>
    <t>Aufgabe</t>
  </si>
  <si>
    <t>Verantwortlichkeiten und Fristen bestätigen</t>
  </si>
  <si>
    <t>Alle Maßnahmen werden im Tracker aktualisiert.</t>
  </si>
  <si>
    <t>Fatima Özdemir</t>
  </si>
  <si>
    <t>Entschuldigt</t>
  </si>
  <si>
    <t>Update vorab gesendet</t>
  </si>
  <si>
    <t>Paul Richter</t>
  </si>
  <si>
    <t>Schnellprüfung vor Abschluss</t>
  </si>
  <si>
    <t>Kriterium</t>
  </si>
  <si>
    <t>Wert</t>
  </si>
  <si>
    <t>Ziel</t>
  </si>
  <si>
    <t>Hinweis</t>
  </si>
  <si>
    <t>Sollte die geplante Dauer nicht überschreiten</t>
  </si>
  <si>
    <t>Vor dem Ende kurz bestätigen</t>
  </si>
  <si>
    <t>Alle Ja-Punkte in Maßnahmen übertragen</t>
  </si>
  <si>
    <t>Beschlüsse</t>
  </si>
  <si>
    <t>Wichtige Entscheidungen ins Logbuch eintragen</t>
  </si>
  <si>
    <t>Maßnahmen-Tracker</t>
  </si>
  <si>
    <t>Alle Aufgaben aus dem Jour fixe werden hier gesammelt. Die Spalten „Tage bis fällig“ und „Ampel“ werden automatisch berechnet.</t>
  </si>
  <si>
    <t>Besprechung</t>
  </si>
  <si>
    <t>Start</t>
  </si>
  <si>
    <t>Fortschritt</t>
  </si>
  <si>
    <t>Tage bis fällig</t>
  </si>
  <si>
    <t>Letzte Aktualisierung</t>
  </si>
  <si>
    <t>Notiz</t>
  </si>
  <si>
    <t>M-001</t>
  </si>
  <si>
    <t>Team Jour fixe</t>
  </si>
  <si>
    <t>Rückmeldung zum externen Liefertermin einholen</t>
  </si>
  <si>
    <t>Lieferant wurde kontaktiert</t>
  </si>
  <si>
    <t>M-002</t>
  </si>
  <si>
    <t>Entscheidungsvorlage für Option A/B finalisieren</t>
  </si>
  <si>
    <t>Unterlagen fehlen teilweise</t>
  </si>
  <si>
    <t>M-003</t>
  </si>
  <si>
    <t>Kostenübersicht für geplante Anpassung aktualisieren</t>
  </si>
  <si>
    <t>Version an Team verteilt</t>
  </si>
  <si>
    <t>M-004</t>
  </si>
  <si>
    <t>Ressourcenbedarf für die nächsten zwei Wochen prüfen</t>
  </si>
  <si>
    <t>M-005</t>
  </si>
  <si>
    <t>Kundenfeedback aus den letzten Gesprächen zusammenfassen</t>
  </si>
  <si>
    <t>Input aus zwei Gesprächen offen</t>
  </si>
  <si>
    <t>M-006</t>
  </si>
  <si>
    <t>Qualitätsrisiko bewerten und Gegenmaßnahme vorschlagen</t>
  </si>
  <si>
    <t>Abhängigkeit von Testdaten</t>
  </si>
  <si>
    <t>M-007</t>
  </si>
  <si>
    <t>Vorlage für Status-Updates vereinheitlichen</t>
  </si>
  <si>
    <t>M-008</t>
  </si>
  <si>
    <t>Nächsten Jour fixe vorbereiten und Agenda versenden</t>
  </si>
  <si>
    <t>M-009</t>
  </si>
  <si>
    <t>Entscheidung zu Eskalationsweg dokumentieren</t>
  </si>
  <si>
    <t>Beschluss ins Logbuch übernommen</t>
  </si>
  <si>
    <t>M-010</t>
  </si>
  <si>
    <t>Prüfen, welche Themen nicht mehr in den Jour fixe gehören</t>
  </si>
  <si>
    <t>Nach Priorisierung erneut prüfen</t>
  </si>
  <si>
    <t>Fortlaufendes Logbuch für Jour-fixe-Besprechungen</t>
  </si>
  <si>
    <t>Nutzen Sie das Logbuch für Ergebnisse, Entscheidungen und Wiedervorlagen über mehrere Termine hinweg. So bleibt der Jour fixe nachvollziehbar, ohne für jedes Meeting eine neue Datei anzulegen.</t>
  </si>
  <si>
    <t>Protokoll-ID</t>
  </si>
  <si>
    <t>Kernaussage</t>
  </si>
  <si>
    <t>Maßnahme-ID</t>
  </si>
  <si>
    <t>Wiedervorlage</t>
  </si>
  <si>
    <t>P-001</t>
  </si>
  <si>
    <t>Team arbeitet nach Plan; zwei Abhängigkeiten bleiben kritisch.</t>
  </si>
  <si>
    <t>P-002</t>
  </si>
  <si>
    <t>Überfällige Punkte wurden priorisiert und Verantwortlichkeiten bestätigt.</t>
  </si>
  <si>
    <t>Wiedervorlage im nächsten Termin</t>
  </si>
  <si>
    <t>P-003</t>
  </si>
  <si>
    <t>Liefertermin extern ist noch unsicher.</t>
  </si>
  <si>
    <t>Eskalationsweg wird vorbereitet, falls Termin nicht bestätigt wird.</t>
  </si>
  <si>
    <t>P-004</t>
  </si>
  <si>
    <t>Option A ist günstiger, Option B reduziert Umsetzungsrisiko.</t>
  </si>
  <si>
    <t>Entscheidung wird vertagt, bis Kostenübersicht final vorliegt.</t>
  </si>
  <si>
    <t>P-005</t>
  </si>
  <si>
    <t>Agenda und Maßnahmen werden vor dem nächsten Termin aktualisiert.</t>
  </si>
  <si>
    <t>P-006</t>
  </si>
  <si>
    <t>Kostenübersicht</t>
  </si>
  <si>
    <t>Aktualisierte Kostenschätzung liegt vor.</t>
  </si>
  <si>
    <t>Kostenübersicht wird als Basis für Entscheidungsvorlage genutzt.</t>
  </si>
  <si>
    <t>P-007</t>
  </si>
  <si>
    <t>Eskalationsweg</t>
  </si>
  <si>
    <t>Bei externer Verzögerung erfolgt Eskalation über definierte Kontaktstelle.</t>
  </si>
  <si>
    <t>Eskalationsweg beschlossen und dokumentiert.</t>
  </si>
  <si>
    <t>P-008</t>
  </si>
  <si>
    <t>Status-Updates</t>
  </si>
  <si>
    <t>Statusmeldungen sind inhaltlich uneinheitlich.</t>
  </si>
  <si>
    <t>Einstellungen für die Jour-fixe-Vorlage</t>
  </si>
  <si>
    <t>Meeting-Name</t>
  </si>
  <si>
    <t>Rhythmus</t>
  </si>
  <si>
    <t>Wöchentlich</t>
  </si>
  <si>
    <t>Wochentag</t>
  </si>
  <si>
    <t>Mittwoch</t>
  </si>
  <si>
    <t>Zweiwöchentlich</t>
  </si>
  <si>
    <t>09:00</t>
  </si>
  <si>
    <t>Monatlich</t>
  </si>
  <si>
    <t>Dauer (Min.)</t>
  </si>
  <si>
    <t>Abwesend</t>
  </si>
  <si>
    <t>Besprechungsraum / Teams</t>
  </si>
  <si>
    <t>Blocker</t>
  </si>
  <si>
    <t>Startdatum</t>
  </si>
  <si>
    <t>Teilnehmende</t>
  </si>
  <si>
    <t>E-Mail</t>
  </si>
  <si>
    <t>Team/Bereich</t>
  </si>
  <si>
    <t>Standardteilnahme</t>
  </si>
  <si>
    <t>anna.weber@example.com</t>
  </si>
  <si>
    <t>Leitung</t>
  </si>
  <si>
    <t>lukas.hartmann@example.com</t>
  </si>
  <si>
    <t>Operations</t>
  </si>
  <si>
    <t>mira.schneider@example.com</t>
  </si>
  <si>
    <t>jonas.keller@example.com</t>
  </si>
  <si>
    <t>Produkt</t>
  </si>
  <si>
    <t>fatima.oezdemir@example.com</t>
  </si>
  <si>
    <t>paul.richter@example.com</t>
  </si>
  <si>
    <t>Controlling</t>
  </si>
  <si>
    <t>Hinweis: Die Listen rechts steuern die Dropdowns in den Arbeitsblättern. Namen, Kategorien und Statuswerte können hier angepasst werden. Die Beispielpersonen sind fiktiv und dienen nur zur Erklärung der Vorlage.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</si>
</sst>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1"/>
      <name val="Carlito"/>
    </font>
    <font>
      <b/>
      <sz val="18"/>
      <color rgb="FFFFFFFF"/>
      <name val="Carlito"/>
    </font>
    <font>
      <b/>
      <sz val="11"/>
      <color rgb="FF1F2937"/>
      <name val="Carlito"/>
    </font>
    <font>
      <sz val="11"/>
      <color rgb="FF1F2937"/>
      <name val="Carlito"/>
    </font>
    <font>
      <b/>
      <sz val="11"/>
      <color rgb="FFFFFFFF"/>
      <name val="Carlito"/>
    </font>
    <font>
      <sz val="11"/>
      <color rgb="FF92400E"/>
      <name val="Carlito"/>
    </font>
    <font>
      <b/>
      <sz val="12"/>
      <color rgb="FFFFFFFF"/>
      <name val="Carlito"/>
    </font>
    <font>
      <b/>
      <sz val="16"/>
      <color rgb="FF1F2937"/>
      <name val="Carlito"/>
    </font>
    <font>
      <b/>
      <sz val="20"/>
      <color rgb="FFFFFFFF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F3F4F6"/>
      </patternFill>
    </fill>
    <fill>
      <patternFill patternType="solid">
        <fgColor rgb="FFEFF6FF"/>
      </patternFill>
    </fill>
    <fill>
      <patternFill patternType="solid">
        <fgColor rgb="FFFFFBEB"/>
      </patternFill>
    </fill>
    <fill>
      <patternFill patternType="solid">
        <fgColor rgb="FF1E40AF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2" fillId="3" borderId="0" xfId="1" applyFont="1" applyFill="1" applyAlignment="1">
      <alignment horizontal="left" vertical="center" wrapText="1"/>
    </xf>
    <xf numFmtId="0" fontId="3" fillId="4" borderId="0" xfId="1" applyFont="1" applyFill="1" applyAlignment="1">
      <alignment horizontal="left" vertical="center" wrapText="1"/>
    </xf>
    <xf numFmtId="1" fontId="3" fillId="4" borderId="0" xfId="1" applyNumberFormat="1" applyFont="1" applyFill="1" applyAlignment="1">
      <alignment horizontal="left" vertical="center" wrapText="1"/>
    </xf>
    <xf numFmtId="164" fontId="3" fillId="4" borderId="0" xfId="1" applyNumberFormat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0" fontId="7" fillId="7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0" fillId="0" borderId="4" xfId="1" applyFont="1" applyBorder="1" applyAlignment="1">
      <alignment wrapText="1"/>
    </xf>
    <xf numFmtId="0" fontId="0" fillId="0" borderId="5" xfId="1" applyFont="1" applyBorder="1" applyAlignment="1">
      <alignment wrapText="1"/>
    </xf>
    <xf numFmtId="1" fontId="0" fillId="0" borderId="5" xfId="1" applyNumberFormat="1" applyFont="1" applyBorder="1" applyAlignment="1">
      <alignment wrapText="1"/>
    </xf>
    <xf numFmtId="0" fontId="0" fillId="0" borderId="6" xfId="1" applyFont="1" applyBorder="1" applyAlignment="1">
      <alignment wrapText="1"/>
    </xf>
    <xf numFmtId="0" fontId="0" fillId="0" borderId="7" xfId="1" applyFont="1" applyBorder="1" applyAlignment="1">
      <alignment wrapText="1"/>
    </xf>
    <xf numFmtId="0" fontId="0" fillId="0" borderId="8" xfId="1" applyFont="1" applyBorder="1" applyAlignment="1">
      <alignment wrapText="1"/>
    </xf>
    <xf numFmtId="1" fontId="0" fillId="0" borderId="8" xfId="1" applyNumberFormat="1" applyFont="1" applyBorder="1" applyAlignment="1">
      <alignment wrapText="1"/>
    </xf>
    <xf numFmtId="0" fontId="0" fillId="0" borderId="9" xfId="1" applyFont="1" applyBorder="1" applyAlignment="1">
      <alignment wrapText="1"/>
    </xf>
    <xf numFmtId="0" fontId="0" fillId="0" borderId="4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7" xfId="1" applyFont="1" applyBorder="1"/>
    <xf numFmtId="0" fontId="0" fillId="0" borderId="8" xfId="1" applyFont="1" applyBorder="1"/>
    <xf numFmtId="0" fontId="0" fillId="0" borderId="9" xfId="1" applyFont="1" applyBorder="1"/>
    <xf numFmtId="164" fontId="0" fillId="0" borderId="5" xfId="1" applyNumberFormat="1" applyFont="1" applyBorder="1" applyAlignment="1">
      <alignment wrapText="1"/>
    </xf>
    <xf numFmtId="164" fontId="0" fillId="0" borderId="8" xfId="1" applyNumberFormat="1" applyFont="1" applyBorder="1" applyAlignment="1">
      <alignment wrapText="1"/>
    </xf>
    <xf numFmtId="9" fontId="0" fillId="0" borderId="5" xfId="1" applyNumberFormat="1" applyFont="1" applyBorder="1" applyAlignment="1">
      <alignment wrapText="1"/>
    </xf>
    <xf numFmtId="9" fontId="0" fillId="0" borderId="8" xfId="1" applyNumberFormat="1" applyFont="1" applyBorder="1" applyAlignment="1">
      <alignment wrapText="1"/>
    </xf>
    <xf numFmtId="0" fontId="2" fillId="3" borderId="1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3" fillId="4" borderId="2" xfId="1" applyFont="1" applyFill="1" applyBorder="1" applyAlignment="1">
      <alignment horizontal="left" vertical="center" wrapText="1"/>
    </xf>
    <xf numFmtId="0" fontId="3" fillId="4" borderId="5" xfId="1" applyFont="1" applyFill="1" applyBorder="1" applyAlignment="1">
      <alignment horizontal="left" vertical="center" wrapText="1"/>
    </xf>
    <xf numFmtId="0" fontId="3" fillId="4" borderId="8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6" xfId="1" applyFont="1" applyFill="1" applyBorder="1" applyAlignment="1">
      <alignment horizontal="left" vertical="center" wrapText="1"/>
    </xf>
    <xf numFmtId="164" fontId="3" fillId="4" borderId="2" xfId="1" applyNumberFormat="1" applyFont="1" applyFill="1" applyBorder="1" applyAlignment="1">
      <alignment horizontal="left" vertical="center" wrapText="1"/>
    </xf>
    <xf numFmtId="9" fontId="3" fillId="4" borderId="9" xfId="1" applyNumberFormat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0" fillId="0" borderId="0" xfId="1" applyFont="1" applyAlignment="1">
      <alignment vertical="center"/>
    </xf>
    <xf numFmtId="0" fontId="8" fillId="2" borderId="0" xfId="1" applyFont="1" applyFill="1" applyAlignment="1">
      <alignment horizontal="left" vertical="center"/>
    </xf>
    <xf numFmtId="0" fontId="0" fillId="0" borderId="0" xfId="1" applyFont="1" applyAlignment="1">
      <alignment vertical="center"/>
    </xf>
    <xf numFmtId="0" fontId="5" fillId="5" borderId="0" xfId="1" applyFont="1" applyFill="1" applyAlignment="1">
      <alignment horizontal="left" vertical="top" wrapText="1"/>
    </xf>
    <xf numFmtId="0" fontId="0" fillId="0" borderId="0" xfId="0"/>
    <xf numFmtId="0" fontId="2" fillId="3" borderId="0" xfId="1" applyFont="1" applyFill="1" applyAlignment="1">
      <alignment horizontal="left" vertical="center" wrapText="1"/>
    </xf>
    <xf numFmtId="164" fontId="7" fillId="7" borderId="0" xfId="1" applyNumberFormat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9" fontId="7" fillId="7" borderId="0" xfId="1" applyNumberFormat="1" applyFont="1" applyFill="1" applyAlignment="1">
      <alignment horizontal="center" vertical="center"/>
    </xf>
    <xf numFmtId="0" fontId="6" fillId="6" borderId="0" xfId="1" applyFont="1" applyFill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3" fillId="7" borderId="0" xfId="1" applyFont="1" applyFill="1" applyAlignment="1">
      <alignment horizontal="left" vertical="top" wrapText="1"/>
    </xf>
  </cellXfs>
  <cellStyles count="2">
    <cellStyle name="Normal" xfId="1" xr:uid="{00000000-0005-0000-0000-000000000000}"/>
    <cellStyle name="Standard" xfId="0" builtinId="0"/>
  </cellStyles>
  <dxfs count="14">
    <dxf>
      <font>
        <color rgb="FF065F46"/>
      </font>
      <fill>
        <patternFill patternType="solid">
          <bgColor rgb="FFECFDF5"/>
        </patternFill>
      </fill>
    </dxf>
    <dxf>
      <font>
        <b/>
        <color rgb="FF5B21B6"/>
      </font>
      <fill>
        <patternFill patternType="solid">
          <bgColor rgb="FFEDE9FE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color rgb="FF991B1B"/>
      </font>
      <fill>
        <patternFill patternType="solid">
          <bgColor rgb="FFFEE2E2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b/>
        <color rgb="FF5B21B6"/>
      </font>
      <fill>
        <patternFill patternType="solid">
          <bgColor rgb="FFEDE9FE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E40AF"/>
      </font>
      <fill>
        <patternFill patternType="solid">
          <bgColor rgb="FFEFF6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Anzahl</c:v>
          </c:tx>
          <c:invertIfNegative val="1"/>
          <c:cat>
            <c:strRef>
              <c:f>Übersicht!$A$19:$A$24</c:f>
              <c:strCache>
                <c:ptCount val="6"/>
                <c:pt idx="0">
                  <c:v>Offen</c:v>
                </c:pt>
                <c:pt idx="1">
                  <c:v>In Bearbeitung</c:v>
                </c:pt>
                <c:pt idx="2">
                  <c:v>Wartet auf Rückmeldung</c:v>
                </c:pt>
                <c:pt idx="3">
                  <c:v>Blockiert</c:v>
                </c:pt>
                <c:pt idx="4">
                  <c:v>Erledigt</c:v>
                </c:pt>
                <c:pt idx="5">
                  <c:v>Zurückgestellt</c:v>
                </c:pt>
              </c:strCache>
            </c:strRef>
          </c:cat>
          <c:val>
            <c:numRef>
              <c:f>Übersicht!$B$19:$B$24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C-4BA9-92FC-4DEB99C66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tx2">
        <a:lumMod val="10000"/>
        <a:lumOff val="9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Offen</c:v>
          </c:tx>
          <c:invertIfNegative val="1"/>
          <c:cat>
            <c:strRef>
              <c:f>Übersicht!$A$28:$A$36</c:f>
              <c:strCache>
                <c:ptCount val="9"/>
                <c:pt idx="0">
                  <c:v>Strategie</c:v>
                </c:pt>
                <c:pt idx="1">
                  <c:v>Operatives</c:v>
                </c:pt>
                <c:pt idx="2">
                  <c:v>Ressourcen</c:v>
                </c:pt>
                <c:pt idx="3">
                  <c:v>Risiken</c:v>
                </c:pt>
                <c:pt idx="4">
                  <c:v>Finanzen</c:v>
                </c:pt>
                <c:pt idx="5">
                  <c:v>Kunden</c:v>
                </c:pt>
                <c:pt idx="6">
                  <c:v>Qualität</c:v>
                </c:pt>
                <c:pt idx="7">
                  <c:v>Personal</c:v>
                </c:pt>
                <c:pt idx="8">
                  <c:v>Sonstiges</c:v>
                </c:pt>
              </c:strCache>
            </c:strRef>
          </c:cat>
          <c:val>
            <c:numRef>
              <c:f>Übersicht!$B$28:$B$36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8-4364-9975-22F95599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Anzahl</c:v>
          </c:tx>
          <c:invertIfNegative val="1"/>
          <c:cat>
            <c:strRef>
              <c:f>Übersicht!$D$19:$D$22</c:f>
              <c:strCache>
                <c:ptCount val="4"/>
                <c:pt idx="0">
                  <c:v>Niedrig</c:v>
                </c:pt>
                <c:pt idx="1">
                  <c:v>Mittel</c:v>
                </c:pt>
                <c:pt idx="2">
                  <c:v>Hoch</c:v>
                </c:pt>
                <c:pt idx="3">
                  <c:v>Kritisch</c:v>
                </c:pt>
              </c:strCache>
            </c:strRef>
          </c:cat>
          <c:val>
            <c:numRef>
              <c:f>Übersicht!$E$19:$E$22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F-49B1-A69E-2BE88F47D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tx2">
        <a:lumMod val="10000"/>
        <a:lumOff val="9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12</xdr:col>
      <xdr:colOff>0</xdr:colOff>
      <xdr:row>30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31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33</xdr:row>
      <xdr:rowOff>0</xdr:rowOff>
    </xdr:from>
    <xdr:to>
      <xdr:col>6</xdr:col>
      <xdr:colOff>0</xdr:colOff>
      <xdr:row>45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AgendaTabelle" displayName="AgendaTabelle" ref="A14:I26">
  <tableColumns count="9">
    <tableColumn id="1" xr3:uid="{00000000-0010-0000-0000-000001000000}" name="TOP"/>
    <tableColumn id="2" xr3:uid="{00000000-0010-0000-0000-000002000000}" name="Thema"/>
    <tableColumn id="3" xr3:uid="{00000000-0010-0000-0000-000003000000}" name="Typ"/>
    <tableColumn id="4" xr3:uid="{00000000-0010-0000-0000-000004000000}" name="Ziel / Fragestellung"/>
    <tableColumn id="5" xr3:uid="{00000000-0010-0000-0000-000005000000}" name="Verantwortlich"/>
    <tableColumn id="6" xr3:uid="{00000000-0010-0000-0000-000006000000}" name="Zeit (Min.)"/>
    <tableColumn id="7" xr3:uid="{00000000-0010-0000-0000-000007000000}" name="Status"/>
    <tableColumn id="8" xr3:uid="{00000000-0010-0000-0000-000008000000}" name="Ergebnis / Notiz"/>
    <tableColumn id="9" xr3:uid="{00000000-0010-0000-0000-000009000000}" name="Folgeaktion?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eilnahmeTabelle" displayName="TeilnahmeTabelle" ref="K14:N22">
  <tableColumns count="4">
    <tableColumn id="1" xr3:uid="{00000000-0010-0000-0100-000001000000}" name="Name"/>
    <tableColumn id="2" xr3:uid="{00000000-0010-0000-0100-000002000000}" name="Rolle"/>
    <tableColumn id="3" xr3:uid="{00000000-0010-0000-0100-000003000000}" name="Status"/>
    <tableColumn id="4" xr3:uid="{00000000-0010-0000-0100-000004000000}" name="Kommenta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MassnahmenTabelle" displayName="MassnahmenTabelle" ref="A4:O204">
  <tableColumns count="15">
    <tableColumn id="1" xr3:uid="{00000000-0010-0000-0200-000001000000}" name="ID"/>
    <tableColumn id="2" xr3:uid="{00000000-0010-0000-0200-000002000000}" name="Datum"/>
    <tableColumn id="3" xr3:uid="{00000000-0010-0000-0200-000003000000}" name="Besprechung"/>
    <tableColumn id="4" xr3:uid="{00000000-0010-0000-0200-000004000000}" name="Maßnahme"/>
    <tableColumn id="5" xr3:uid="{00000000-0010-0000-0200-000005000000}" name="Verantwortlich"/>
    <tableColumn id="6" xr3:uid="{00000000-0010-0000-0200-000006000000}" name="Kategorie"/>
    <tableColumn id="7" xr3:uid="{00000000-0010-0000-0200-000007000000}" name="Priorität"/>
    <tableColumn id="8" xr3:uid="{00000000-0010-0000-0200-000008000000}" name="Start"/>
    <tableColumn id="9" xr3:uid="{00000000-0010-0000-0200-000009000000}" name="Fällig"/>
    <tableColumn id="10" xr3:uid="{00000000-0010-0000-0200-00000A000000}" name="Status"/>
    <tableColumn id="11" xr3:uid="{00000000-0010-0000-0200-00000B000000}" name="Fortschritt"/>
    <tableColumn id="12" xr3:uid="{00000000-0010-0000-0200-00000C000000}" name="Tage bis fällig"/>
    <tableColumn id="13" xr3:uid="{00000000-0010-0000-0200-00000D000000}" name="Ampel"/>
    <tableColumn id="14" xr3:uid="{00000000-0010-0000-0200-00000E000000}" name="Letzte Aktualisierung"/>
    <tableColumn id="15" xr3:uid="{00000000-0010-0000-0200-00000F000000}" name="Notiz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LogbuchTabelle" displayName="LogbuchTabelle" ref="A4:M104">
  <tableColumns count="13">
    <tableColumn id="1" xr3:uid="{00000000-0010-0000-0300-000001000000}" name="Protokoll-ID"/>
    <tableColumn id="2" xr3:uid="{00000000-0010-0000-0300-000002000000}" name="Datum"/>
    <tableColumn id="3" xr3:uid="{00000000-0010-0000-0300-000003000000}" name="Meeting"/>
    <tableColumn id="4" xr3:uid="{00000000-0010-0000-0300-000004000000}" name="TOP"/>
    <tableColumn id="5" xr3:uid="{00000000-0010-0000-0300-000005000000}" name="Thema"/>
    <tableColumn id="6" xr3:uid="{00000000-0010-0000-0300-000006000000}" name="Typ"/>
    <tableColumn id="7" xr3:uid="{00000000-0010-0000-0300-000007000000}" name="Kernaussage"/>
    <tableColumn id="8" xr3:uid="{00000000-0010-0000-0300-000008000000}" name="Entscheidung"/>
    <tableColumn id="9" xr3:uid="{00000000-0010-0000-0300-000009000000}" name="Maßnahme-ID"/>
    <tableColumn id="10" xr3:uid="{00000000-0010-0000-0300-00000A000000}" name="Verantwortlich"/>
    <tableColumn id="11" xr3:uid="{00000000-0010-0000-0300-00000B000000}" name="Wiedervorlage"/>
    <tableColumn id="12" xr3:uid="{00000000-0010-0000-0300-00000C000000}" name="Status"/>
    <tableColumn id="13" xr3:uid="{00000000-0010-0000-0300-00000D000000}" name="Komment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eilnehmerTabelle" displayName="TeilnehmerTabelle" ref="A13:E21">
  <tableColumns count="5">
    <tableColumn id="1" xr3:uid="{00000000-0010-0000-0400-000001000000}" name="Teilnehmende"/>
    <tableColumn id="2" xr3:uid="{00000000-0010-0000-0400-000002000000}" name="Rolle"/>
    <tableColumn id="3" xr3:uid="{00000000-0010-0000-0400-000003000000}" name="E-Mail"/>
    <tableColumn id="4" xr3:uid="{00000000-0010-0000-0400-000004000000}" name="Team/Bereich"/>
    <tableColumn id="5" xr3:uid="{00000000-0010-0000-0400-000005000000}" name="Standardteilnahm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ListenTabelle" displayName="ListenTabelle" ref="G3:K12">
  <tableColumns count="5">
    <tableColumn id="1" xr3:uid="{00000000-0010-0000-0500-000001000000}" name="Status"/>
    <tableColumn id="2" xr3:uid="{00000000-0010-0000-0500-000002000000}" name="Priorität"/>
    <tableColumn id="3" xr3:uid="{00000000-0010-0000-0500-000003000000}" name="Kategorie"/>
    <tableColumn id="4" xr3:uid="{00000000-0010-0000-0500-000004000000}" name="Typ"/>
    <tableColumn id="5" xr3:uid="{00000000-0010-0000-0500-000005000000}" name="Teilnah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tabSelected="1" workbookViewId="0">
      <selection activeCell="A15" sqref="A15:F15"/>
    </sheetView>
  </sheetViews>
  <sheetFormatPr baseColWidth="10" defaultColWidth="9" defaultRowHeight="15" x14ac:dyDescent="0.25"/>
  <cols>
    <col min="1" max="1" width="18" customWidth="1"/>
    <col min="2" max="2" width="14" customWidth="1"/>
    <col min="3" max="3" width="18" customWidth="1"/>
    <col min="4" max="4" width="16" customWidth="1"/>
    <col min="5" max="5" width="18" customWidth="1"/>
    <col min="6" max="6" width="16" customWidth="1"/>
    <col min="7" max="7" width="12" customWidth="1"/>
    <col min="8" max="8" width="34" customWidth="1"/>
    <col min="9" max="9" width="18" customWidth="1"/>
    <col min="10" max="10" width="14" customWidth="1"/>
    <col min="11" max="11" width="18" customWidth="1"/>
    <col min="12" max="12" width="16" customWidth="1"/>
  </cols>
  <sheetData>
    <row r="1" spans="1:26" ht="26.25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3" spans="1:26" x14ac:dyDescent="0.25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5" spans="1:26" x14ac:dyDescent="0.25">
      <c r="A5" s="49" t="s">
        <v>2</v>
      </c>
      <c r="B5" s="49"/>
      <c r="C5" s="49" t="s">
        <v>3</v>
      </c>
      <c r="D5" s="49"/>
      <c r="E5" s="49" t="s">
        <v>4</v>
      </c>
      <c r="F5" s="49"/>
      <c r="G5" s="49" t="s">
        <v>5</v>
      </c>
      <c r="H5" s="49"/>
      <c r="I5" s="49" t="s">
        <v>6</v>
      </c>
      <c r="J5" s="49"/>
      <c r="K5" s="49" t="s">
        <v>7</v>
      </c>
      <c r="L5" s="49"/>
    </row>
    <row r="6" spans="1:26" x14ac:dyDescent="0.25">
      <c r="A6" s="50" t="str">
        <f ca="1">RIGHT("0"&amp;DAY('Jour fixe'!$B$4),2)&amp;"."&amp;RIGHT("0"&amp;MONTH('Jour fixe'!$B$4),2)&amp;"."&amp;YEAR('Jour fixe'!$B$4)</f>
        <v>03.06.2026</v>
      </c>
      <c r="B6" s="51"/>
      <c r="C6" s="51">
        <f>COUNTIFS(Maßnahmen!$D$5:$D$204,"&lt;&gt;",Maßnahmen!$J$5:$J$204,"&lt;&gt;Erledigt")</f>
        <v>8</v>
      </c>
      <c r="D6" s="51"/>
      <c r="E6" s="51">
        <f ca="1">COUNTIF(Maßnahmen!$M$5:$M$204,"Überfällig")</f>
        <v>0</v>
      </c>
      <c r="F6" s="51"/>
      <c r="G6" s="51">
        <f ca="1">COUNTIFS(Maßnahmen!$D$5:$D$204,"&lt;&gt;",Maßnahmen!$L$5:$L$204,"&gt;=0",Maßnahmen!$L$5:$L$204,"&lt;=7",Maßnahmen!$J$5:$J$204,"&lt;&gt;Erledigt")</f>
        <v>4</v>
      </c>
      <c r="H6" s="51"/>
      <c r="I6" s="52">
        <f>IFERROR(COUNTIF(Maßnahmen!$J$5:$J$204,"Erledigt")/COUNTA(Maßnahmen!$D$5:$D$204),0)</f>
        <v>0.2</v>
      </c>
      <c r="J6" s="51"/>
      <c r="K6" s="51" t="str">
        <f>'Jour fixe'!$B$11&amp;" / "&amp;'Jour fixe'!$B$10&amp;" Min."</f>
        <v>45 / 45 Min.</v>
      </c>
      <c r="L6" s="51"/>
    </row>
    <row r="7" spans="1:26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9" spans="1:26" ht="15.75" x14ac:dyDescent="0.25">
      <c r="A9" s="53" t="s">
        <v>8</v>
      </c>
      <c r="B9" s="48"/>
      <c r="C9" s="48"/>
      <c r="D9" s="48"/>
      <c r="E9" s="48"/>
      <c r="F9" s="48"/>
      <c r="G9" s="53" t="s">
        <v>9</v>
      </c>
      <c r="H9" s="48"/>
      <c r="I9" s="48"/>
      <c r="J9" s="48"/>
      <c r="K9" s="48"/>
      <c r="L9" s="48"/>
    </row>
    <row r="10" spans="1:26" x14ac:dyDescent="0.25">
      <c r="A10" s="29" t="s">
        <v>10</v>
      </c>
      <c r="B10" s="35" t="str">
        <f>'Jour fixe'!$B$3</f>
        <v>Team Jour fixe</v>
      </c>
      <c r="C10" s="32" t="s">
        <v>11</v>
      </c>
      <c r="D10" s="40" t="str">
        <f ca="1">RIGHT("0"&amp;DAY('Jour fixe'!$B$4),2)&amp;"."&amp;RIGHT("0"&amp;MONTH('Jour fixe'!$B$4),2)&amp;"."&amp;YEAR('Jour fixe'!$B$4)</f>
        <v>03.06.2026</v>
      </c>
      <c r="E10" s="32" t="s">
        <v>12</v>
      </c>
      <c r="F10" s="38" t="str">
        <f>'Jour fixe'!$B$5</f>
        <v>09:00</v>
      </c>
      <c r="G10" s="8" t="s">
        <v>13</v>
      </c>
      <c r="H10" s="9" t="s">
        <v>14</v>
      </c>
      <c r="I10" s="9" t="s">
        <v>15</v>
      </c>
      <c r="J10" s="9" t="s">
        <v>16</v>
      </c>
      <c r="K10" s="9" t="s">
        <v>17</v>
      </c>
      <c r="L10" s="10" t="s">
        <v>18</v>
      </c>
    </row>
    <row r="11" spans="1:26" ht="30" x14ac:dyDescent="0.25">
      <c r="A11" s="30" t="s">
        <v>19</v>
      </c>
      <c r="B11" s="36" t="str">
        <f>'Jour fixe'!$B$7</f>
        <v>Anna Weber</v>
      </c>
      <c r="C11" s="33" t="s">
        <v>20</v>
      </c>
      <c r="D11" s="36" t="str">
        <f>'Jour fixe'!$B$8</f>
        <v>Lukas Hartmann</v>
      </c>
      <c r="E11" s="33" t="s">
        <v>21</v>
      </c>
      <c r="F11" s="39" t="str">
        <f>'Jour fixe'!$B$6</f>
        <v>Besprechungsraum / Teams</v>
      </c>
      <c r="G11" s="11" t="str">
        <f>Maßnahmen!A5</f>
        <v>M-001</v>
      </c>
      <c r="H11" s="12" t="str">
        <f>Maßnahmen!D5</f>
        <v>Rückmeldung zum externen Liefertermin einholen</v>
      </c>
      <c r="I11" s="12" t="str">
        <f>Maßnahmen!E5</f>
        <v>Mira Schneider</v>
      </c>
      <c r="J11" s="25" t="str">
        <f ca="1">IF(Maßnahmen!I5="","",RIGHT("0"&amp;DAY(Maßnahmen!I5),2)&amp;"."&amp;RIGHT("0"&amp;MONTH(Maßnahmen!I5),2)&amp;"."&amp;YEAR(Maßnahmen!I5))</f>
        <v>02.06.2026</v>
      </c>
      <c r="K11" s="12" t="str">
        <f>Maßnahmen!J5</f>
        <v>In Bearbeitung</v>
      </c>
      <c r="L11" s="14" t="str">
        <f ca="1">Maßnahmen!M5</f>
        <v>Fällig bald</v>
      </c>
    </row>
    <row r="12" spans="1:26" ht="30" x14ac:dyDescent="0.25">
      <c r="A12" s="30" t="s">
        <v>22</v>
      </c>
      <c r="B12" s="36">
        <f>'Jour fixe'!$B$10</f>
        <v>45</v>
      </c>
      <c r="C12" s="33" t="s">
        <v>23</v>
      </c>
      <c r="D12" s="36">
        <f>COUNTA('Jour fixe'!$B$15:$B$26)</f>
        <v>5</v>
      </c>
      <c r="E12" s="33" t="s">
        <v>24</v>
      </c>
      <c r="F12" s="39">
        <f>COUNTIFS('Jour fixe'!$I$15:$I$26,"Ja",'Jour fixe'!$B$15:$B$26,"&lt;&gt;")</f>
        <v>4</v>
      </c>
      <c r="G12" s="11" t="str">
        <f>Maßnahmen!A6</f>
        <v>M-002</v>
      </c>
      <c r="H12" s="12" t="str">
        <f>Maßnahmen!D6</f>
        <v>Entscheidungsvorlage für Option A/B finalisieren</v>
      </c>
      <c r="I12" s="12" t="str">
        <f>Maßnahmen!E6</f>
        <v>Jonas Keller</v>
      </c>
      <c r="J12" s="25" t="str">
        <f ca="1">IF(Maßnahmen!I6="","",RIGHT("0"&amp;DAY(Maßnahmen!I6),2)&amp;"."&amp;RIGHT("0"&amp;MONTH(Maßnahmen!I6),2)&amp;"."&amp;YEAR(Maßnahmen!I6))</f>
        <v>06.06.2026</v>
      </c>
      <c r="K12" s="12" t="str">
        <f>Maßnahmen!J6</f>
        <v>Offen</v>
      </c>
      <c r="L12" s="14" t="str">
        <f ca="1">Maßnahmen!M6</f>
        <v>Fällig bald</v>
      </c>
    </row>
    <row r="13" spans="1:26" ht="30" x14ac:dyDescent="0.25">
      <c r="A13" s="31" t="s">
        <v>25</v>
      </c>
      <c r="B13" s="37">
        <f>COUNTIFS('Jour fixe'!$G$15:$G$26,"&lt;&gt;Erledigt",'Jour fixe'!$B$15:$B$26,"&lt;&gt;")</f>
        <v>4</v>
      </c>
      <c r="C13" s="34" t="s">
        <v>26</v>
      </c>
      <c r="D13" s="37">
        <f>COUNTIF(Logbuch!$F$5:$F$104,"Entscheidung")</f>
        <v>2</v>
      </c>
      <c r="E13" s="34" t="s">
        <v>27</v>
      </c>
      <c r="F13" s="41">
        <f>IFERROR((COUNTIF('Jour fixe'!$M$15:$M$22,"Anwesend")+COUNTIF('Jour fixe'!$M$15:$M$22,"Online"))/COUNTA('Jour fixe'!$K$15:$K$22),0)</f>
        <v>0.83333333333333337</v>
      </c>
      <c r="G13" s="11" t="str">
        <f>Maßnahmen!A7</f>
        <v>M-003</v>
      </c>
      <c r="H13" s="12" t="str">
        <f>Maßnahmen!D7</f>
        <v>Kostenübersicht für geplante Anpassung aktualisieren</v>
      </c>
      <c r="I13" s="12" t="str">
        <f>Maßnahmen!E7</f>
        <v>Paul Richter</v>
      </c>
      <c r="J13" s="25" t="str">
        <f ca="1">IF(Maßnahmen!I7="","",RIGHT("0"&amp;DAY(Maßnahmen!I7),2)&amp;"."&amp;RIGHT("0"&amp;MONTH(Maßnahmen!I7),2)&amp;"."&amp;YEAR(Maßnahmen!I7))</f>
        <v>28.05.2026</v>
      </c>
      <c r="K13" s="12" t="str">
        <f>Maßnahmen!J7</f>
        <v>Erledigt</v>
      </c>
      <c r="L13" s="14" t="str">
        <f>Maßnahmen!M7</f>
        <v>Erledigt</v>
      </c>
    </row>
    <row r="14" spans="1:26" ht="30" x14ac:dyDescent="0.25">
      <c r="G14" s="11" t="str">
        <f>Maßnahmen!A8</f>
        <v>M-004</v>
      </c>
      <c r="H14" s="12" t="str">
        <f>Maßnahmen!D8</f>
        <v>Ressourcenbedarf für die nächsten zwei Wochen prüfen</v>
      </c>
      <c r="I14" s="12" t="str">
        <f>Maßnahmen!E8</f>
        <v>Anna Weber</v>
      </c>
      <c r="J14" s="25" t="str">
        <f ca="1">IF(Maßnahmen!I8="","",RIGHT("0"&amp;DAY(Maßnahmen!I8),2)&amp;"."&amp;RIGHT("0"&amp;MONTH(Maßnahmen!I8),2)&amp;"."&amp;YEAR(Maßnahmen!I8))</f>
        <v>04.06.2026</v>
      </c>
      <c r="K14" s="12" t="str">
        <f>Maßnahmen!J8</f>
        <v>In Bearbeitung</v>
      </c>
      <c r="L14" s="14" t="str">
        <f ca="1">Maßnahmen!M8</f>
        <v>Fällig bald</v>
      </c>
    </row>
    <row r="15" spans="1:26" ht="30" x14ac:dyDescent="0.25">
      <c r="A15" s="47" t="s">
        <v>28</v>
      </c>
      <c r="B15" s="48" t="s">
        <v>29</v>
      </c>
      <c r="C15" s="48"/>
      <c r="D15" s="48"/>
      <c r="E15" s="48"/>
      <c r="F15" s="48"/>
      <c r="G15" s="11" t="str">
        <f>Maßnahmen!A9</f>
        <v>M-005</v>
      </c>
      <c r="H15" s="12" t="str">
        <f>Maßnahmen!D9</f>
        <v>Kundenfeedback aus den letzten Gesprächen zusammenfassen</v>
      </c>
      <c r="I15" s="12" t="str">
        <f>Maßnahmen!E9</f>
        <v>Fatima Özdemir</v>
      </c>
      <c r="J15" s="25" t="str">
        <f ca="1">IF(Maßnahmen!I9="","",RIGHT("0"&amp;DAY(Maßnahmen!I9),2)&amp;"."&amp;RIGHT("0"&amp;MONTH(Maßnahmen!I9),2)&amp;"."&amp;YEAR(Maßnahmen!I9))</f>
        <v>09.06.2026</v>
      </c>
      <c r="K15" s="12" t="str">
        <f>Maßnahmen!J9</f>
        <v>Wartet auf Rückmeldung</v>
      </c>
      <c r="L15" s="14" t="str">
        <f ca="1">Maßnahmen!M9</f>
        <v>Im Plan</v>
      </c>
    </row>
    <row r="16" spans="1:26" ht="30" x14ac:dyDescent="0.25">
      <c r="G16" s="15" t="str">
        <f>Maßnahmen!A10</f>
        <v>M-006</v>
      </c>
      <c r="H16" s="16" t="str">
        <f>Maßnahmen!D10</f>
        <v>Qualitätsrisiko bewerten und Gegenmaßnahme vorschlagen</v>
      </c>
      <c r="I16" s="16" t="str">
        <f>Maßnahmen!E10</f>
        <v>Mira Schneider</v>
      </c>
      <c r="J16" s="26" t="str">
        <f ca="1">IF(Maßnahmen!I10="","",RIGHT("0"&amp;DAY(Maßnahmen!I10),2)&amp;"."&amp;RIGHT("0"&amp;MONTH(Maßnahmen!I10),2)&amp;"."&amp;YEAR(Maßnahmen!I10))</f>
        <v>26.05.2026</v>
      </c>
      <c r="K16" s="16" t="str">
        <f>Maßnahmen!J10</f>
        <v>Blockiert</v>
      </c>
      <c r="L16" s="18" t="str">
        <f>Maßnahmen!M10</f>
        <v>Blockiert</v>
      </c>
    </row>
    <row r="18" spans="1:5" x14ac:dyDescent="0.25">
      <c r="A18" s="8" t="s">
        <v>17</v>
      </c>
      <c r="B18" s="10" t="s">
        <v>30</v>
      </c>
      <c r="D18" s="8" t="s">
        <v>31</v>
      </c>
      <c r="E18" s="10" t="s">
        <v>30</v>
      </c>
    </row>
    <row r="19" spans="1:5" x14ac:dyDescent="0.25">
      <c r="A19" s="19" t="s">
        <v>32</v>
      </c>
      <c r="B19" s="21">
        <f>COUNTIF(Maßnahmen!$J$5:$J$204,"Offen")</f>
        <v>3</v>
      </c>
      <c r="D19" s="19" t="s">
        <v>33</v>
      </c>
      <c r="E19" s="21">
        <f>COUNTIF(Maßnahmen!$G$5:$G$204,"Niedrig")</f>
        <v>2</v>
      </c>
    </row>
    <row r="20" spans="1:5" x14ac:dyDescent="0.25">
      <c r="A20" s="19" t="s">
        <v>34</v>
      </c>
      <c r="B20" s="21">
        <f>COUNTIF(Maßnahmen!$J$5:$J$204,"In Bearbeitung")</f>
        <v>2</v>
      </c>
      <c r="D20" s="19" t="s">
        <v>35</v>
      </c>
      <c r="E20" s="21">
        <f>COUNTIF(Maßnahmen!$G$5:$G$204,"Mittel")</f>
        <v>4</v>
      </c>
    </row>
    <row r="21" spans="1:5" x14ac:dyDescent="0.25">
      <c r="A21" s="19" t="s">
        <v>36</v>
      </c>
      <c r="B21" s="21">
        <f>COUNTIF(Maßnahmen!$J$5:$J$204,"Wartet auf Rückmeldung")</f>
        <v>1</v>
      </c>
      <c r="D21" s="19" t="s">
        <v>37</v>
      </c>
      <c r="E21" s="21">
        <f>COUNTIF(Maßnahmen!$G$5:$G$204,"Hoch")</f>
        <v>3</v>
      </c>
    </row>
    <row r="22" spans="1:5" x14ac:dyDescent="0.25">
      <c r="A22" s="19" t="s">
        <v>38</v>
      </c>
      <c r="B22" s="21">
        <f>COUNTIF(Maßnahmen!$J$5:$J$204,"Blockiert")</f>
        <v>1</v>
      </c>
      <c r="D22" s="19" t="s">
        <v>39</v>
      </c>
      <c r="E22" s="21">
        <f>COUNTIF(Maßnahmen!$G$5:$G$204,"Kritisch")</f>
        <v>1</v>
      </c>
    </row>
    <row r="23" spans="1:5" x14ac:dyDescent="0.25">
      <c r="A23" s="19" t="s">
        <v>40</v>
      </c>
      <c r="B23" s="21">
        <f>COUNTIF(Maßnahmen!$J$5:$J$204,"Erledigt")</f>
        <v>2</v>
      </c>
      <c r="D23" s="19"/>
      <c r="E23" s="21"/>
    </row>
    <row r="24" spans="1:5" x14ac:dyDescent="0.25">
      <c r="A24" s="19" t="s">
        <v>41</v>
      </c>
      <c r="B24" s="21">
        <f>COUNTIF(Maßnahmen!$J$5:$J$204,"Zurückgestellt")</f>
        <v>1</v>
      </c>
      <c r="D24" s="19"/>
      <c r="E24" s="21"/>
    </row>
    <row r="25" spans="1:5" x14ac:dyDescent="0.25">
      <c r="A25" s="19"/>
      <c r="B25" s="21"/>
      <c r="D25" s="19"/>
      <c r="E25" s="21"/>
    </row>
    <row r="26" spans="1:5" x14ac:dyDescent="0.25">
      <c r="A26" s="19"/>
      <c r="B26" s="21"/>
      <c r="D26" s="19"/>
      <c r="E26" s="21"/>
    </row>
    <row r="27" spans="1:5" ht="30" x14ac:dyDescent="0.25">
      <c r="A27" s="42" t="s">
        <v>42</v>
      </c>
      <c r="B27" s="43" t="s">
        <v>3</v>
      </c>
      <c r="D27" s="42" t="s">
        <v>18</v>
      </c>
      <c r="E27" s="43" t="s">
        <v>30</v>
      </c>
    </row>
    <row r="28" spans="1:5" x14ac:dyDescent="0.25">
      <c r="A28" s="19" t="s">
        <v>43</v>
      </c>
      <c r="B28" s="21">
        <f>COUNTIFS(Maßnahmen!$F$5:$F$204,"Strategie",Maßnahmen!$J$5:$J$204,"&lt;&gt;Erledigt",Maßnahmen!$D$5:$D$204,"&lt;&gt;")</f>
        <v>1</v>
      </c>
      <c r="D28" s="19" t="s">
        <v>4</v>
      </c>
      <c r="E28" s="21">
        <f ca="1">COUNTIF(Maßnahmen!$M$5:$M$204,"Überfällig")</f>
        <v>0</v>
      </c>
    </row>
    <row r="29" spans="1:5" x14ac:dyDescent="0.25">
      <c r="A29" s="19" t="s">
        <v>44</v>
      </c>
      <c r="B29" s="21">
        <f>COUNTIFS(Maßnahmen!$F$5:$F$204,"Operatives",Maßnahmen!$J$5:$J$204,"&lt;&gt;Erledigt",Maßnahmen!$D$5:$D$204,"&lt;&gt;")</f>
        <v>3</v>
      </c>
      <c r="D29" s="19" t="s">
        <v>45</v>
      </c>
      <c r="E29" s="21">
        <f ca="1">COUNTIF(Maßnahmen!$M$5:$M$204,"Fällig bald")</f>
        <v>4</v>
      </c>
    </row>
    <row r="30" spans="1:5" x14ac:dyDescent="0.25">
      <c r="A30" s="19" t="s">
        <v>46</v>
      </c>
      <c r="B30" s="21">
        <f>COUNTIFS(Maßnahmen!$F$5:$F$204,"Ressourcen",Maßnahmen!$J$5:$J$204,"&lt;&gt;Erledigt",Maßnahmen!$D$5:$D$204,"&lt;&gt;")</f>
        <v>1</v>
      </c>
      <c r="D30" s="19" t="s">
        <v>47</v>
      </c>
      <c r="E30" s="21">
        <f ca="1">COUNTIF(Maßnahmen!$M$5:$M$204,"Im Plan")</f>
        <v>3</v>
      </c>
    </row>
    <row r="31" spans="1:5" x14ac:dyDescent="0.25">
      <c r="A31" s="19" t="s">
        <v>48</v>
      </c>
      <c r="B31" s="21">
        <f>COUNTIFS(Maßnahmen!$F$5:$F$204,"Risiken",Maßnahmen!$J$5:$J$204,"&lt;&gt;Erledigt",Maßnahmen!$D$5:$D$204,"&lt;&gt;")</f>
        <v>1</v>
      </c>
      <c r="D31" s="19" t="s">
        <v>38</v>
      </c>
      <c r="E31" s="21">
        <f ca="1">COUNTIF(Maßnahmen!$M$5:$M$204,"Blockiert")</f>
        <v>1</v>
      </c>
    </row>
    <row r="32" spans="1:5" x14ac:dyDescent="0.25">
      <c r="A32" s="19" t="s">
        <v>49</v>
      </c>
      <c r="B32" s="21">
        <f>COUNTIFS(Maßnahmen!$F$5:$F$204,"Finanzen",Maßnahmen!$J$5:$J$204,"&lt;&gt;Erledigt",Maßnahmen!$D$5:$D$204,"&lt;&gt;")</f>
        <v>0</v>
      </c>
      <c r="D32" s="22" t="s">
        <v>40</v>
      </c>
      <c r="E32" s="24">
        <f ca="1">COUNTIF(Maßnahmen!$M$5:$M$204,"Erledigt")</f>
        <v>2</v>
      </c>
    </row>
    <row r="33" spans="1:2" x14ac:dyDescent="0.25">
      <c r="A33" s="19" t="s">
        <v>50</v>
      </c>
      <c r="B33" s="21">
        <f>COUNTIFS(Maßnahmen!$F$5:$F$204,"Kunden",Maßnahmen!$J$5:$J$204,"&lt;&gt;Erledigt",Maßnahmen!$D$5:$D$204,"&lt;&gt;")</f>
        <v>1</v>
      </c>
    </row>
    <row r="34" spans="1:2" x14ac:dyDescent="0.25">
      <c r="A34" s="19" t="s">
        <v>51</v>
      </c>
      <c r="B34" s="21">
        <f>COUNTIFS(Maßnahmen!$F$5:$F$204,"Qualität",Maßnahmen!$J$5:$J$204,"&lt;&gt;Erledigt",Maßnahmen!$D$5:$D$204,"&lt;&gt;")</f>
        <v>1</v>
      </c>
    </row>
    <row r="35" spans="1:2" x14ac:dyDescent="0.25">
      <c r="A35" s="19" t="s">
        <v>52</v>
      </c>
      <c r="B35" s="21">
        <f>COUNTIFS(Maßnahmen!$F$5:$F$204,"Personal",Maßnahmen!$J$5:$J$204,"&lt;&gt;Erledigt",Maßnahmen!$D$5:$D$204,"&lt;&gt;")</f>
        <v>0</v>
      </c>
    </row>
    <row r="36" spans="1:2" x14ac:dyDescent="0.25">
      <c r="A36" s="22" t="s">
        <v>53</v>
      </c>
      <c r="B36" s="24">
        <f>COUNTIFS(Maßnahmen!$F$5:$F$204,"Sonstiges",Maßnahmen!$J$5:$J$204,"&lt;&gt;Erledigt",Maßnahmen!$D$5:$D$204,"&lt;&gt;")</f>
        <v>0</v>
      </c>
    </row>
  </sheetData>
  <mergeCells count="17">
    <mergeCell ref="K6:L7"/>
    <mergeCell ref="A9:F9"/>
    <mergeCell ref="A15:F15"/>
    <mergeCell ref="G9:L9"/>
    <mergeCell ref="A6:B7"/>
    <mergeCell ref="C6:D7"/>
    <mergeCell ref="E6:F7"/>
    <mergeCell ref="G6:H7"/>
    <mergeCell ref="I6:J7"/>
    <mergeCell ref="A1:L1"/>
    <mergeCell ref="A3:L3"/>
    <mergeCell ref="A5:B5"/>
    <mergeCell ref="C5:D5"/>
    <mergeCell ref="E5:F5"/>
    <mergeCell ref="G5:H5"/>
    <mergeCell ref="I5:J5"/>
    <mergeCell ref="K5:L5"/>
  </mergeCells>
  <conditionalFormatting sqref="C6:D7">
    <cfRule type="expression" dxfId="13" priority="2">
      <formula>$C$6&gt;0</formula>
    </cfRule>
  </conditionalFormatting>
  <conditionalFormatting sqref="E6:F7">
    <cfRule type="expression" dxfId="12" priority="1">
      <formula>$E$6&gt;0</formula>
    </cfRule>
  </conditionalFormatting>
  <conditionalFormatting sqref="I6:J7">
    <cfRule type="expression" dxfId="11" priority="3">
      <formula>$I$6&gt;=0.8</formula>
    </cfRule>
  </conditionalFormatting>
  <conditionalFormatting sqref="L11:L16">
    <cfRule type="expression" dxfId="10" priority="4">
      <formula>$L11="Überfällig"</formula>
    </cfRule>
    <cfRule type="expression" dxfId="9" priority="5">
      <formula>$L11="Fällig bald"</formula>
    </cfRule>
    <cfRule type="expression" dxfId="8" priority="6">
      <formula>$L11="Blockiert"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9"/>
  <sheetViews>
    <sheetView workbookViewId="0"/>
  </sheetViews>
  <sheetFormatPr baseColWidth="10" defaultColWidth="9" defaultRowHeight="15" x14ac:dyDescent="0.25"/>
  <cols>
    <col min="1" max="1" width="16" customWidth="1"/>
    <col min="2" max="2" width="24" customWidth="1"/>
    <col min="3" max="3" width="16" customWidth="1"/>
    <col min="4" max="4" width="34" customWidth="1"/>
    <col min="5" max="5" width="18" customWidth="1"/>
    <col min="6" max="6" width="12" customWidth="1"/>
    <col min="7" max="7" width="18" customWidth="1"/>
    <col min="8" max="8" width="40" customWidth="1"/>
    <col min="9" max="9" width="14" customWidth="1"/>
    <col min="10" max="10" width="3" customWidth="1"/>
    <col min="11" max="12" width="18" customWidth="1"/>
    <col min="13" max="13" width="16" customWidth="1"/>
    <col min="14" max="14" width="28" customWidth="1"/>
  </cols>
  <sheetData>
    <row r="1" spans="1:26" ht="33.950000000000003" customHeight="1" x14ac:dyDescent="0.25">
      <c r="A1" s="54" t="s">
        <v>54</v>
      </c>
      <c r="B1" s="46"/>
      <c r="C1" s="46"/>
      <c r="D1" s="46"/>
      <c r="E1" s="46"/>
      <c r="F1" s="46"/>
      <c r="G1" s="46"/>
      <c r="H1" s="46"/>
      <c r="I1" s="46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3" spans="1:26" ht="15.75" x14ac:dyDescent="0.25">
      <c r="A3" s="1" t="s">
        <v>10</v>
      </c>
      <c r="B3" s="2" t="str">
        <f>Einstellungen!$B$3</f>
        <v>Team Jour fixe</v>
      </c>
      <c r="D3" s="53" t="s">
        <v>55</v>
      </c>
      <c r="E3" s="48"/>
      <c r="F3" s="48"/>
      <c r="G3" s="48"/>
      <c r="H3" s="48"/>
      <c r="I3" s="48"/>
    </row>
    <row r="4" spans="1:26" x14ac:dyDescent="0.25">
      <c r="A4" s="1" t="s">
        <v>11</v>
      </c>
      <c r="B4" s="4">
        <f ca="1">Einstellungen!$B$11</f>
        <v>46176</v>
      </c>
      <c r="D4" s="55" t="s">
        <v>56</v>
      </c>
      <c r="E4" s="48"/>
      <c r="F4" s="48"/>
      <c r="G4" s="48"/>
      <c r="H4" s="48"/>
      <c r="I4" s="48"/>
    </row>
    <row r="5" spans="1:26" x14ac:dyDescent="0.25">
      <c r="A5" s="1" t="s">
        <v>12</v>
      </c>
      <c r="B5" s="2" t="str">
        <f>Einstellungen!$B$6</f>
        <v>09:00</v>
      </c>
      <c r="D5" s="48"/>
      <c r="E5" s="48"/>
      <c r="F5" s="48"/>
      <c r="G5" s="48"/>
      <c r="H5" s="48"/>
      <c r="I5" s="48"/>
    </row>
    <row r="6" spans="1:26" x14ac:dyDescent="0.25">
      <c r="A6" s="1" t="s">
        <v>57</v>
      </c>
      <c r="B6" s="2" t="str">
        <f>Einstellungen!$B$8</f>
        <v>Besprechungsraum / Teams</v>
      </c>
      <c r="D6" s="48"/>
      <c r="E6" s="48"/>
      <c r="F6" s="48"/>
      <c r="G6" s="48"/>
      <c r="H6" s="48"/>
      <c r="I6" s="48"/>
    </row>
    <row r="7" spans="1:26" x14ac:dyDescent="0.25">
      <c r="A7" s="1" t="s">
        <v>19</v>
      </c>
      <c r="B7" s="2" t="str">
        <f>Einstellungen!$B$9</f>
        <v>Anna Weber</v>
      </c>
      <c r="D7" s="48"/>
      <c r="E7" s="48"/>
      <c r="F7" s="48"/>
      <c r="G7" s="48"/>
      <c r="H7" s="48"/>
      <c r="I7" s="48"/>
    </row>
    <row r="8" spans="1:26" x14ac:dyDescent="0.25">
      <c r="A8" s="1" t="s">
        <v>20</v>
      </c>
      <c r="B8" s="2" t="str">
        <f>Einstellungen!$B$10</f>
        <v>Lukas Hartmann</v>
      </c>
    </row>
    <row r="9" spans="1:26" ht="21" x14ac:dyDescent="0.25">
      <c r="A9" s="1" t="s">
        <v>58</v>
      </c>
      <c r="B9" s="4">
        <f ca="1">IF(Einstellungen!$B$4="Wöchentlich",B4+7,IF(Einstellungen!$B$4="Zweiwöchentlich",B4+14,IF(Einstellungen!$B$4="Monatlich",EDATE(B4,1),"")))</f>
        <v>46183</v>
      </c>
      <c r="D9" s="1" t="s">
        <v>59</v>
      </c>
      <c r="E9" s="7">
        <f>COUNTIF(M15:M22,"Anwesend")+COUNTIF(M15:M22,"Online")</f>
        <v>5</v>
      </c>
    </row>
    <row r="10" spans="1:26" ht="21" x14ac:dyDescent="0.25">
      <c r="A10" s="1" t="s">
        <v>22</v>
      </c>
      <c r="B10" s="2">
        <f>Einstellungen!$B$7</f>
        <v>45</v>
      </c>
      <c r="D10" s="1" t="s">
        <v>60</v>
      </c>
      <c r="E10" s="7">
        <f>COUNTIF(M15:M22,"Entschuldigt")+COUNTIF(M15:M22,"Abwesend")</f>
        <v>1</v>
      </c>
    </row>
    <row r="11" spans="1:26" ht="30" x14ac:dyDescent="0.25">
      <c r="A11" s="1" t="s">
        <v>61</v>
      </c>
      <c r="B11" s="2">
        <f>SUM(F15:F26)</f>
        <v>45</v>
      </c>
    </row>
    <row r="13" spans="1:26" ht="15.75" x14ac:dyDescent="0.25">
      <c r="A13" s="53" t="s">
        <v>62</v>
      </c>
      <c r="B13" s="48"/>
      <c r="C13" s="48"/>
      <c r="D13" s="48"/>
      <c r="E13" s="48"/>
      <c r="F13" s="48"/>
      <c r="G13" s="48"/>
      <c r="H13" s="48"/>
      <c r="I13" s="48"/>
      <c r="K13" s="53" t="s">
        <v>63</v>
      </c>
      <c r="L13" s="48"/>
      <c r="M13" s="48"/>
      <c r="N13" s="48"/>
    </row>
    <row r="14" spans="1:26" x14ac:dyDescent="0.25">
      <c r="A14" s="8" t="s">
        <v>64</v>
      </c>
      <c r="B14" s="9" t="s">
        <v>65</v>
      </c>
      <c r="C14" s="9" t="s">
        <v>66</v>
      </c>
      <c r="D14" s="9" t="s">
        <v>67</v>
      </c>
      <c r="E14" s="9" t="s">
        <v>15</v>
      </c>
      <c r="F14" s="9" t="s">
        <v>68</v>
      </c>
      <c r="G14" s="9" t="s">
        <v>17</v>
      </c>
      <c r="H14" s="9" t="s">
        <v>69</v>
      </c>
      <c r="I14" s="10" t="s">
        <v>70</v>
      </c>
      <c r="K14" s="8" t="s">
        <v>71</v>
      </c>
      <c r="L14" s="9" t="s">
        <v>72</v>
      </c>
      <c r="M14" s="9" t="s">
        <v>17</v>
      </c>
      <c r="N14" s="10" t="s">
        <v>73</v>
      </c>
    </row>
    <row r="15" spans="1:26" ht="42" customHeight="1" x14ac:dyDescent="0.25">
      <c r="A15" s="11">
        <v>1</v>
      </c>
      <c r="B15" s="12" t="s">
        <v>74</v>
      </c>
      <c r="C15" s="12" t="s">
        <v>75</v>
      </c>
      <c r="D15" s="12" t="s">
        <v>76</v>
      </c>
      <c r="E15" s="12" t="s">
        <v>77</v>
      </c>
      <c r="F15" s="13">
        <v>5</v>
      </c>
      <c r="G15" s="12" t="s">
        <v>40</v>
      </c>
      <c r="H15" s="12" t="s">
        <v>78</v>
      </c>
      <c r="I15" s="14" t="s">
        <v>79</v>
      </c>
      <c r="K15" s="19" t="s">
        <v>77</v>
      </c>
      <c r="L15" s="20" t="s">
        <v>80</v>
      </c>
      <c r="M15" s="20" t="s">
        <v>81</v>
      </c>
      <c r="N15" s="21" t="s">
        <v>82</v>
      </c>
    </row>
    <row r="16" spans="1:26" ht="42" customHeight="1" x14ac:dyDescent="0.25">
      <c r="A16" s="11">
        <v>2</v>
      </c>
      <c r="B16" s="12" t="s">
        <v>3</v>
      </c>
      <c r="C16" s="12" t="s">
        <v>83</v>
      </c>
      <c r="D16" s="12" t="s">
        <v>84</v>
      </c>
      <c r="E16" s="12" t="s">
        <v>85</v>
      </c>
      <c r="F16" s="13">
        <v>10</v>
      </c>
      <c r="G16" s="12" t="s">
        <v>34</v>
      </c>
      <c r="H16" s="12" t="s">
        <v>86</v>
      </c>
      <c r="I16" s="14" t="s">
        <v>87</v>
      </c>
      <c r="K16" s="19" t="s">
        <v>85</v>
      </c>
      <c r="L16" s="20" t="s">
        <v>88</v>
      </c>
      <c r="M16" s="20" t="s">
        <v>81</v>
      </c>
      <c r="N16" s="21" t="s">
        <v>89</v>
      </c>
    </row>
    <row r="17" spans="1:14" ht="42" customHeight="1" x14ac:dyDescent="0.25">
      <c r="A17" s="11">
        <v>3</v>
      </c>
      <c r="B17" s="12" t="s">
        <v>90</v>
      </c>
      <c r="C17" s="12" t="s">
        <v>91</v>
      </c>
      <c r="D17" s="12" t="s">
        <v>92</v>
      </c>
      <c r="E17" s="12" t="s">
        <v>93</v>
      </c>
      <c r="F17" s="13">
        <v>8</v>
      </c>
      <c r="G17" s="12" t="s">
        <v>32</v>
      </c>
      <c r="H17" s="12" t="s">
        <v>94</v>
      </c>
      <c r="I17" s="14" t="s">
        <v>87</v>
      </c>
      <c r="K17" s="19" t="s">
        <v>93</v>
      </c>
      <c r="L17" s="20" t="s">
        <v>95</v>
      </c>
      <c r="M17" s="20" t="s">
        <v>96</v>
      </c>
      <c r="N17" s="21" t="s">
        <v>97</v>
      </c>
    </row>
    <row r="18" spans="1:14" ht="42" customHeight="1" x14ac:dyDescent="0.25">
      <c r="A18" s="11">
        <v>4</v>
      </c>
      <c r="B18" s="12" t="s">
        <v>98</v>
      </c>
      <c r="C18" s="12" t="s">
        <v>99</v>
      </c>
      <c r="D18" s="12" t="s">
        <v>100</v>
      </c>
      <c r="E18" s="12" t="s">
        <v>101</v>
      </c>
      <c r="F18" s="13">
        <v>12</v>
      </c>
      <c r="G18" s="12" t="s">
        <v>32</v>
      </c>
      <c r="H18" s="12" t="s">
        <v>102</v>
      </c>
      <c r="I18" s="14" t="s">
        <v>87</v>
      </c>
      <c r="K18" s="19" t="s">
        <v>101</v>
      </c>
      <c r="L18" s="20" t="s">
        <v>95</v>
      </c>
      <c r="M18" s="20" t="s">
        <v>81</v>
      </c>
      <c r="N18" s="21"/>
    </row>
    <row r="19" spans="1:14" ht="42" customHeight="1" x14ac:dyDescent="0.25">
      <c r="A19" s="11">
        <v>5</v>
      </c>
      <c r="B19" s="12" t="s">
        <v>103</v>
      </c>
      <c r="C19" s="12" t="s">
        <v>104</v>
      </c>
      <c r="D19" s="12" t="s">
        <v>105</v>
      </c>
      <c r="E19" s="12" t="s">
        <v>77</v>
      </c>
      <c r="F19" s="13">
        <v>10</v>
      </c>
      <c r="G19" s="12" t="s">
        <v>32</v>
      </c>
      <c r="H19" s="12" t="s">
        <v>106</v>
      </c>
      <c r="I19" s="14" t="s">
        <v>87</v>
      </c>
      <c r="K19" s="19" t="s">
        <v>107</v>
      </c>
      <c r="L19" s="20" t="s">
        <v>95</v>
      </c>
      <c r="M19" s="20" t="s">
        <v>108</v>
      </c>
      <c r="N19" s="21" t="s">
        <v>109</v>
      </c>
    </row>
    <row r="20" spans="1:14" ht="42" customHeight="1" x14ac:dyDescent="0.25">
      <c r="A20" s="11"/>
      <c r="B20" s="12"/>
      <c r="C20" s="12"/>
      <c r="D20" s="12"/>
      <c r="E20" s="12"/>
      <c r="F20" s="13"/>
      <c r="G20" s="12"/>
      <c r="H20" s="12"/>
      <c r="I20" s="14"/>
      <c r="K20" s="19" t="s">
        <v>110</v>
      </c>
      <c r="L20" s="20" t="s">
        <v>95</v>
      </c>
      <c r="M20" s="20" t="s">
        <v>81</v>
      </c>
      <c r="N20" s="21"/>
    </row>
    <row r="21" spans="1:14" ht="42" customHeight="1" x14ac:dyDescent="0.25">
      <c r="A21" s="11"/>
      <c r="B21" s="12"/>
      <c r="C21" s="12"/>
      <c r="D21" s="12"/>
      <c r="E21" s="12"/>
      <c r="F21" s="13"/>
      <c r="G21" s="12"/>
      <c r="H21" s="12"/>
      <c r="I21" s="14"/>
      <c r="K21" s="19"/>
      <c r="L21" s="20"/>
      <c r="M21" s="20"/>
      <c r="N21" s="21"/>
    </row>
    <row r="22" spans="1:14" ht="42" customHeight="1" x14ac:dyDescent="0.25">
      <c r="A22" s="11"/>
      <c r="B22" s="12"/>
      <c r="C22" s="12"/>
      <c r="D22" s="12"/>
      <c r="E22" s="12"/>
      <c r="F22" s="13"/>
      <c r="G22" s="12"/>
      <c r="H22" s="12"/>
      <c r="I22" s="14"/>
      <c r="K22" s="22"/>
      <c r="L22" s="23"/>
      <c r="M22" s="23"/>
      <c r="N22" s="24"/>
    </row>
    <row r="23" spans="1:14" ht="42" customHeight="1" x14ac:dyDescent="0.25">
      <c r="A23" s="11"/>
      <c r="B23" s="12"/>
      <c r="C23" s="12"/>
      <c r="D23" s="12"/>
      <c r="E23" s="12"/>
      <c r="F23" s="13"/>
      <c r="G23" s="12"/>
      <c r="H23" s="12"/>
      <c r="I23" s="14"/>
    </row>
    <row r="24" spans="1:14" ht="42" customHeight="1" x14ac:dyDescent="0.25">
      <c r="A24" s="11"/>
      <c r="B24" s="12"/>
      <c r="C24" s="12"/>
      <c r="D24" s="12"/>
      <c r="E24" s="12"/>
      <c r="F24" s="13"/>
      <c r="G24" s="12"/>
      <c r="H24" s="12"/>
      <c r="I24" s="14"/>
      <c r="K24" s="53" t="s">
        <v>111</v>
      </c>
      <c r="L24" s="48"/>
      <c r="M24" s="48"/>
      <c r="N24" s="48"/>
    </row>
    <row r="25" spans="1:14" ht="42" customHeight="1" x14ac:dyDescent="0.25">
      <c r="A25" s="11"/>
      <c r="B25" s="12"/>
      <c r="C25" s="12"/>
      <c r="D25" s="12"/>
      <c r="E25" s="12"/>
      <c r="F25" s="13"/>
      <c r="G25" s="12"/>
      <c r="H25" s="12"/>
      <c r="I25" s="14"/>
      <c r="K25" s="5" t="s">
        <v>112</v>
      </c>
      <c r="L25" s="5" t="s">
        <v>113</v>
      </c>
      <c r="M25" s="5" t="s">
        <v>114</v>
      </c>
      <c r="N25" s="5" t="s">
        <v>115</v>
      </c>
    </row>
    <row r="26" spans="1:14" ht="42" customHeight="1" x14ac:dyDescent="0.25">
      <c r="A26" s="15"/>
      <c r="B26" s="16"/>
      <c r="C26" s="16"/>
      <c r="D26" s="16"/>
      <c r="E26" s="16"/>
      <c r="F26" s="17"/>
      <c r="G26" s="16"/>
      <c r="H26" s="16"/>
      <c r="I26" s="18"/>
      <c r="K26" s="1" t="s">
        <v>7</v>
      </c>
      <c r="L26" s="2">
        <f>B11</f>
        <v>45</v>
      </c>
      <c r="M26" s="2">
        <f>B10</f>
        <v>45</v>
      </c>
      <c r="N26" s="2" t="s">
        <v>116</v>
      </c>
    </row>
    <row r="27" spans="1:14" x14ac:dyDescent="0.25">
      <c r="K27" s="1" t="s">
        <v>25</v>
      </c>
      <c r="L27" s="2">
        <f>COUNTIFS(G15:G26,"&lt;&gt;Erledigt",B15:B26,"&lt;&gt;")</f>
        <v>4</v>
      </c>
      <c r="M27" s="2">
        <v>0</v>
      </c>
      <c r="N27" s="2" t="s">
        <v>117</v>
      </c>
    </row>
    <row r="28" spans="1:14" ht="30" x14ac:dyDescent="0.25">
      <c r="K28" s="1" t="s">
        <v>24</v>
      </c>
      <c r="L28" s="2">
        <f>COUNTIFS(I15:I26,"Ja",B15:B26,"&lt;&gt;")</f>
        <v>4</v>
      </c>
      <c r="M28" s="2"/>
      <c r="N28" s="2" t="s">
        <v>118</v>
      </c>
    </row>
    <row r="29" spans="1:14" ht="30" x14ac:dyDescent="0.25">
      <c r="K29" s="1" t="s">
        <v>119</v>
      </c>
      <c r="L29" s="2"/>
      <c r="M29" s="2"/>
      <c r="N29" s="2" t="s">
        <v>120</v>
      </c>
    </row>
  </sheetData>
  <mergeCells count="6">
    <mergeCell ref="K24:N24"/>
    <mergeCell ref="A1:I1"/>
    <mergeCell ref="D3:I3"/>
    <mergeCell ref="D4:I7"/>
    <mergeCell ref="A13:I13"/>
    <mergeCell ref="K13:N13"/>
  </mergeCells>
  <conditionalFormatting sqref="G15:G26">
    <cfRule type="expression" dxfId="7" priority="1">
      <formula>$G15="Erledigt"</formula>
    </cfRule>
    <cfRule type="expression" dxfId="6" priority="2">
      <formula>$G15="Blockiert"</formula>
    </cfRule>
    <cfRule type="expression" dxfId="5" priority="3">
      <formula>$G15="Offen"</formula>
    </cfRule>
  </conditionalFormatting>
  <dataValidations count="1">
    <dataValidation type="list" sqref="I15:I26" xr:uid="{00000000-0002-0000-0100-000003000000}">
      <formula1>"Ja,Nein"</formula1>
    </dataValidation>
  </dataValidations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100-000000000000}">
          <x14:formula1>
            <xm:f>Einstellungen!$J$4:$J$9</xm:f>
          </x14:formula1>
          <xm:sqref>C15:C26</xm:sqref>
        </x14:dataValidation>
        <x14:dataValidation type="list" xr:uid="{00000000-0002-0000-0100-000001000000}">
          <x14:formula1>
            <xm:f>Einstellungen!$A$14:$A$21</xm:f>
          </x14:formula1>
          <xm:sqref>E15:E26</xm:sqref>
        </x14:dataValidation>
        <x14:dataValidation type="list" xr:uid="{00000000-0002-0000-0100-000002000000}">
          <x14:formula1>
            <xm:f>Einstellungen!$G$4:$G$9</xm:f>
          </x14:formula1>
          <xm:sqref>G15:G26</xm:sqref>
        </x14:dataValidation>
        <x14:dataValidation type="list" xr:uid="{00000000-0002-0000-0100-000004000000}">
          <x14:formula1>
            <xm:f>Einstellungen!$K$4:$K$7</xm:f>
          </x14:formula1>
          <xm:sqref>M15:M22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4"/>
  <sheetViews>
    <sheetView workbookViewId="0"/>
  </sheetViews>
  <sheetFormatPr baseColWidth="10" defaultColWidth="9" defaultRowHeight="15" x14ac:dyDescent="0.25"/>
  <cols>
    <col min="1" max="1" width="10" customWidth="1"/>
    <col min="2" max="2" width="12" customWidth="1"/>
    <col min="3" max="3" width="18" customWidth="1"/>
    <col min="4" max="4" width="42" customWidth="1"/>
    <col min="5" max="5" width="18" customWidth="1"/>
    <col min="6" max="6" width="16" customWidth="1"/>
    <col min="7" max="9" width="12" customWidth="1"/>
    <col min="10" max="10" width="20" customWidth="1"/>
    <col min="11" max="11" width="12" customWidth="1"/>
    <col min="12" max="12" width="14" customWidth="1"/>
    <col min="13" max="13" width="16" customWidth="1"/>
    <col min="14" max="14" width="14" customWidth="1"/>
    <col min="15" max="15" width="34" customWidth="1"/>
  </cols>
  <sheetData>
    <row r="1" spans="1:26" ht="33.950000000000003" customHeight="1" x14ac:dyDescent="0.25">
      <c r="A1" s="54" t="s">
        <v>121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x14ac:dyDescent="0.25">
      <c r="A2" s="47" t="s">
        <v>122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4" spans="1:26" ht="30" x14ac:dyDescent="0.25">
      <c r="A4" s="8" t="s">
        <v>13</v>
      </c>
      <c r="B4" s="9" t="s">
        <v>11</v>
      </c>
      <c r="C4" s="9" t="s">
        <v>123</v>
      </c>
      <c r="D4" s="9" t="s">
        <v>14</v>
      </c>
      <c r="E4" s="9" t="s">
        <v>15</v>
      </c>
      <c r="F4" s="9" t="s">
        <v>42</v>
      </c>
      <c r="G4" s="9" t="s">
        <v>31</v>
      </c>
      <c r="H4" s="9" t="s">
        <v>124</v>
      </c>
      <c r="I4" s="9" t="s">
        <v>16</v>
      </c>
      <c r="J4" s="9" t="s">
        <v>17</v>
      </c>
      <c r="K4" s="9" t="s">
        <v>125</v>
      </c>
      <c r="L4" s="9" t="s">
        <v>126</v>
      </c>
      <c r="M4" s="9" t="s">
        <v>18</v>
      </c>
      <c r="N4" s="9" t="s">
        <v>127</v>
      </c>
      <c r="O4" s="10" t="s">
        <v>128</v>
      </c>
    </row>
    <row r="5" spans="1:26" ht="33.950000000000003" customHeight="1" x14ac:dyDescent="0.25">
      <c r="A5" s="11" t="s">
        <v>129</v>
      </c>
      <c r="B5" s="25">
        <f ca="1">TODAY()-14</f>
        <v>46158</v>
      </c>
      <c r="C5" s="12" t="s">
        <v>130</v>
      </c>
      <c r="D5" s="12" t="s">
        <v>131</v>
      </c>
      <c r="E5" s="12" t="s">
        <v>93</v>
      </c>
      <c r="F5" s="12" t="s">
        <v>48</v>
      </c>
      <c r="G5" s="12" t="s">
        <v>37</v>
      </c>
      <c r="H5" s="25">
        <f ca="1">TODAY()-13</f>
        <v>46159</v>
      </c>
      <c r="I5" s="25">
        <f ca="1">TODAY()+3</f>
        <v>46175</v>
      </c>
      <c r="J5" s="12" t="s">
        <v>34</v>
      </c>
      <c r="K5" s="27">
        <v>0.55000000000000004</v>
      </c>
      <c r="L5" s="13">
        <f t="shared" ref="L5:L36" ca="1" si="0">IF($D5="","",IF($J5="Erledigt","",$I5-TODAY()))</f>
        <v>3</v>
      </c>
      <c r="M5" s="12" t="str">
        <f t="shared" ref="M5:M36" ca="1" si="1">IF($D5="","",IF($J5="Erledigt","Erledigt",IF($J5="Blockiert","Blockiert",IF($L5&lt;0,"Überfällig",IF($L5&lt;=7,"Fällig bald","Im Plan")))))</f>
        <v>Fällig bald</v>
      </c>
      <c r="N5" s="25">
        <f ca="1">TODAY()-1</f>
        <v>46171</v>
      </c>
      <c r="O5" s="14" t="s">
        <v>132</v>
      </c>
    </row>
    <row r="6" spans="1:26" ht="33.950000000000003" customHeight="1" x14ac:dyDescent="0.25">
      <c r="A6" s="11" t="s">
        <v>133</v>
      </c>
      <c r="B6" s="25">
        <f ca="1">TODAY()-7</f>
        <v>46165</v>
      </c>
      <c r="C6" s="12" t="s">
        <v>130</v>
      </c>
      <c r="D6" s="12" t="s">
        <v>134</v>
      </c>
      <c r="E6" s="12" t="s">
        <v>101</v>
      </c>
      <c r="F6" s="12" t="s">
        <v>43</v>
      </c>
      <c r="G6" s="12" t="s">
        <v>37</v>
      </c>
      <c r="H6" s="25">
        <f ca="1">TODAY()-6</f>
        <v>46166</v>
      </c>
      <c r="I6" s="25">
        <f ca="1">TODAY()+7</f>
        <v>46179</v>
      </c>
      <c r="J6" s="12" t="s">
        <v>32</v>
      </c>
      <c r="K6" s="27">
        <v>0.25</v>
      </c>
      <c r="L6" s="13">
        <f t="shared" ca="1" si="0"/>
        <v>7</v>
      </c>
      <c r="M6" s="12" t="str">
        <f t="shared" ca="1" si="1"/>
        <v>Fällig bald</v>
      </c>
      <c r="N6" s="25">
        <f ca="1">TODAY()-2</f>
        <v>46170</v>
      </c>
      <c r="O6" s="14" t="s">
        <v>135</v>
      </c>
    </row>
    <row r="7" spans="1:26" ht="33.950000000000003" customHeight="1" x14ac:dyDescent="0.25">
      <c r="A7" s="11" t="s">
        <v>136</v>
      </c>
      <c r="B7" s="25">
        <f ca="1">TODAY()-21</f>
        <v>46151</v>
      </c>
      <c r="C7" s="12" t="s">
        <v>130</v>
      </c>
      <c r="D7" s="12" t="s">
        <v>137</v>
      </c>
      <c r="E7" s="12" t="s">
        <v>110</v>
      </c>
      <c r="F7" s="12" t="s">
        <v>49</v>
      </c>
      <c r="G7" s="12" t="s">
        <v>35</v>
      </c>
      <c r="H7" s="25">
        <f ca="1">TODAY()-20</f>
        <v>46152</v>
      </c>
      <c r="I7" s="25">
        <f ca="1">TODAY()-2</f>
        <v>46170</v>
      </c>
      <c r="J7" s="12" t="s">
        <v>40</v>
      </c>
      <c r="K7" s="27">
        <v>1</v>
      </c>
      <c r="L7" s="13" t="str">
        <f t="shared" ca="1" si="0"/>
        <v/>
      </c>
      <c r="M7" s="12" t="str">
        <f t="shared" si="1"/>
        <v>Erledigt</v>
      </c>
      <c r="N7" s="25">
        <f ca="1">TODAY()-3</f>
        <v>46169</v>
      </c>
      <c r="O7" s="14" t="s">
        <v>138</v>
      </c>
    </row>
    <row r="8" spans="1:26" ht="33.950000000000003" customHeight="1" x14ac:dyDescent="0.25">
      <c r="A8" s="11" t="s">
        <v>139</v>
      </c>
      <c r="B8" s="25">
        <f ca="1">TODAY()-10</f>
        <v>46162</v>
      </c>
      <c r="C8" s="12" t="s">
        <v>130</v>
      </c>
      <c r="D8" s="12" t="s">
        <v>140</v>
      </c>
      <c r="E8" s="12" t="s">
        <v>77</v>
      </c>
      <c r="F8" s="12" t="s">
        <v>46</v>
      </c>
      <c r="G8" s="12" t="s">
        <v>35</v>
      </c>
      <c r="H8" s="25">
        <f ca="1">TODAY()-10</f>
        <v>46162</v>
      </c>
      <c r="I8" s="25">
        <f ca="1">TODAY()+5</f>
        <v>46177</v>
      </c>
      <c r="J8" s="12" t="s">
        <v>34</v>
      </c>
      <c r="K8" s="27">
        <v>0.7</v>
      </c>
      <c r="L8" s="13">
        <f t="shared" ca="1" si="0"/>
        <v>5</v>
      </c>
      <c r="M8" s="12" t="str">
        <f t="shared" ca="1" si="1"/>
        <v>Fällig bald</v>
      </c>
      <c r="N8" s="25">
        <f ca="1">TODAY()-1</f>
        <v>46171</v>
      </c>
      <c r="O8" s="14"/>
    </row>
    <row r="9" spans="1:26" ht="33.950000000000003" customHeight="1" x14ac:dyDescent="0.25">
      <c r="A9" s="11" t="s">
        <v>141</v>
      </c>
      <c r="B9" s="25">
        <f ca="1">TODAY()-12</f>
        <v>46160</v>
      </c>
      <c r="C9" s="12" t="s">
        <v>130</v>
      </c>
      <c r="D9" s="12" t="s">
        <v>142</v>
      </c>
      <c r="E9" s="12" t="s">
        <v>107</v>
      </c>
      <c r="F9" s="12" t="s">
        <v>50</v>
      </c>
      <c r="G9" s="12" t="s">
        <v>33</v>
      </c>
      <c r="H9" s="25">
        <f ca="1">TODAY()-10</f>
        <v>46162</v>
      </c>
      <c r="I9" s="25">
        <f ca="1">TODAY()+10</f>
        <v>46182</v>
      </c>
      <c r="J9" s="12" t="s">
        <v>36</v>
      </c>
      <c r="K9" s="27">
        <v>0.4</v>
      </c>
      <c r="L9" s="13">
        <f t="shared" ca="1" si="0"/>
        <v>10</v>
      </c>
      <c r="M9" s="12" t="str">
        <f t="shared" ca="1" si="1"/>
        <v>Im Plan</v>
      </c>
      <c r="N9" s="25">
        <f ca="1">TODAY()-4</f>
        <v>46168</v>
      </c>
      <c r="O9" s="14" t="s">
        <v>143</v>
      </c>
    </row>
    <row r="10" spans="1:26" ht="33.950000000000003" customHeight="1" x14ac:dyDescent="0.25">
      <c r="A10" s="11" t="s">
        <v>144</v>
      </c>
      <c r="B10" s="25">
        <f ca="1">TODAY()-18</f>
        <v>46154</v>
      </c>
      <c r="C10" s="12" t="s">
        <v>130</v>
      </c>
      <c r="D10" s="12" t="s">
        <v>145</v>
      </c>
      <c r="E10" s="12" t="s">
        <v>93</v>
      </c>
      <c r="F10" s="12" t="s">
        <v>51</v>
      </c>
      <c r="G10" s="12" t="s">
        <v>39</v>
      </c>
      <c r="H10" s="25">
        <f ca="1">TODAY()-17</f>
        <v>46155</v>
      </c>
      <c r="I10" s="25">
        <f ca="1">TODAY()-4</f>
        <v>46168</v>
      </c>
      <c r="J10" s="12" t="s">
        <v>38</v>
      </c>
      <c r="K10" s="27">
        <v>0.3</v>
      </c>
      <c r="L10" s="13">
        <f t="shared" ca="1" si="0"/>
        <v>-4</v>
      </c>
      <c r="M10" s="12" t="str">
        <f t="shared" si="1"/>
        <v>Blockiert</v>
      </c>
      <c r="N10" s="25">
        <f ca="1">TODAY()-8</f>
        <v>46164</v>
      </c>
      <c r="O10" s="14" t="s">
        <v>146</v>
      </c>
    </row>
    <row r="11" spans="1:26" ht="33.950000000000003" customHeight="1" x14ac:dyDescent="0.25">
      <c r="A11" s="11" t="s">
        <v>147</v>
      </c>
      <c r="B11" s="25">
        <f ca="1">TODAY()-5</f>
        <v>46167</v>
      </c>
      <c r="C11" s="12" t="s">
        <v>130</v>
      </c>
      <c r="D11" s="12" t="s">
        <v>148</v>
      </c>
      <c r="E11" s="12" t="s">
        <v>85</v>
      </c>
      <c r="F11" s="12" t="s">
        <v>44</v>
      </c>
      <c r="G11" s="12" t="s">
        <v>35</v>
      </c>
      <c r="H11" s="25">
        <f ca="1">TODAY()-4</f>
        <v>46168</v>
      </c>
      <c r="I11" s="25">
        <f ca="1">TODAY()+14</f>
        <v>46186</v>
      </c>
      <c r="J11" s="12" t="s">
        <v>32</v>
      </c>
      <c r="K11" s="27">
        <v>0.1</v>
      </c>
      <c r="L11" s="13">
        <f t="shared" ca="1" si="0"/>
        <v>14</v>
      </c>
      <c r="M11" s="12" t="str">
        <f t="shared" ca="1" si="1"/>
        <v>Im Plan</v>
      </c>
      <c r="N11" s="25">
        <f ca="1">TODAY()-1</f>
        <v>46171</v>
      </c>
      <c r="O11" s="14"/>
    </row>
    <row r="12" spans="1:26" ht="33.950000000000003" customHeight="1" x14ac:dyDescent="0.25">
      <c r="A12" s="11" t="s">
        <v>149</v>
      </c>
      <c r="B12" s="25">
        <f ca="1">TODAY()-1</f>
        <v>46171</v>
      </c>
      <c r="C12" s="12" t="s">
        <v>130</v>
      </c>
      <c r="D12" s="12" t="s">
        <v>150</v>
      </c>
      <c r="E12" s="12" t="s">
        <v>77</v>
      </c>
      <c r="F12" s="12" t="s">
        <v>44</v>
      </c>
      <c r="G12" s="12" t="s">
        <v>35</v>
      </c>
      <c r="H12" s="25">
        <f ca="1">TODAY()-1</f>
        <v>46171</v>
      </c>
      <c r="I12" s="25">
        <f ca="1">TODAY()+6</f>
        <v>46178</v>
      </c>
      <c r="J12" s="12" t="s">
        <v>32</v>
      </c>
      <c r="K12" s="27">
        <v>0</v>
      </c>
      <c r="L12" s="13">
        <f t="shared" ca="1" si="0"/>
        <v>6</v>
      </c>
      <c r="M12" s="12" t="str">
        <f t="shared" ca="1" si="1"/>
        <v>Fällig bald</v>
      </c>
      <c r="N12" s="25">
        <f ca="1">TODAY()+0</f>
        <v>46172</v>
      </c>
      <c r="O12" s="14"/>
    </row>
    <row r="13" spans="1:26" ht="33.950000000000003" customHeight="1" x14ac:dyDescent="0.25">
      <c r="A13" s="11" t="s">
        <v>151</v>
      </c>
      <c r="B13" s="25">
        <f ca="1">TODAY()-20</f>
        <v>46152</v>
      </c>
      <c r="C13" s="12" t="s">
        <v>130</v>
      </c>
      <c r="D13" s="12" t="s">
        <v>152</v>
      </c>
      <c r="E13" s="12" t="s">
        <v>85</v>
      </c>
      <c r="F13" s="12" t="s">
        <v>48</v>
      </c>
      <c r="G13" s="12" t="s">
        <v>37</v>
      </c>
      <c r="H13" s="25">
        <f ca="1">TODAY()-20</f>
        <v>46152</v>
      </c>
      <c r="I13" s="25">
        <f ca="1">TODAY()-5</f>
        <v>46167</v>
      </c>
      <c r="J13" s="12" t="s">
        <v>40</v>
      </c>
      <c r="K13" s="27">
        <v>1</v>
      </c>
      <c r="L13" s="13" t="str">
        <f t="shared" ca="1" si="0"/>
        <v/>
      </c>
      <c r="M13" s="12" t="str">
        <f t="shared" si="1"/>
        <v>Erledigt</v>
      </c>
      <c r="N13" s="25">
        <f ca="1">TODAY()-5</f>
        <v>46167</v>
      </c>
      <c r="O13" s="14" t="s">
        <v>153</v>
      </c>
    </row>
    <row r="14" spans="1:26" ht="33.950000000000003" customHeight="1" x14ac:dyDescent="0.25">
      <c r="A14" s="11" t="s">
        <v>154</v>
      </c>
      <c r="B14" s="25">
        <f ca="1">TODAY()-9</f>
        <v>46163</v>
      </c>
      <c r="C14" s="12" t="s">
        <v>130</v>
      </c>
      <c r="D14" s="12" t="s">
        <v>155</v>
      </c>
      <c r="E14" s="12" t="s">
        <v>101</v>
      </c>
      <c r="F14" s="12" t="s">
        <v>44</v>
      </c>
      <c r="G14" s="12" t="s">
        <v>33</v>
      </c>
      <c r="H14" s="25">
        <f ca="1">TODAY()-9</f>
        <v>46163</v>
      </c>
      <c r="I14" s="25">
        <f ca="1">TODAY()+21</f>
        <v>46193</v>
      </c>
      <c r="J14" s="12" t="s">
        <v>41</v>
      </c>
      <c r="K14" s="27">
        <v>0</v>
      </c>
      <c r="L14" s="13">
        <f t="shared" ca="1" si="0"/>
        <v>21</v>
      </c>
      <c r="M14" s="12" t="str">
        <f t="shared" ca="1" si="1"/>
        <v>Im Plan</v>
      </c>
      <c r="N14" s="25">
        <f ca="1">TODAY()-3</f>
        <v>46169</v>
      </c>
      <c r="O14" s="14" t="s">
        <v>156</v>
      </c>
    </row>
    <row r="15" spans="1:26" ht="33.950000000000003" customHeight="1" x14ac:dyDescent="0.25">
      <c r="A15" s="11"/>
      <c r="B15" s="25"/>
      <c r="C15" s="12"/>
      <c r="D15" s="12"/>
      <c r="E15" s="12"/>
      <c r="F15" s="12"/>
      <c r="G15" s="12"/>
      <c r="H15" s="25"/>
      <c r="I15" s="25"/>
      <c r="J15" s="12"/>
      <c r="K15" s="27"/>
      <c r="L15" s="13" t="str">
        <f t="shared" ca="1" si="0"/>
        <v/>
      </c>
      <c r="M15" s="12" t="str">
        <f t="shared" si="1"/>
        <v/>
      </c>
      <c r="N15" s="25"/>
      <c r="O15" s="14"/>
    </row>
    <row r="16" spans="1:26" ht="33.950000000000003" customHeight="1" x14ac:dyDescent="0.25">
      <c r="A16" s="11"/>
      <c r="B16" s="25"/>
      <c r="C16" s="12"/>
      <c r="D16" s="12"/>
      <c r="E16" s="12"/>
      <c r="F16" s="12"/>
      <c r="G16" s="12"/>
      <c r="H16" s="25"/>
      <c r="I16" s="25"/>
      <c r="J16" s="12"/>
      <c r="K16" s="27"/>
      <c r="L16" s="13" t="str">
        <f t="shared" ca="1" si="0"/>
        <v/>
      </c>
      <c r="M16" s="12" t="str">
        <f t="shared" si="1"/>
        <v/>
      </c>
      <c r="N16" s="25"/>
      <c r="O16" s="14"/>
    </row>
    <row r="17" spans="1:15" ht="33.950000000000003" customHeight="1" x14ac:dyDescent="0.25">
      <c r="A17" s="11"/>
      <c r="B17" s="25"/>
      <c r="C17" s="12"/>
      <c r="D17" s="12"/>
      <c r="E17" s="12"/>
      <c r="F17" s="12"/>
      <c r="G17" s="12"/>
      <c r="H17" s="25"/>
      <c r="I17" s="25"/>
      <c r="J17" s="12"/>
      <c r="K17" s="27"/>
      <c r="L17" s="13" t="str">
        <f t="shared" ca="1" si="0"/>
        <v/>
      </c>
      <c r="M17" s="12" t="str">
        <f t="shared" si="1"/>
        <v/>
      </c>
      <c r="N17" s="25"/>
      <c r="O17" s="14"/>
    </row>
    <row r="18" spans="1:15" ht="33.950000000000003" customHeight="1" x14ac:dyDescent="0.25">
      <c r="A18" s="11"/>
      <c r="B18" s="25"/>
      <c r="C18" s="12"/>
      <c r="D18" s="12"/>
      <c r="E18" s="12"/>
      <c r="F18" s="12"/>
      <c r="G18" s="12"/>
      <c r="H18" s="25"/>
      <c r="I18" s="25"/>
      <c r="J18" s="12"/>
      <c r="K18" s="27"/>
      <c r="L18" s="13" t="str">
        <f t="shared" ca="1" si="0"/>
        <v/>
      </c>
      <c r="M18" s="12" t="str">
        <f t="shared" si="1"/>
        <v/>
      </c>
      <c r="N18" s="25"/>
      <c r="O18" s="14"/>
    </row>
    <row r="19" spans="1:15" ht="33.950000000000003" customHeight="1" x14ac:dyDescent="0.25">
      <c r="A19" s="11"/>
      <c r="B19" s="25"/>
      <c r="C19" s="12"/>
      <c r="D19" s="12"/>
      <c r="E19" s="12"/>
      <c r="F19" s="12"/>
      <c r="G19" s="12"/>
      <c r="H19" s="25"/>
      <c r="I19" s="25"/>
      <c r="J19" s="12"/>
      <c r="K19" s="27"/>
      <c r="L19" s="13" t="str">
        <f t="shared" ca="1" si="0"/>
        <v/>
      </c>
      <c r="M19" s="12" t="str">
        <f t="shared" si="1"/>
        <v/>
      </c>
      <c r="N19" s="25"/>
      <c r="O19" s="14"/>
    </row>
    <row r="20" spans="1:15" ht="33.950000000000003" customHeight="1" x14ac:dyDescent="0.25">
      <c r="A20" s="11"/>
      <c r="B20" s="25"/>
      <c r="C20" s="12"/>
      <c r="D20" s="12"/>
      <c r="E20" s="12"/>
      <c r="F20" s="12"/>
      <c r="G20" s="12"/>
      <c r="H20" s="25"/>
      <c r="I20" s="25"/>
      <c r="J20" s="12"/>
      <c r="K20" s="27"/>
      <c r="L20" s="13" t="str">
        <f t="shared" ca="1" si="0"/>
        <v/>
      </c>
      <c r="M20" s="12" t="str">
        <f t="shared" si="1"/>
        <v/>
      </c>
      <c r="N20" s="25"/>
      <c r="O20" s="14"/>
    </row>
    <row r="21" spans="1:15" ht="33.950000000000003" customHeight="1" x14ac:dyDescent="0.25">
      <c r="A21" s="11"/>
      <c r="B21" s="25"/>
      <c r="C21" s="12"/>
      <c r="D21" s="12"/>
      <c r="E21" s="12"/>
      <c r="F21" s="12"/>
      <c r="G21" s="12"/>
      <c r="H21" s="25"/>
      <c r="I21" s="25"/>
      <c r="J21" s="12"/>
      <c r="K21" s="27"/>
      <c r="L21" s="13" t="str">
        <f t="shared" ca="1" si="0"/>
        <v/>
      </c>
      <c r="M21" s="12" t="str">
        <f t="shared" si="1"/>
        <v/>
      </c>
      <c r="N21" s="25"/>
      <c r="O21" s="14"/>
    </row>
    <row r="22" spans="1:15" ht="33.950000000000003" customHeight="1" x14ac:dyDescent="0.25">
      <c r="A22" s="11"/>
      <c r="B22" s="25"/>
      <c r="C22" s="12"/>
      <c r="D22" s="12"/>
      <c r="E22" s="12"/>
      <c r="F22" s="12"/>
      <c r="G22" s="12"/>
      <c r="H22" s="25"/>
      <c r="I22" s="25"/>
      <c r="J22" s="12"/>
      <c r="K22" s="27"/>
      <c r="L22" s="13" t="str">
        <f t="shared" ca="1" si="0"/>
        <v/>
      </c>
      <c r="M22" s="12" t="str">
        <f t="shared" si="1"/>
        <v/>
      </c>
      <c r="N22" s="25"/>
      <c r="O22" s="14"/>
    </row>
    <row r="23" spans="1:15" ht="33.950000000000003" customHeight="1" x14ac:dyDescent="0.25">
      <c r="A23" s="11"/>
      <c r="B23" s="25"/>
      <c r="C23" s="12"/>
      <c r="D23" s="12"/>
      <c r="E23" s="12"/>
      <c r="F23" s="12"/>
      <c r="G23" s="12"/>
      <c r="H23" s="25"/>
      <c r="I23" s="25"/>
      <c r="J23" s="12"/>
      <c r="K23" s="27"/>
      <c r="L23" s="13" t="str">
        <f t="shared" ca="1" si="0"/>
        <v/>
      </c>
      <c r="M23" s="12" t="str">
        <f t="shared" si="1"/>
        <v/>
      </c>
      <c r="N23" s="25"/>
      <c r="O23" s="14"/>
    </row>
    <row r="24" spans="1:15" ht="33.950000000000003" customHeight="1" x14ac:dyDescent="0.25">
      <c r="A24" s="11"/>
      <c r="B24" s="25"/>
      <c r="C24" s="12"/>
      <c r="D24" s="12"/>
      <c r="E24" s="12"/>
      <c r="F24" s="12"/>
      <c r="G24" s="12"/>
      <c r="H24" s="25"/>
      <c r="I24" s="25"/>
      <c r="J24" s="12"/>
      <c r="K24" s="27"/>
      <c r="L24" s="13" t="str">
        <f t="shared" ca="1" si="0"/>
        <v/>
      </c>
      <c r="M24" s="12" t="str">
        <f t="shared" si="1"/>
        <v/>
      </c>
      <c r="N24" s="25"/>
      <c r="O24" s="14"/>
    </row>
    <row r="25" spans="1:15" ht="33.950000000000003" customHeight="1" x14ac:dyDescent="0.25">
      <c r="A25" s="11"/>
      <c r="B25" s="25"/>
      <c r="C25" s="12"/>
      <c r="D25" s="12"/>
      <c r="E25" s="12"/>
      <c r="F25" s="12"/>
      <c r="G25" s="12"/>
      <c r="H25" s="25"/>
      <c r="I25" s="25"/>
      <c r="J25" s="12"/>
      <c r="K25" s="27"/>
      <c r="L25" s="13" t="str">
        <f t="shared" ca="1" si="0"/>
        <v/>
      </c>
      <c r="M25" s="12" t="str">
        <f t="shared" si="1"/>
        <v/>
      </c>
      <c r="N25" s="25"/>
      <c r="O25" s="14"/>
    </row>
    <row r="26" spans="1:15" ht="33.950000000000003" customHeight="1" x14ac:dyDescent="0.25">
      <c r="A26" s="11"/>
      <c r="B26" s="25"/>
      <c r="C26" s="12"/>
      <c r="D26" s="12"/>
      <c r="E26" s="12"/>
      <c r="F26" s="12"/>
      <c r="G26" s="12"/>
      <c r="H26" s="25"/>
      <c r="I26" s="25"/>
      <c r="J26" s="12"/>
      <c r="K26" s="27"/>
      <c r="L26" s="13" t="str">
        <f t="shared" ca="1" si="0"/>
        <v/>
      </c>
      <c r="M26" s="12" t="str">
        <f t="shared" si="1"/>
        <v/>
      </c>
      <c r="N26" s="25"/>
      <c r="O26" s="14"/>
    </row>
    <row r="27" spans="1:15" ht="33.950000000000003" customHeight="1" x14ac:dyDescent="0.25">
      <c r="A27" s="11"/>
      <c r="B27" s="25"/>
      <c r="C27" s="12"/>
      <c r="D27" s="12"/>
      <c r="E27" s="12"/>
      <c r="F27" s="12"/>
      <c r="G27" s="12"/>
      <c r="H27" s="25"/>
      <c r="I27" s="25"/>
      <c r="J27" s="12"/>
      <c r="K27" s="27"/>
      <c r="L27" s="13" t="str">
        <f t="shared" ca="1" si="0"/>
        <v/>
      </c>
      <c r="M27" s="12" t="str">
        <f t="shared" si="1"/>
        <v/>
      </c>
      <c r="N27" s="25"/>
      <c r="O27" s="14"/>
    </row>
    <row r="28" spans="1:15" ht="33.950000000000003" customHeight="1" x14ac:dyDescent="0.25">
      <c r="A28" s="11"/>
      <c r="B28" s="25"/>
      <c r="C28" s="12"/>
      <c r="D28" s="12"/>
      <c r="E28" s="12"/>
      <c r="F28" s="12"/>
      <c r="G28" s="12"/>
      <c r="H28" s="25"/>
      <c r="I28" s="25"/>
      <c r="J28" s="12"/>
      <c r="K28" s="27"/>
      <c r="L28" s="13" t="str">
        <f t="shared" ca="1" si="0"/>
        <v/>
      </c>
      <c r="M28" s="12" t="str">
        <f t="shared" si="1"/>
        <v/>
      </c>
      <c r="N28" s="25"/>
      <c r="O28" s="14"/>
    </row>
    <row r="29" spans="1:15" ht="33.950000000000003" customHeight="1" x14ac:dyDescent="0.25">
      <c r="A29" s="11"/>
      <c r="B29" s="25"/>
      <c r="C29" s="12"/>
      <c r="D29" s="12"/>
      <c r="E29" s="12"/>
      <c r="F29" s="12"/>
      <c r="G29" s="12"/>
      <c r="H29" s="25"/>
      <c r="I29" s="25"/>
      <c r="J29" s="12"/>
      <c r="K29" s="27"/>
      <c r="L29" s="13" t="str">
        <f t="shared" ca="1" si="0"/>
        <v/>
      </c>
      <c r="M29" s="12" t="str">
        <f t="shared" si="1"/>
        <v/>
      </c>
      <c r="N29" s="25"/>
      <c r="O29" s="14"/>
    </row>
    <row r="30" spans="1:15" ht="33.950000000000003" customHeight="1" x14ac:dyDescent="0.25">
      <c r="A30" s="11"/>
      <c r="B30" s="25"/>
      <c r="C30" s="12"/>
      <c r="D30" s="12"/>
      <c r="E30" s="12"/>
      <c r="F30" s="12"/>
      <c r="G30" s="12"/>
      <c r="H30" s="25"/>
      <c r="I30" s="25"/>
      <c r="J30" s="12"/>
      <c r="K30" s="27"/>
      <c r="L30" s="13" t="str">
        <f t="shared" ca="1" si="0"/>
        <v/>
      </c>
      <c r="M30" s="12" t="str">
        <f t="shared" si="1"/>
        <v/>
      </c>
      <c r="N30" s="25"/>
      <c r="O30" s="14"/>
    </row>
    <row r="31" spans="1:15" ht="33.950000000000003" customHeight="1" x14ac:dyDescent="0.25">
      <c r="A31" s="11"/>
      <c r="B31" s="25"/>
      <c r="C31" s="12"/>
      <c r="D31" s="12"/>
      <c r="E31" s="12"/>
      <c r="F31" s="12"/>
      <c r="G31" s="12"/>
      <c r="H31" s="25"/>
      <c r="I31" s="25"/>
      <c r="J31" s="12"/>
      <c r="K31" s="27"/>
      <c r="L31" s="13" t="str">
        <f t="shared" ca="1" si="0"/>
        <v/>
      </c>
      <c r="M31" s="12" t="str">
        <f t="shared" si="1"/>
        <v/>
      </c>
      <c r="N31" s="25"/>
      <c r="O31" s="14"/>
    </row>
    <row r="32" spans="1:15" ht="33.950000000000003" customHeight="1" x14ac:dyDescent="0.25">
      <c r="A32" s="11"/>
      <c r="B32" s="25"/>
      <c r="C32" s="12"/>
      <c r="D32" s="12"/>
      <c r="E32" s="12"/>
      <c r="F32" s="12"/>
      <c r="G32" s="12"/>
      <c r="H32" s="25"/>
      <c r="I32" s="25"/>
      <c r="J32" s="12"/>
      <c r="K32" s="27"/>
      <c r="L32" s="13" t="str">
        <f t="shared" ca="1" si="0"/>
        <v/>
      </c>
      <c r="M32" s="12" t="str">
        <f t="shared" si="1"/>
        <v/>
      </c>
      <c r="N32" s="25"/>
      <c r="O32" s="14"/>
    </row>
    <row r="33" spans="1:15" ht="33.950000000000003" customHeight="1" x14ac:dyDescent="0.25">
      <c r="A33" s="11"/>
      <c r="B33" s="25"/>
      <c r="C33" s="12"/>
      <c r="D33" s="12"/>
      <c r="E33" s="12"/>
      <c r="F33" s="12"/>
      <c r="G33" s="12"/>
      <c r="H33" s="25"/>
      <c r="I33" s="25"/>
      <c r="J33" s="12"/>
      <c r="K33" s="27"/>
      <c r="L33" s="13" t="str">
        <f t="shared" ca="1" si="0"/>
        <v/>
      </c>
      <c r="M33" s="12" t="str">
        <f t="shared" si="1"/>
        <v/>
      </c>
      <c r="N33" s="25"/>
      <c r="O33" s="14"/>
    </row>
    <row r="34" spans="1:15" ht="33.950000000000003" customHeight="1" x14ac:dyDescent="0.25">
      <c r="A34" s="11"/>
      <c r="B34" s="25"/>
      <c r="C34" s="12"/>
      <c r="D34" s="12"/>
      <c r="E34" s="12"/>
      <c r="F34" s="12"/>
      <c r="G34" s="12"/>
      <c r="H34" s="25"/>
      <c r="I34" s="25"/>
      <c r="J34" s="12"/>
      <c r="K34" s="27"/>
      <c r="L34" s="13" t="str">
        <f t="shared" ca="1" si="0"/>
        <v/>
      </c>
      <c r="M34" s="12" t="str">
        <f t="shared" si="1"/>
        <v/>
      </c>
      <c r="N34" s="25"/>
      <c r="O34" s="14"/>
    </row>
    <row r="35" spans="1:15" ht="33.950000000000003" customHeight="1" x14ac:dyDescent="0.25">
      <c r="A35" s="11"/>
      <c r="B35" s="25"/>
      <c r="C35" s="12"/>
      <c r="D35" s="12"/>
      <c r="E35" s="12"/>
      <c r="F35" s="12"/>
      <c r="G35" s="12"/>
      <c r="H35" s="25"/>
      <c r="I35" s="25"/>
      <c r="J35" s="12"/>
      <c r="K35" s="27"/>
      <c r="L35" s="13" t="str">
        <f t="shared" ca="1" si="0"/>
        <v/>
      </c>
      <c r="M35" s="12" t="str">
        <f t="shared" si="1"/>
        <v/>
      </c>
      <c r="N35" s="25"/>
      <c r="O35" s="14"/>
    </row>
    <row r="36" spans="1:15" ht="33.950000000000003" customHeight="1" x14ac:dyDescent="0.25">
      <c r="A36" s="11"/>
      <c r="B36" s="25"/>
      <c r="C36" s="12"/>
      <c r="D36" s="12"/>
      <c r="E36" s="12"/>
      <c r="F36" s="12"/>
      <c r="G36" s="12"/>
      <c r="H36" s="25"/>
      <c r="I36" s="25"/>
      <c r="J36" s="12"/>
      <c r="K36" s="27"/>
      <c r="L36" s="13" t="str">
        <f t="shared" ca="1" si="0"/>
        <v/>
      </c>
      <c r="M36" s="12" t="str">
        <f t="shared" si="1"/>
        <v/>
      </c>
      <c r="N36" s="25"/>
      <c r="O36" s="14"/>
    </row>
    <row r="37" spans="1:15" ht="33.950000000000003" customHeight="1" x14ac:dyDescent="0.25">
      <c r="A37" s="11"/>
      <c r="B37" s="25"/>
      <c r="C37" s="12"/>
      <c r="D37" s="12"/>
      <c r="E37" s="12"/>
      <c r="F37" s="12"/>
      <c r="G37" s="12"/>
      <c r="H37" s="25"/>
      <c r="I37" s="25"/>
      <c r="J37" s="12"/>
      <c r="K37" s="27"/>
      <c r="L37" s="13" t="str">
        <f t="shared" ref="L37:L68" ca="1" si="2">IF($D37="","",IF($J37="Erledigt","",$I37-TODAY()))</f>
        <v/>
      </c>
      <c r="M37" s="12" t="str">
        <f t="shared" ref="M37:M68" si="3">IF($D37="","",IF($J37="Erledigt","Erledigt",IF($J37="Blockiert","Blockiert",IF($L37&lt;0,"Überfällig",IF($L37&lt;=7,"Fällig bald","Im Plan")))))</f>
        <v/>
      </c>
      <c r="N37" s="25"/>
      <c r="O37" s="14"/>
    </row>
    <row r="38" spans="1:15" ht="33.950000000000003" customHeight="1" x14ac:dyDescent="0.25">
      <c r="A38" s="11"/>
      <c r="B38" s="25"/>
      <c r="C38" s="12"/>
      <c r="D38" s="12"/>
      <c r="E38" s="12"/>
      <c r="F38" s="12"/>
      <c r="G38" s="12"/>
      <c r="H38" s="25"/>
      <c r="I38" s="25"/>
      <c r="J38" s="12"/>
      <c r="K38" s="27"/>
      <c r="L38" s="13" t="str">
        <f t="shared" ca="1" si="2"/>
        <v/>
      </c>
      <c r="M38" s="12" t="str">
        <f t="shared" si="3"/>
        <v/>
      </c>
      <c r="N38" s="25"/>
      <c r="O38" s="14"/>
    </row>
    <row r="39" spans="1:15" ht="33.950000000000003" customHeight="1" x14ac:dyDescent="0.25">
      <c r="A39" s="11"/>
      <c r="B39" s="25"/>
      <c r="C39" s="12"/>
      <c r="D39" s="12"/>
      <c r="E39" s="12"/>
      <c r="F39" s="12"/>
      <c r="G39" s="12"/>
      <c r="H39" s="25"/>
      <c r="I39" s="25"/>
      <c r="J39" s="12"/>
      <c r="K39" s="27"/>
      <c r="L39" s="13" t="str">
        <f t="shared" ca="1" si="2"/>
        <v/>
      </c>
      <c r="M39" s="12" t="str">
        <f t="shared" si="3"/>
        <v/>
      </c>
      <c r="N39" s="25"/>
      <c r="O39" s="14"/>
    </row>
    <row r="40" spans="1:15" ht="33.950000000000003" customHeight="1" x14ac:dyDescent="0.25">
      <c r="A40" s="11"/>
      <c r="B40" s="25"/>
      <c r="C40" s="12"/>
      <c r="D40" s="12"/>
      <c r="E40" s="12"/>
      <c r="F40" s="12"/>
      <c r="G40" s="12"/>
      <c r="H40" s="25"/>
      <c r="I40" s="25"/>
      <c r="J40" s="12"/>
      <c r="K40" s="27"/>
      <c r="L40" s="13" t="str">
        <f t="shared" ca="1" si="2"/>
        <v/>
      </c>
      <c r="M40" s="12" t="str">
        <f t="shared" si="3"/>
        <v/>
      </c>
      <c r="N40" s="25"/>
      <c r="O40" s="14"/>
    </row>
    <row r="41" spans="1:15" ht="33.950000000000003" customHeight="1" x14ac:dyDescent="0.25">
      <c r="A41" s="11"/>
      <c r="B41" s="25"/>
      <c r="C41" s="12"/>
      <c r="D41" s="12"/>
      <c r="E41" s="12"/>
      <c r="F41" s="12"/>
      <c r="G41" s="12"/>
      <c r="H41" s="25"/>
      <c r="I41" s="25"/>
      <c r="J41" s="12"/>
      <c r="K41" s="27"/>
      <c r="L41" s="13" t="str">
        <f t="shared" ca="1" si="2"/>
        <v/>
      </c>
      <c r="M41" s="12" t="str">
        <f t="shared" si="3"/>
        <v/>
      </c>
      <c r="N41" s="25"/>
      <c r="O41" s="14"/>
    </row>
    <row r="42" spans="1:15" ht="33.950000000000003" customHeight="1" x14ac:dyDescent="0.25">
      <c r="A42" s="11"/>
      <c r="B42" s="25"/>
      <c r="C42" s="12"/>
      <c r="D42" s="12"/>
      <c r="E42" s="12"/>
      <c r="F42" s="12"/>
      <c r="G42" s="12"/>
      <c r="H42" s="25"/>
      <c r="I42" s="25"/>
      <c r="J42" s="12"/>
      <c r="K42" s="27"/>
      <c r="L42" s="13" t="str">
        <f t="shared" ca="1" si="2"/>
        <v/>
      </c>
      <c r="M42" s="12" t="str">
        <f t="shared" si="3"/>
        <v/>
      </c>
      <c r="N42" s="25"/>
      <c r="O42" s="14"/>
    </row>
    <row r="43" spans="1:15" ht="33.950000000000003" customHeight="1" x14ac:dyDescent="0.25">
      <c r="A43" s="11"/>
      <c r="B43" s="25"/>
      <c r="C43" s="12"/>
      <c r="D43" s="12"/>
      <c r="E43" s="12"/>
      <c r="F43" s="12"/>
      <c r="G43" s="12"/>
      <c r="H43" s="25"/>
      <c r="I43" s="25"/>
      <c r="J43" s="12"/>
      <c r="K43" s="27"/>
      <c r="L43" s="13" t="str">
        <f t="shared" ca="1" si="2"/>
        <v/>
      </c>
      <c r="M43" s="12" t="str">
        <f t="shared" si="3"/>
        <v/>
      </c>
      <c r="N43" s="25"/>
      <c r="O43" s="14"/>
    </row>
    <row r="44" spans="1:15" ht="33.950000000000003" customHeight="1" x14ac:dyDescent="0.25">
      <c r="A44" s="11"/>
      <c r="B44" s="25"/>
      <c r="C44" s="12"/>
      <c r="D44" s="12"/>
      <c r="E44" s="12"/>
      <c r="F44" s="12"/>
      <c r="G44" s="12"/>
      <c r="H44" s="25"/>
      <c r="I44" s="25"/>
      <c r="J44" s="12"/>
      <c r="K44" s="27"/>
      <c r="L44" s="13" t="str">
        <f t="shared" ca="1" si="2"/>
        <v/>
      </c>
      <c r="M44" s="12" t="str">
        <f t="shared" si="3"/>
        <v/>
      </c>
      <c r="N44" s="25"/>
      <c r="O44" s="14"/>
    </row>
    <row r="45" spans="1:15" ht="33.950000000000003" customHeight="1" x14ac:dyDescent="0.25">
      <c r="A45" s="11"/>
      <c r="B45" s="25"/>
      <c r="C45" s="12"/>
      <c r="D45" s="12"/>
      <c r="E45" s="12"/>
      <c r="F45" s="12"/>
      <c r="G45" s="12"/>
      <c r="H45" s="25"/>
      <c r="I45" s="25"/>
      <c r="J45" s="12"/>
      <c r="K45" s="27"/>
      <c r="L45" s="13" t="str">
        <f t="shared" ca="1" si="2"/>
        <v/>
      </c>
      <c r="M45" s="12" t="str">
        <f t="shared" si="3"/>
        <v/>
      </c>
      <c r="N45" s="25"/>
      <c r="O45" s="14"/>
    </row>
    <row r="46" spans="1:15" ht="33.950000000000003" customHeight="1" x14ac:dyDescent="0.25">
      <c r="A46" s="11"/>
      <c r="B46" s="25"/>
      <c r="C46" s="12"/>
      <c r="D46" s="12"/>
      <c r="E46" s="12"/>
      <c r="F46" s="12"/>
      <c r="G46" s="12"/>
      <c r="H46" s="25"/>
      <c r="I46" s="25"/>
      <c r="J46" s="12"/>
      <c r="K46" s="27"/>
      <c r="L46" s="13" t="str">
        <f t="shared" ca="1" si="2"/>
        <v/>
      </c>
      <c r="M46" s="12" t="str">
        <f t="shared" si="3"/>
        <v/>
      </c>
      <c r="N46" s="25"/>
      <c r="O46" s="14"/>
    </row>
    <row r="47" spans="1:15" ht="33.950000000000003" customHeight="1" x14ac:dyDescent="0.25">
      <c r="A47" s="11"/>
      <c r="B47" s="25"/>
      <c r="C47" s="12"/>
      <c r="D47" s="12"/>
      <c r="E47" s="12"/>
      <c r="F47" s="12"/>
      <c r="G47" s="12"/>
      <c r="H47" s="25"/>
      <c r="I47" s="25"/>
      <c r="J47" s="12"/>
      <c r="K47" s="27"/>
      <c r="L47" s="13" t="str">
        <f t="shared" ca="1" si="2"/>
        <v/>
      </c>
      <c r="M47" s="12" t="str">
        <f t="shared" si="3"/>
        <v/>
      </c>
      <c r="N47" s="25"/>
      <c r="O47" s="14"/>
    </row>
    <row r="48" spans="1:15" ht="33.950000000000003" customHeight="1" x14ac:dyDescent="0.25">
      <c r="A48" s="11"/>
      <c r="B48" s="25"/>
      <c r="C48" s="12"/>
      <c r="D48" s="12"/>
      <c r="E48" s="12"/>
      <c r="F48" s="12"/>
      <c r="G48" s="12"/>
      <c r="H48" s="25"/>
      <c r="I48" s="25"/>
      <c r="J48" s="12"/>
      <c r="K48" s="27"/>
      <c r="L48" s="13" t="str">
        <f t="shared" ca="1" si="2"/>
        <v/>
      </c>
      <c r="M48" s="12" t="str">
        <f t="shared" si="3"/>
        <v/>
      </c>
      <c r="N48" s="25"/>
      <c r="O48" s="14"/>
    </row>
    <row r="49" spans="1:15" ht="33.950000000000003" customHeight="1" x14ac:dyDescent="0.25">
      <c r="A49" s="11"/>
      <c r="B49" s="25"/>
      <c r="C49" s="12"/>
      <c r="D49" s="12"/>
      <c r="E49" s="12"/>
      <c r="F49" s="12"/>
      <c r="G49" s="12"/>
      <c r="H49" s="25"/>
      <c r="I49" s="25"/>
      <c r="J49" s="12"/>
      <c r="K49" s="27"/>
      <c r="L49" s="13" t="str">
        <f t="shared" ca="1" si="2"/>
        <v/>
      </c>
      <c r="M49" s="12" t="str">
        <f t="shared" si="3"/>
        <v/>
      </c>
      <c r="N49" s="25"/>
      <c r="O49" s="14"/>
    </row>
    <row r="50" spans="1:15" ht="33.950000000000003" customHeight="1" x14ac:dyDescent="0.25">
      <c r="A50" s="11"/>
      <c r="B50" s="25"/>
      <c r="C50" s="12"/>
      <c r="D50" s="12"/>
      <c r="E50" s="12"/>
      <c r="F50" s="12"/>
      <c r="G50" s="12"/>
      <c r="H50" s="25"/>
      <c r="I50" s="25"/>
      <c r="J50" s="12"/>
      <c r="K50" s="27"/>
      <c r="L50" s="13" t="str">
        <f t="shared" ca="1" si="2"/>
        <v/>
      </c>
      <c r="M50" s="12" t="str">
        <f t="shared" si="3"/>
        <v/>
      </c>
      <c r="N50" s="25"/>
      <c r="O50" s="14"/>
    </row>
    <row r="51" spans="1:15" ht="33.950000000000003" customHeight="1" x14ac:dyDescent="0.25">
      <c r="A51" s="11"/>
      <c r="B51" s="25"/>
      <c r="C51" s="12"/>
      <c r="D51" s="12"/>
      <c r="E51" s="12"/>
      <c r="F51" s="12"/>
      <c r="G51" s="12"/>
      <c r="H51" s="25"/>
      <c r="I51" s="25"/>
      <c r="J51" s="12"/>
      <c r="K51" s="27"/>
      <c r="L51" s="13" t="str">
        <f t="shared" ca="1" si="2"/>
        <v/>
      </c>
      <c r="M51" s="12" t="str">
        <f t="shared" si="3"/>
        <v/>
      </c>
      <c r="N51" s="25"/>
      <c r="O51" s="14"/>
    </row>
    <row r="52" spans="1:15" ht="33.950000000000003" customHeight="1" x14ac:dyDescent="0.25">
      <c r="A52" s="11"/>
      <c r="B52" s="25"/>
      <c r="C52" s="12"/>
      <c r="D52" s="12"/>
      <c r="E52" s="12"/>
      <c r="F52" s="12"/>
      <c r="G52" s="12"/>
      <c r="H52" s="25"/>
      <c r="I52" s="25"/>
      <c r="J52" s="12"/>
      <c r="K52" s="27"/>
      <c r="L52" s="13" t="str">
        <f t="shared" ca="1" si="2"/>
        <v/>
      </c>
      <c r="M52" s="12" t="str">
        <f t="shared" si="3"/>
        <v/>
      </c>
      <c r="N52" s="25"/>
      <c r="O52" s="14"/>
    </row>
    <row r="53" spans="1:15" ht="33.950000000000003" customHeight="1" x14ac:dyDescent="0.25">
      <c r="A53" s="11"/>
      <c r="B53" s="25"/>
      <c r="C53" s="12"/>
      <c r="D53" s="12"/>
      <c r="E53" s="12"/>
      <c r="F53" s="12"/>
      <c r="G53" s="12"/>
      <c r="H53" s="25"/>
      <c r="I53" s="25"/>
      <c r="J53" s="12"/>
      <c r="K53" s="27"/>
      <c r="L53" s="13" t="str">
        <f t="shared" ca="1" si="2"/>
        <v/>
      </c>
      <c r="M53" s="12" t="str">
        <f t="shared" si="3"/>
        <v/>
      </c>
      <c r="N53" s="25"/>
      <c r="O53" s="14"/>
    </row>
    <row r="54" spans="1:15" ht="33.950000000000003" customHeight="1" x14ac:dyDescent="0.25">
      <c r="A54" s="11"/>
      <c r="B54" s="25"/>
      <c r="C54" s="12"/>
      <c r="D54" s="12"/>
      <c r="E54" s="12"/>
      <c r="F54" s="12"/>
      <c r="G54" s="12"/>
      <c r="H54" s="25"/>
      <c r="I54" s="25"/>
      <c r="J54" s="12"/>
      <c r="K54" s="27"/>
      <c r="L54" s="13" t="str">
        <f t="shared" ca="1" si="2"/>
        <v/>
      </c>
      <c r="M54" s="12" t="str">
        <f t="shared" si="3"/>
        <v/>
      </c>
      <c r="N54" s="25"/>
      <c r="O54" s="14"/>
    </row>
    <row r="55" spans="1:15" ht="33.950000000000003" customHeight="1" x14ac:dyDescent="0.25">
      <c r="A55" s="11"/>
      <c r="B55" s="25"/>
      <c r="C55" s="12"/>
      <c r="D55" s="12"/>
      <c r="E55" s="12"/>
      <c r="F55" s="12"/>
      <c r="G55" s="12"/>
      <c r="H55" s="25"/>
      <c r="I55" s="25"/>
      <c r="J55" s="12"/>
      <c r="K55" s="27"/>
      <c r="L55" s="13" t="str">
        <f t="shared" ca="1" si="2"/>
        <v/>
      </c>
      <c r="M55" s="12" t="str">
        <f t="shared" si="3"/>
        <v/>
      </c>
      <c r="N55" s="25"/>
      <c r="O55" s="14"/>
    </row>
    <row r="56" spans="1:15" ht="33.950000000000003" customHeight="1" x14ac:dyDescent="0.25">
      <c r="A56" s="11"/>
      <c r="B56" s="25"/>
      <c r="C56" s="12"/>
      <c r="D56" s="12"/>
      <c r="E56" s="12"/>
      <c r="F56" s="12"/>
      <c r="G56" s="12"/>
      <c r="H56" s="25"/>
      <c r="I56" s="25"/>
      <c r="J56" s="12"/>
      <c r="K56" s="27"/>
      <c r="L56" s="13" t="str">
        <f t="shared" ca="1" si="2"/>
        <v/>
      </c>
      <c r="M56" s="12" t="str">
        <f t="shared" si="3"/>
        <v/>
      </c>
      <c r="N56" s="25"/>
      <c r="O56" s="14"/>
    </row>
    <row r="57" spans="1:15" ht="33.950000000000003" customHeight="1" x14ac:dyDescent="0.25">
      <c r="A57" s="11"/>
      <c r="B57" s="25"/>
      <c r="C57" s="12"/>
      <c r="D57" s="12"/>
      <c r="E57" s="12"/>
      <c r="F57" s="12"/>
      <c r="G57" s="12"/>
      <c r="H57" s="25"/>
      <c r="I57" s="25"/>
      <c r="J57" s="12"/>
      <c r="K57" s="27"/>
      <c r="L57" s="13" t="str">
        <f t="shared" ca="1" si="2"/>
        <v/>
      </c>
      <c r="M57" s="12" t="str">
        <f t="shared" si="3"/>
        <v/>
      </c>
      <c r="N57" s="25"/>
      <c r="O57" s="14"/>
    </row>
    <row r="58" spans="1:15" ht="33.950000000000003" customHeight="1" x14ac:dyDescent="0.25">
      <c r="A58" s="11"/>
      <c r="B58" s="25"/>
      <c r="C58" s="12"/>
      <c r="D58" s="12"/>
      <c r="E58" s="12"/>
      <c r="F58" s="12"/>
      <c r="G58" s="12"/>
      <c r="H58" s="25"/>
      <c r="I58" s="25"/>
      <c r="J58" s="12"/>
      <c r="K58" s="27"/>
      <c r="L58" s="13" t="str">
        <f t="shared" ca="1" si="2"/>
        <v/>
      </c>
      <c r="M58" s="12" t="str">
        <f t="shared" si="3"/>
        <v/>
      </c>
      <c r="N58" s="25"/>
      <c r="O58" s="14"/>
    </row>
    <row r="59" spans="1:15" ht="33.950000000000003" customHeight="1" x14ac:dyDescent="0.25">
      <c r="A59" s="11"/>
      <c r="B59" s="25"/>
      <c r="C59" s="12"/>
      <c r="D59" s="12"/>
      <c r="E59" s="12"/>
      <c r="F59" s="12"/>
      <c r="G59" s="12"/>
      <c r="H59" s="25"/>
      <c r="I59" s="25"/>
      <c r="J59" s="12"/>
      <c r="K59" s="27"/>
      <c r="L59" s="13" t="str">
        <f t="shared" ca="1" si="2"/>
        <v/>
      </c>
      <c r="M59" s="12" t="str">
        <f t="shared" si="3"/>
        <v/>
      </c>
      <c r="N59" s="25"/>
      <c r="O59" s="14"/>
    </row>
    <row r="60" spans="1:15" ht="33.950000000000003" customHeight="1" x14ac:dyDescent="0.25">
      <c r="A60" s="11"/>
      <c r="B60" s="25"/>
      <c r="C60" s="12"/>
      <c r="D60" s="12"/>
      <c r="E60" s="12"/>
      <c r="F60" s="12"/>
      <c r="G60" s="12"/>
      <c r="H60" s="25"/>
      <c r="I60" s="25"/>
      <c r="J60" s="12"/>
      <c r="K60" s="27"/>
      <c r="L60" s="13" t="str">
        <f t="shared" ca="1" si="2"/>
        <v/>
      </c>
      <c r="M60" s="12" t="str">
        <f t="shared" si="3"/>
        <v/>
      </c>
      <c r="N60" s="25"/>
      <c r="O60" s="14"/>
    </row>
    <row r="61" spans="1:15" ht="33.950000000000003" customHeight="1" x14ac:dyDescent="0.25">
      <c r="A61" s="11"/>
      <c r="B61" s="25"/>
      <c r="C61" s="12"/>
      <c r="D61" s="12"/>
      <c r="E61" s="12"/>
      <c r="F61" s="12"/>
      <c r="G61" s="12"/>
      <c r="H61" s="25"/>
      <c r="I61" s="25"/>
      <c r="J61" s="12"/>
      <c r="K61" s="27"/>
      <c r="L61" s="13" t="str">
        <f t="shared" ca="1" si="2"/>
        <v/>
      </c>
      <c r="M61" s="12" t="str">
        <f t="shared" si="3"/>
        <v/>
      </c>
      <c r="N61" s="25"/>
      <c r="O61" s="14"/>
    </row>
    <row r="62" spans="1:15" ht="33.950000000000003" customHeight="1" x14ac:dyDescent="0.25">
      <c r="A62" s="11"/>
      <c r="B62" s="25"/>
      <c r="C62" s="12"/>
      <c r="D62" s="12"/>
      <c r="E62" s="12"/>
      <c r="F62" s="12"/>
      <c r="G62" s="12"/>
      <c r="H62" s="25"/>
      <c r="I62" s="25"/>
      <c r="J62" s="12"/>
      <c r="K62" s="27"/>
      <c r="L62" s="13" t="str">
        <f t="shared" ca="1" si="2"/>
        <v/>
      </c>
      <c r="M62" s="12" t="str">
        <f t="shared" si="3"/>
        <v/>
      </c>
      <c r="N62" s="25"/>
      <c r="O62" s="14"/>
    </row>
    <row r="63" spans="1:15" ht="33.950000000000003" customHeight="1" x14ac:dyDescent="0.25">
      <c r="A63" s="11"/>
      <c r="B63" s="25"/>
      <c r="C63" s="12"/>
      <c r="D63" s="12"/>
      <c r="E63" s="12"/>
      <c r="F63" s="12"/>
      <c r="G63" s="12"/>
      <c r="H63" s="25"/>
      <c r="I63" s="25"/>
      <c r="J63" s="12"/>
      <c r="K63" s="27"/>
      <c r="L63" s="13" t="str">
        <f t="shared" ca="1" si="2"/>
        <v/>
      </c>
      <c r="M63" s="12" t="str">
        <f t="shared" si="3"/>
        <v/>
      </c>
      <c r="N63" s="25"/>
      <c r="O63" s="14"/>
    </row>
    <row r="64" spans="1:15" ht="33.950000000000003" customHeight="1" x14ac:dyDescent="0.25">
      <c r="A64" s="11"/>
      <c r="B64" s="25"/>
      <c r="C64" s="12"/>
      <c r="D64" s="12"/>
      <c r="E64" s="12"/>
      <c r="F64" s="12"/>
      <c r="G64" s="12"/>
      <c r="H64" s="25"/>
      <c r="I64" s="25"/>
      <c r="J64" s="12"/>
      <c r="K64" s="27"/>
      <c r="L64" s="13" t="str">
        <f t="shared" ca="1" si="2"/>
        <v/>
      </c>
      <c r="M64" s="12" t="str">
        <f t="shared" si="3"/>
        <v/>
      </c>
      <c r="N64" s="25"/>
      <c r="O64" s="14"/>
    </row>
    <row r="65" spans="1:15" ht="33.950000000000003" customHeight="1" x14ac:dyDescent="0.25">
      <c r="A65" s="11"/>
      <c r="B65" s="25"/>
      <c r="C65" s="12"/>
      <c r="D65" s="12"/>
      <c r="E65" s="12"/>
      <c r="F65" s="12"/>
      <c r="G65" s="12"/>
      <c r="H65" s="25"/>
      <c r="I65" s="25"/>
      <c r="J65" s="12"/>
      <c r="K65" s="27"/>
      <c r="L65" s="13" t="str">
        <f t="shared" ca="1" si="2"/>
        <v/>
      </c>
      <c r="M65" s="12" t="str">
        <f t="shared" si="3"/>
        <v/>
      </c>
      <c r="N65" s="25"/>
      <c r="O65" s="14"/>
    </row>
    <row r="66" spans="1:15" ht="33.950000000000003" customHeight="1" x14ac:dyDescent="0.25">
      <c r="A66" s="11"/>
      <c r="B66" s="25"/>
      <c r="C66" s="12"/>
      <c r="D66" s="12"/>
      <c r="E66" s="12"/>
      <c r="F66" s="12"/>
      <c r="G66" s="12"/>
      <c r="H66" s="25"/>
      <c r="I66" s="25"/>
      <c r="J66" s="12"/>
      <c r="K66" s="27"/>
      <c r="L66" s="13" t="str">
        <f t="shared" ca="1" si="2"/>
        <v/>
      </c>
      <c r="M66" s="12" t="str">
        <f t="shared" si="3"/>
        <v/>
      </c>
      <c r="N66" s="25"/>
      <c r="O66" s="14"/>
    </row>
    <row r="67" spans="1:15" ht="33.950000000000003" customHeight="1" x14ac:dyDescent="0.25">
      <c r="A67" s="11"/>
      <c r="B67" s="25"/>
      <c r="C67" s="12"/>
      <c r="D67" s="12"/>
      <c r="E67" s="12"/>
      <c r="F67" s="12"/>
      <c r="G67" s="12"/>
      <c r="H67" s="25"/>
      <c r="I67" s="25"/>
      <c r="J67" s="12"/>
      <c r="K67" s="27"/>
      <c r="L67" s="13" t="str">
        <f t="shared" ca="1" si="2"/>
        <v/>
      </c>
      <c r="M67" s="12" t="str">
        <f t="shared" si="3"/>
        <v/>
      </c>
      <c r="N67" s="25"/>
      <c r="O67" s="14"/>
    </row>
    <row r="68" spans="1:15" ht="33.950000000000003" customHeight="1" x14ac:dyDescent="0.25">
      <c r="A68" s="11"/>
      <c r="B68" s="25"/>
      <c r="C68" s="12"/>
      <c r="D68" s="12"/>
      <c r="E68" s="12"/>
      <c r="F68" s="12"/>
      <c r="G68" s="12"/>
      <c r="H68" s="25"/>
      <c r="I68" s="25"/>
      <c r="J68" s="12"/>
      <c r="K68" s="27"/>
      <c r="L68" s="13" t="str">
        <f t="shared" ca="1" si="2"/>
        <v/>
      </c>
      <c r="M68" s="12" t="str">
        <f t="shared" si="3"/>
        <v/>
      </c>
      <c r="N68" s="25"/>
      <c r="O68" s="14"/>
    </row>
    <row r="69" spans="1:15" ht="33.950000000000003" customHeight="1" x14ac:dyDescent="0.25">
      <c r="A69" s="11"/>
      <c r="B69" s="25"/>
      <c r="C69" s="12"/>
      <c r="D69" s="12"/>
      <c r="E69" s="12"/>
      <c r="F69" s="12"/>
      <c r="G69" s="12"/>
      <c r="H69" s="25"/>
      <c r="I69" s="25"/>
      <c r="J69" s="12"/>
      <c r="K69" s="27"/>
      <c r="L69" s="13" t="str">
        <f t="shared" ref="L69:L100" ca="1" si="4">IF($D69="","",IF($J69="Erledigt","",$I69-TODAY()))</f>
        <v/>
      </c>
      <c r="M69" s="12" t="str">
        <f t="shared" ref="M69:M100" si="5">IF($D69="","",IF($J69="Erledigt","Erledigt",IF($J69="Blockiert","Blockiert",IF($L69&lt;0,"Überfällig",IF($L69&lt;=7,"Fällig bald","Im Plan")))))</f>
        <v/>
      </c>
      <c r="N69" s="25"/>
      <c r="O69" s="14"/>
    </row>
    <row r="70" spans="1:15" ht="33.950000000000003" customHeight="1" x14ac:dyDescent="0.25">
      <c r="A70" s="11"/>
      <c r="B70" s="25"/>
      <c r="C70" s="12"/>
      <c r="D70" s="12"/>
      <c r="E70" s="12"/>
      <c r="F70" s="12"/>
      <c r="G70" s="12"/>
      <c r="H70" s="25"/>
      <c r="I70" s="25"/>
      <c r="J70" s="12"/>
      <c r="K70" s="27"/>
      <c r="L70" s="13" t="str">
        <f t="shared" ca="1" si="4"/>
        <v/>
      </c>
      <c r="M70" s="12" t="str">
        <f t="shared" si="5"/>
        <v/>
      </c>
      <c r="N70" s="25"/>
      <c r="O70" s="14"/>
    </row>
    <row r="71" spans="1:15" ht="33.950000000000003" customHeight="1" x14ac:dyDescent="0.25">
      <c r="A71" s="11"/>
      <c r="B71" s="25"/>
      <c r="C71" s="12"/>
      <c r="D71" s="12"/>
      <c r="E71" s="12"/>
      <c r="F71" s="12"/>
      <c r="G71" s="12"/>
      <c r="H71" s="25"/>
      <c r="I71" s="25"/>
      <c r="J71" s="12"/>
      <c r="K71" s="27"/>
      <c r="L71" s="13" t="str">
        <f t="shared" ca="1" si="4"/>
        <v/>
      </c>
      <c r="M71" s="12" t="str">
        <f t="shared" si="5"/>
        <v/>
      </c>
      <c r="N71" s="25"/>
      <c r="O71" s="14"/>
    </row>
    <row r="72" spans="1:15" ht="33.950000000000003" customHeight="1" x14ac:dyDescent="0.25">
      <c r="A72" s="11"/>
      <c r="B72" s="25"/>
      <c r="C72" s="12"/>
      <c r="D72" s="12"/>
      <c r="E72" s="12"/>
      <c r="F72" s="12"/>
      <c r="G72" s="12"/>
      <c r="H72" s="25"/>
      <c r="I72" s="25"/>
      <c r="J72" s="12"/>
      <c r="K72" s="27"/>
      <c r="L72" s="13" t="str">
        <f t="shared" ca="1" si="4"/>
        <v/>
      </c>
      <c r="M72" s="12" t="str">
        <f t="shared" si="5"/>
        <v/>
      </c>
      <c r="N72" s="25"/>
      <c r="O72" s="14"/>
    </row>
    <row r="73" spans="1:15" ht="33.950000000000003" customHeight="1" x14ac:dyDescent="0.25">
      <c r="A73" s="11"/>
      <c r="B73" s="25"/>
      <c r="C73" s="12"/>
      <c r="D73" s="12"/>
      <c r="E73" s="12"/>
      <c r="F73" s="12"/>
      <c r="G73" s="12"/>
      <c r="H73" s="25"/>
      <c r="I73" s="25"/>
      <c r="J73" s="12"/>
      <c r="K73" s="27"/>
      <c r="L73" s="13" t="str">
        <f t="shared" ca="1" si="4"/>
        <v/>
      </c>
      <c r="M73" s="12" t="str">
        <f t="shared" si="5"/>
        <v/>
      </c>
      <c r="N73" s="25"/>
      <c r="O73" s="14"/>
    </row>
    <row r="74" spans="1:15" ht="33.950000000000003" customHeight="1" x14ac:dyDescent="0.25">
      <c r="A74" s="11"/>
      <c r="B74" s="25"/>
      <c r="C74" s="12"/>
      <c r="D74" s="12"/>
      <c r="E74" s="12"/>
      <c r="F74" s="12"/>
      <c r="G74" s="12"/>
      <c r="H74" s="25"/>
      <c r="I74" s="25"/>
      <c r="J74" s="12"/>
      <c r="K74" s="27"/>
      <c r="L74" s="13" t="str">
        <f t="shared" ca="1" si="4"/>
        <v/>
      </c>
      <c r="M74" s="12" t="str">
        <f t="shared" si="5"/>
        <v/>
      </c>
      <c r="N74" s="25"/>
      <c r="O74" s="14"/>
    </row>
    <row r="75" spans="1:15" ht="33.950000000000003" customHeight="1" x14ac:dyDescent="0.25">
      <c r="A75" s="11"/>
      <c r="B75" s="25"/>
      <c r="C75" s="12"/>
      <c r="D75" s="12"/>
      <c r="E75" s="12"/>
      <c r="F75" s="12"/>
      <c r="G75" s="12"/>
      <c r="H75" s="25"/>
      <c r="I75" s="25"/>
      <c r="J75" s="12"/>
      <c r="K75" s="27"/>
      <c r="L75" s="13" t="str">
        <f t="shared" ca="1" si="4"/>
        <v/>
      </c>
      <c r="M75" s="12" t="str">
        <f t="shared" si="5"/>
        <v/>
      </c>
      <c r="N75" s="25"/>
      <c r="O75" s="14"/>
    </row>
    <row r="76" spans="1:15" ht="33.950000000000003" customHeight="1" x14ac:dyDescent="0.25">
      <c r="A76" s="11"/>
      <c r="B76" s="25"/>
      <c r="C76" s="12"/>
      <c r="D76" s="12"/>
      <c r="E76" s="12"/>
      <c r="F76" s="12"/>
      <c r="G76" s="12"/>
      <c r="H76" s="25"/>
      <c r="I76" s="25"/>
      <c r="J76" s="12"/>
      <c r="K76" s="27"/>
      <c r="L76" s="13" t="str">
        <f t="shared" ca="1" si="4"/>
        <v/>
      </c>
      <c r="M76" s="12" t="str">
        <f t="shared" si="5"/>
        <v/>
      </c>
      <c r="N76" s="25"/>
      <c r="O76" s="14"/>
    </row>
    <row r="77" spans="1:15" ht="33.950000000000003" customHeight="1" x14ac:dyDescent="0.25">
      <c r="A77" s="11"/>
      <c r="B77" s="25"/>
      <c r="C77" s="12"/>
      <c r="D77" s="12"/>
      <c r="E77" s="12"/>
      <c r="F77" s="12"/>
      <c r="G77" s="12"/>
      <c r="H77" s="25"/>
      <c r="I77" s="25"/>
      <c r="J77" s="12"/>
      <c r="K77" s="27"/>
      <c r="L77" s="13" t="str">
        <f t="shared" ca="1" si="4"/>
        <v/>
      </c>
      <c r="M77" s="12" t="str">
        <f t="shared" si="5"/>
        <v/>
      </c>
      <c r="N77" s="25"/>
      <c r="O77" s="14"/>
    </row>
    <row r="78" spans="1:15" ht="33.950000000000003" customHeight="1" x14ac:dyDescent="0.25">
      <c r="A78" s="11"/>
      <c r="B78" s="25"/>
      <c r="C78" s="12"/>
      <c r="D78" s="12"/>
      <c r="E78" s="12"/>
      <c r="F78" s="12"/>
      <c r="G78" s="12"/>
      <c r="H78" s="25"/>
      <c r="I78" s="25"/>
      <c r="J78" s="12"/>
      <c r="K78" s="27"/>
      <c r="L78" s="13" t="str">
        <f t="shared" ca="1" si="4"/>
        <v/>
      </c>
      <c r="M78" s="12" t="str">
        <f t="shared" si="5"/>
        <v/>
      </c>
      <c r="N78" s="25"/>
      <c r="O78" s="14"/>
    </row>
    <row r="79" spans="1:15" ht="33.950000000000003" customHeight="1" x14ac:dyDescent="0.25">
      <c r="A79" s="11"/>
      <c r="B79" s="25"/>
      <c r="C79" s="12"/>
      <c r="D79" s="12"/>
      <c r="E79" s="12"/>
      <c r="F79" s="12"/>
      <c r="G79" s="12"/>
      <c r="H79" s="25"/>
      <c r="I79" s="25"/>
      <c r="J79" s="12"/>
      <c r="K79" s="27"/>
      <c r="L79" s="13" t="str">
        <f t="shared" ca="1" si="4"/>
        <v/>
      </c>
      <c r="M79" s="12" t="str">
        <f t="shared" si="5"/>
        <v/>
      </c>
      <c r="N79" s="25"/>
      <c r="O79" s="14"/>
    </row>
    <row r="80" spans="1:15" ht="33.950000000000003" customHeight="1" x14ac:dyDescent="0.25">
      <c r="A80" s="11"/>
      <c r="B80" s="25"/>
      <c r="C80" s="12"/>
      <c r="D80" s="12"/>
      <c r="E80" s="12"/>
      <c r="F80" s="12"/>
      <c r="G80" s="12"/>
      <c r="H80" s="25"/>
      <c r="I80" s="25"/>
      <c r="J80" s="12"/>
      <c r="K80" s="27"/>
      <c r="L80" s="13" t="str">
        <f t="shared" ca="1" si="4"/>
        <v/>
      </c>
      <c r="M80" s="12" t="str">
        <f t="shared" si="5"/>
        <v/>
      </c>
      <c r="N80" s="25"/>
      <c r="O80" s="14"/>
    </row>
    <row r="81" spans="1:15" ht="33.950000000000003" customHeight="1" x14ac:dyDescent="0.25">
      <c r="A81" s="11"/>
      <c r="B81" s="25"/>
      <c r="C81" s="12"/>
      <c r="D81" s="12"/>
      <c r="E81" s="12"/>
      <c r="F81" s="12"/>
      <c r="G81" s="12"/>
      <c r="H81" s="25"/>
      <c r="I81" s="25"/>
      <c r="J81" s="12"/>
      <c r="K81" s="27"/>
      <c r="L81" s="13" t="str">
        <f t="shared" ca="1" si="4"/>
        <v/>
      </c>
      <c r="M81" s="12" t="str">
        <f t="shared" si="5"/>
        <v/>
      </c>
      <c r="N81" s="25"/>
      <c r="O81" s="14"/>
    </row>
    <row r="82" spans="1:15" ht="33.950000000000003" customHeight="1" x14ac:dyDescent="0.25">
      <c r="A82" s="11"/>
      <c r="B82" s="25"/>
      <c r="C82" s="12"/>
      <c r="D82" s="12"/>
      <c r="E82" s="12"/>
      <c r="F82" s="12"/>
      <c r="G82" s="12"/>
      <c r="H82" s="25"/>
      <c r="I82" s="25"/>
      <c r="J82" s="12"/>
      <c r="K82" s="27"/>
      <c r="L82" s="13" t="str">
        <f t="shared" ca="1" si="4"/>
        <v/>
      </c>
      <c r="M82" s="12" t="str">
        <f t="shared" si="5"/>
        <v/>
      </c>
      <c r="N82" s="25"/>
      <c r="O82" s="14"/>
    </row>
    <row r="83" spans="1:15" ht="33.950000000000003" customHeight="1" x14ac:dyDescent="0.25">
      <c r="A83" s="11"/>
      <c r="B83" s="25"/>
      <c r="C83" s="12"/>
      <c r="D83" s="12"/>
      <c r="E83" s="12"/>
      <c r="F83" s="12"/>
      <c r="G83" s="12"/>
      <c r="H83" s="25"/>
      <c r="I83" s="25"/>
      <c r="J83" s="12"/>
      <c r="K83" s="27"/>
      <c r="L83" s="13" t="str">
        <f t="shared" ca="1" si="4"/>
        <v/>
      </c>
      <c r="M83" s="12" t="str">
        <f t="shared" si="5"/>
        <v/>
      </c>
      <c r="N83" s="25"/>
      <c r="O83" s="14"/>
    </row>
    <row r="84" spans="1:15" ht="33.950000000000003" customHeight="1" x14ac:dyDescent="0.25">
      <c r="A84" s="11"/>
      <c r="B84" s="25"/>
      <c r="C84" s="12"/>
      <c r="D84" s="12"/>
      <c r="E84" s="12"/>
      <c r="F84" s="12"/>
      <c r="G84" s="12"/>
      <c r="H84" s="25"/>
      <c r="I84" s="25"/>
      <c r="J84" s="12"/>
      <c r="K84" s="27"/>
      <c r="L84" s="13" t="str">
        <f t="shared" ca="1" si="4"/>
        <v/>
      </c>
      <c r="M84" s="12" t="str">
        <f t="shared" si="5"/>
        <v/>
      </c>
      <c r="N84" s="25"/>
      <c r="O84" s="14"/>
    </row>
    <row r="85" spans="1:15" ht="33.950000000000003" customHeight="1" x14ac:dyDescent="0.25">
      <c r="A85" s="11"/>
      <c r="B85" s="25"/>
      <c r="C85" s="12"/>
      <c r="D85" s="12"/>
      <c r="E85" s="12"/>
      <c r="F85" s="12"/>
      <c r="G85" s="12"/>
      <c r="H85" s="25"/>
      <c r="I85" s="25"/>
      <c r="J85" s="12"/>
      <c r="K85" s="27"/>
      <c r="L85" s="13" t="str">
        <f t="shared" ca="1" si="4"/>
        <v/>
      </c>
      <c r="M85" s="12" t="str">
        <f t="shared" si="5"/>
        <v/>
      </c>
      <c r="N85" s="25"/>
      <c r="O85" s="14"/>
    </row>
    <row r="86" spans="1:15" ht="33.950000000000003" customHeight="1" x14ac:dyDescent="0.25">
      <c r="A86" s="11"/>
      <c r="B86" s="25"/>
      <c r="C86" s="12"/>
      <c r="D86" s="12"/>
      <c r="E86" s="12"/>
      <c r="F86" s="12"/>
      <c r="G86" s="12"/>
      <c r="H86" s="25"/>
      <c r="I86" s="25"/>
      <c r="J86" s="12"/>
      <c r="K86" s="27"/>
      <c r="L86" s="13" t="str">
        <f t="shared" ca="1" si="4"/>
        <v/>
      </c>
      <c r="M86" s="12" t="str">
        <f t="shared" si="5"/>
        <v/>
      </c>
      <c r="N86" s="25"/>
      <c r="O86" s="14"/>
    </row>
    <row r="87" spans="1:15" ht="33.950000000000003" customHeight="1" x14ac:dyDescent="0.25">
      <c r="A87" s="11"/>
      <c r="B87" s="25"/>
      <c r="C87" s="12"/>
      <c r="D87" s="12"/>
      <c r="E87" s="12"/>
      <c r="F87" s="12"/>
      <c r="G87" s="12"/>
      <c r="H87" s="25"/>
      <c r="I87" s="25"/>
      <c r="J87" s="12"/>
      <c r="K87" s="27"/>
      <c r="L87" s="13" t="str">
        <f t="shared" ca="1" si="4"/>
        <v/>
      </c>
      <c r="M87" s="12" t="str">
        <f t="shared" si="5"/>
        <v/>
      </c>
      <c r="N87" s="25"/>
      <c r="O87" s="14"/>
    </row>
    <row r="88" spans="1:15" ht="33.950000000000003" customHeight="1" x14ac:dyDescent="0.25">
      <c r="A88" s="11"/>
      <c r="B88" s="25"/>
      <c r="C88" s="12"/>
      <c r="D88" s="12"/>
      <c r="E88" s="12"/>
      <c r="F88" s="12"/>
      <c r="G88" s="12"/>
      <c r="H88" s="25"/>
      <c r="I88" s="25"/>
      <c r="J88" s="12"/>
      <c r="K88" s="27"/>
      <c r="L88" s="13" t="str">
        <f t="shared" ca="1" si="4"/>
        <v/>
      </c>
      <c r="M88" s="12" t="str">
        <f t="shared" si="5"/>
        <v/>
      </c>
      <c r="N88" s="25"/>
      <c r="O88" s="14"/>
    </row>
    <row r="89" spans="1:15" ht="33.950000000000003" customHeight="1" x14ac:dyDescent="0.25">
      <c r="A89" s="11"/>
      <c r="B89" s="25"/>
      <c r="C89" s="12"/>
      <c r="D89" s="12"/>
      <c r="E89" s="12"/>
      <c r="F89" s="12"/>
      <c r="G89" s="12"/>
      <c r="H89" s="25"/>
      <c r="I89" s="25"/>
      <c r="J89" s="12"/>
      <c r="K89" s="27"/>
      <c r="L89" s="13" t="str">
        <f t="shared" ca="1" si="4"/>
        <v/>
      </c>
      <c r="M89" s="12" t="str">
        <f t="shared" si="5"/>
        <v/>
      </c>
      <c r="N89" s="25"/>
      <c r="O89" s="14"/>
    </row>
    <row r="90" spans="1:15" ht="33.950000000000003" customHeight="1" x14ac:dyDescent="0.25">
      <c r="A90" s="11"/>
      <c r="B90" s="25"/>
      <c r="C90" s="12"/>
      <c r="D90" s="12"/>
      <c r="E90" s="12"/>
      <c r="F90" s="12"/>
      <c r="G90" s="12"/>
      <c r="H90" s="25"/>
      <c r="I90" s="25"/>
      <c r="J90" s="12"/>
      <c r="K90" s="27"/>
      <c r="L90" s="13" t="str">
        <f t="shared" ca="1" si="4"/>
        <v/>
      </c>
      <c r="M90" s="12" t="str">
        <f t="shared" si="5"/>
        <v/>
      </c>
      <c r="N90" s="25"/>
      <c r="O90" s="14"/>
    </row>
    <row r="91" spans="1:15" ht="33.950000000000003" customHeight="1" x14ac:dyDescent="0.25">
      <c r="A91" s="11"/>
      <c r="B91" s="25"/>
      <c r="C91" s="12"/>
      <c r="D91" s="12"/>
      <c r="E91" s="12"/>
      <c r="F91" s="12"/>
      <c r="G91" s="12"/>
      <c r="H91" s="25"/>
      <c r="I91" s="25"/>
      <c r="J91" s="12"/>
      <c r="K91" s="27"/>
      <c r="L91" s="13" t="str">
        <f t="shared" ca="1" si="4"/>
        <v/>
      </c>
      <c r="M91" s="12" t="str">
        <f t="shared" si="5"/>
        <v/>
      </c>
      <c r="N91" s="25"/>
      <c r="O91" s="14"/>
    </row>
    <row r="92" spans="1:15" ht="33.950000000000003" customHeight="1" x14ac:dyDescent="0.25">
      <c r="A92" s="11"/>
      <c r="B92" s="25"/>
      <c r="C92" s="12"/>
      <c r="D92" s="12"/>
      <c r="E92" s="12"/>
      <c r="F92" s="12"/>
      <c r="G92" s="12"/>
      <c r="H92" s="25"/>
      <c r="I92" s="25"/>
      <c r="J92" s="12"/>
      <c r="K92" s="27"/>
      <c r="L92" s="13" t="str">
        <f t="shared" ca="1" si="4"/>
        <v/>
      </c>
      <c r="M92" s="12" t="str">
        <f t="shared" si="5"/>
        <v/>
      </c>
      <c r="N92" s="25"/>
      <c r="O92" s="14"/>
    </row>
    <row r="93" spans="1:15" ht="33.950000000000003" customHeight="1" x14ac:dyDescent="0.25">
      <c r="A93" s="11"/>
      <c r="B93" s="25"/>
      <c r="C93" s="12"/>
      <c r="D93" s="12"/>
      <c r="E93" s="12"/>
      <c r="F93" s="12"/>
      <c r="G93" s="12"/>
      <c r="H93" s="25"/>
      <c r="I93" s="25"/>
      <c r="J93" s="12"/>
      <c r="K93" s="27"/>
      <c r="L93" s="13" t="str">
        <f t="shared" ca="1" si="4"/>
        <v/>
      </c>
      <c r="M93" s="12" t="str">
        <f t="shared" si="5"/>
        <v/>
      </c>
      <c r="N93" s="25"/>
      <c r="O93" s="14"/>
    </row>
    <row r="94" spans="1:15" ht="33.950000000000003" customHeight="1" x14ac:dyDescent="0.25">
      <c r="A94" s="11"/>
      <c r="B94" s="25"/>
      <c r="C94" s="12"/>
      <c r="D94" s="12"/>
      <c r="E94" s="12"/>
      <c r="F94" s="12"/>
      <c r="G94" s="12"/>
      <c r="H94" s="25"/>
      <c r="I94" s="25"/>
      <c r="J94" s="12"/>
      <c r="K94" s="27"/>
      <c r="L94" s="13" t="str">
        <f t="shared" ca="1" si="4"/>
        <v/>
      </c>
      <c r="M94" s="12" t="str">
        <f t="shared" si="5"/>
        <v/>
      </c>
      <c r="N94" s="25"/>
      <c r="O94" s="14"/>
    </row>
    <row r="95" spans="1:15" ht="33.950000000000003" customHeight="1" x14ac:dyDescent="0.25">
      <c r="A95" s="11"/>
      <c r="B95" s="25"/>
      <c r="C95" s="12"/>
      <c r="D95" s="12"/>
      <c r="E95" s="12"/>
      <c r="F95" s="12"/>
      <c r="G95" s="12"/>
      <c r="H95" s="25"/>
      <c r="I95" s="25"/>
      <c r="J95" s="12"/>
      <c r="K95" s="27"/>
      <c r="L95" s="13" t="str">
        <f t="shared" ca="1" si="4"/>
        <v/>
      </c>
      <c r="M95" s="12" t="str">
        <f t="shared" si="5"/>
        <v/>
      </c>
      <c r="N95" s="25"/>
      <c r="O95" s="14"/>
    </row>
    <row r="96" spans="1:15" ht="33.950000000000003" customHeight="1" x14ac:dyDescent="0.25">
      <c r="A96" s="11"/>
      <c r="B96" s="25"/>
      <c r="C96" s="12"/>
      <c r="D96" s="12"/>
      <c r="E96" s="12"/>
      <c r="F96" s="12"/>
      <c r="G96" s="12"/>
      <c r="H96" s="25"/>
      <c r="I96" s="25"/>
      <c r="J96" s="12"/>
      <c r="K96" s="27"/>
      <c r="L96" s="13" t="str">
        <f t="shared" ca="1" si="4"/>
        <v/>
      </c>
      <c r="M96" s="12" t="str">
        <f t="shared" si="5"/>
        <v/>
      </c>
      <c r="N96" s="25"/>
      <c r="O96" s="14"/>
    </row>
    <row r="97" spans="1:15" ht="33.950000000000003" customHeight="1" x14ac:dyDescent="0.25">
      <c r="A97" s="11"/>
      <c r="B97" s="25"/>
      <c r="C97" s="12"/>
      <c r="D97" s="12"/>
      <c r="E97" s="12"/>
      <c r="F97" s="12"/>
      <c r="G97" s="12"/>
      <c r="H97" s="25"/>
      <c r="I97" s="25"/>
      <c r="J97" s="12"/>
      <c r="K97" s="27"/>
      <c r="L97" s="13" t="str">
        <f t="shared" ca="1" si="4"/>
        <v/>
      </c>
      <c r="M97" s="12" t="str">
        <f t="shared" si="5"/>
        <v/>
      </c>
      <c r="N97" s="25"/>
      <c r="O97" s="14"/>
    </row>
    <row r="98" spans="1:15" ht="33.950000000000003" customHeight="1" x14ac:dyDescent="0.25">
      <c r="A98" s="11"/>
      <c r="B98" s="25"/>
      <c r="C98" s="12"/>
      <c r="D98" s="12"/>
      <c r="E98" s="12"/>
      <c r="F98" s="12"/>
      <c r="G98" s="12"/>
      <c r="H98" s="25"/>
      <c r="I98" s="25"/>
      <c r="J98" s="12"/>
      <c r="K98" s="27"/>
      <c r="L98" s="13" t="str">
        <f t="shared" ca="1" si="4"/>
        <v/>
      </c>
      <c r="M98" s="12" t="str">
        <f t="shared" si="5"/>
        <v/>
      </c>
      <c r="N98" s="25"/>
      <c r="O98" s="14"/>
    </row>
    <row r="99" spans="1:15" ht="33.950000000000003" customHeight="1" x14ac:dyDescent="0.25">
      <c r="A99" s="11"/>
      <c r="B99" s="25"/>
      <c r="C99" s="12"/>
      <c r="D99" s="12"/>
      <c r="E99" s="12"/>
      <c r="F99" s="12"/>
      <c r="G99" s="12"/>
      <c r="H99" s="25"/>
      <c r="I99" s="25"/>
      <c r="J99" s="12"/>
      <c r="K99" s="27"/>
      <c r="L99" s="13" t="str">
        <f t="shared" ca="1" si="4"/>
        <v/>
      </c>
      <c r="M99" s="12" t="str">
        <f t="shared" si="5"/>
        <v/>
      </c>
      <c r="N99" s="25"/>
      <c r="O99" s="14"/>
    </row>
    <row r="100" spans="1:15" ht="33.950000000000003" customHeight="1" x14ac:dyDescent="0.25">
      <c r="A100" s="11"/>
      <c r="B100" s="25"/>
      <c r="C100" s="12"/>
      <c r="D100" s="12"/>
      <c r="E100" s="12"/>
      <c r="F100" s="12"/>
      <c r="G100" s="12"/>
      <c r="H100" s="25"/>
      <c r="I100" s="25"/>
      <c r="J100" s="12"/>
      <c r="K100" s="27"/>
      <c r="L100" s="13" t="str">
        <f t="shared" ca="1" si="4"/>
        <v/>
      </c>
      <c r="M100" s="12" t="str">
        <f t="shared" si="5"/>
        <v/>
      </c>
      <c r="N100" s="25"/>
      <c r="O100" s="14"/>
    </row>
    <row r="101" spans="1:15" ht="33.950000000000003" customHeight="1" x14ac:dyDescent="0.25">
      <c r="A101" s="11"/>
      <c r="B101" s="25"/>
      <c r="C101" s="12"/>
      <c r="D101" s="12"/>
      <c r="E101" s="12"/>
      <c r="F101" s="12"/>
      <c r="G101" s="12"/>
      <c r="H101" s="25"/>
      <c r="I101" s="25"/>
      <c r="J101" s="12"/>
      <c r="K101" s="27"/>
      <c r="L101" s="13" t="str">
        <f t="shared" ref="L101:L132" ca="1" si="6">IF($D101="","",IF($J101="Erledigt","",$I101-TODAY()))</f>
        <v/>
      </c>
      <c r="M101" s="12" t="str">
        <f t="shared" ref="M101:M132" si="7">IF($D101="","",IF($J101="Erledigt","Erledigt",IF($J101="Blockiert","Blockiert",IF($L101&lt;0,"Überfällig",IF($L101&lt;=7,"Fällig bald","Im Plan")))))</f>
        <v/>
      </c>
      <c r="N101" s="25"/>
      <c r="O101" s="14"/>
    </row>
    <row r="102" spans="1:15" ht="33.950000000000003" customHeight="1" x14ac:dyDescent="0.25">
      <c r="A102" s="11"/>
      <c r="B102" s="25"/>
      <c r="C102" s="12"/>
      <c r="D102" s="12"/>
      <c r="E102" s="12"/>
      <c r="F102" s="12"/>
      <c r="G102" s="12"/>
      <c r="H102" s="25"/>
      <c r="I102" s="25"/>
      <c r="J102" s="12"/>
      <c r="K102" s="27"/>
      <c r="L102" s="13" t="str">
        <f t="shared" ca="1" si="6"/>
        <v/>
      </c>
      <c r="M102" s="12" t="str">
        <f t="shared" si="7"/>
        <v/>
      </c>
      <c r="N102" s="25"/>
      <c r="O102" s="14"/>
    </row>
    <row r="103" spans="1:15" ht="33.950000000000003" customHeight="1" x14ac:dyDescent="0.25">
      <c r="A103" s="11"/>
      <c r="B103" s="25"/>
      <c r="C103" s="12"/>
      <c r="D103" s="12"/>
      <c r="E103" s="12"/>
      <c r="F103" s="12"/>
      <c r="G103" s="12"/>
      <c r="H103" s="25"/>
      <c r="I103" s="25"/>
      <c r="J103" s="12"/>
      <c r="K103" s="27"/>
      <c r="L103" s="13" t="str">
        <f t="shared" ca="1" si="6"/>
        <v/>
      </c>
      <c r="M103" s="12" t="str">
        <f t="shared" si="7"/>
        <v/>
      </c>
      <c r="N103" s="25"/>
      <c r="O103" s="14"/>
    </row>
    <row r="104" spans="1:15" ht="33.950000000000003" customHeight="1" x14ac:dyDescent="0.25">
      <c r="A104" s="11"/>
      <c r="B104" s="25"/>
      <c r="C104" s="12"/>
      <c r="D104" s="12"/>
      <c r="E104" s="12"/>
      <c r="F104" s="12"/>
      <c r="G104" s="12"/>
      <c r="H104" s="25"/>
      <c r="I104" s="25"/>
      <c r="J104" s="12"/>
      <c r="K104" s="27"/>
      <c r="L104" s="13" t="str">
        <f t="shared" ca="1" si="6"/>
        <v/>
      </c>
      <c r="M104" s="12" t="str">
        <f t="shared" si="7"/>
        <v/>
      </c>
      <c r="N104" s="25"/>
      <c r="O104" s="14"/>
    </row>
    <row r="105" spans="1:15" ht="33.950000000000003" customHeight="1" x14ac:dyDescent="0.25">
      <c r="A105" s="11"/>
      <c r="B105" s="25"/>
      <c r="C105" s="12"/>
      <c r="D105" s="12"/>
      <c r="E105" s="12"/>
      <c r="F105" s="12"/>
      <c r="G105" s="12"/>
      <c r="H105" s="25"/>
      <c r="I105" s="25"/>
      <c r="J105" s="12"/>
      <c r="K105" s="27"/>
      <c r="L105" s="13" t="str">
        <f t="shared" ca="1" si="6"/>
        <v/>
      </c>
      <c r="M105" s="12" t="str">
        <f t="shared" si="7"/>
        <v/>
      </c>
      <c r="N105" s="25"/>
      <c r="O105" s="14"/>
    </row>
    <row r="106" spans="1:15" ht="33.950000000000003" customHeight="1" x14ac:dyDescent="0.25">
      <c r="A106" s="11"/>
      <c r="B106" s="25"/>
      <c r="C106" s="12"/>
      <c r="D106" s="12"/>
      <c r="E106" s="12"/>
      <c r="F106" s="12"/>
      <c r="G106" s="12"/>
      <c r="H106" s="25"/>
      <c r="I106" s="25"/>
      <c r="J106" s="12"/>
      <c r="K106" s="27"/>
      <c r="L106" s="13" t="str">
        <f t="shared" ca="1" si="6"/>
        <v/>
      </c>
      <c r="M106" s="12" t="str">
        <f t="shared" si="7"/>
        <v/>
      </c>
      <c r="N106" s="25"/>
      <c r="O106" s="14"/>
    </row>
    <row r="107" spans="1:15" ht="33.950000000000003" customHeight="1" x14ac:dyDescent="0.25">
      <c r="A107" s="11"/>
      <c r="B107" s="25"/>
      <c r="C107" s="12"/>
      <c r="D107" s="12"/>
      <c r="E107" s="12"/>
      <c r="F107" s="12"/>
      <c r="G107" s="12"/>
      <c r="H107" s="25"/>
      <c r="I107" s="25"/>
      <c r="J107" s="12"/>
      <c r="K107" s="27"/>
      <c r="L107" s="13" t="str">
        <f t="shared" ca="1" si="6"/>
        <v/>
      </c>
      <c r="M107" s="12" t="str">
        <f t="shared" si="7"/>
        <v/>
      </c>
      <c r="N107" s="25"/>
      <c r="O107" s="14"/>
    </row>
    <row r="108" spans="1:15" ht="33.950000000000003" customHeight="1" x14ac:dyDescent="0.25">
      <c r="A108" s="11"/>
      <c r="B108" s="25"/>
      <c r="C108" s="12"/>
      <c r="D108" s="12"/>
      <c r="E108" s="12"/>
      <c r="F108" s="12"/>
      <c r="G108" s="12"/>
      <c r="H108" s="25"/>
      <c r="I108" s="25"/>
      <c r="J108" s="12"/>
      <c r="K108" s="27"/>
      <c r="L108" s="13" t="str">
        <f t="shared" ca="1" si="6"/>
        <v/>
      </c>
      <c r="M108" s="12" t="str">
        <f t="shared" si="7"/>
        <v/>
      </c>
      <c r="N108" s="25"/>
      <c r="O108" s="14"/>
    </row>
    <row r="109" spans="1:15" ht="33.950000000000003" customHeight="1" x14ac:dyDescent="0.25">
      <c r="A109" s="11"/>
      <c r="B109" s="25"/>
      <c r="C109" s="12"/>
      <c r="D109" s="12"/>
      <c r="E109" s="12"/>
      <c r="F109" s="12"/>
      <c r="G109" s="12"/>
      <c r="H109" s="25"/>
      <c r="I109" s="25"/>
      <c r="J109" s="12"/>
      <c r="K109" s="27"/>
      <c r="L109" s="13" t="str">
        <f t="shared" ca="1" si="6"/>
        <v/>
      </c>
      <c r="M109" s="12" t="str">
        <f t="shared" si="7"/>
        <v/>
      </c>
      <c r="N109" s="25"/>
      <c r="O109" s="14"/>
    </row>
    <row r="110" spans="1:15" ht="33.950000000000003" customHeight="1" x14ac:dyDescent="0.25">
      <c r="A110" s="11"/>
      <c r="B110" s="25"/>
      <c r="C110" s="12"/>
      <c r="D110" s="12"/>
      <c r="E110" s="12"/>
      <c r="F110" s="12"/>
      <c r="G110" s="12"/>
      <c r="H110" s="25"/>
      <c r="I110" s="25"/>
      <c r="J110" s="12"/>
      <c r="K110" s="27"/>
      <c r="L110" s="13" t="str">
        <f t="shared" ca="1" si="6"/>
        <v/>
      </c>
      <c r="M110" s="12" t="str">
        <f t="shared" si="7"/>
        <v/>
      </c>
      <c r="N110" s="25"/>
      <c r="O110" s="14"/>
    </row>
    <row r="111" spans="1:15" ht="33.950000000000003" customHeight="1" x14ac:dyDescent="0.25">
      <c r="A111" s="11"/>
      <c r="B111" s="25"/>
      <c r="C111" s="12"/>
      <c r="D111" s="12"/>
      <c r="E111" s="12"/>
      <c r="F111" s="12"/>
      <c r="G111" s="12"/>
      <c r="H111" s="25"/>
      <c r="I111" s="25"/>
      <c r="J111" s="12"/>
      <c r="K111" s="27"/>
      <c r="L111" s="13" t="str">
        <f t="shared" ca="1" si="6"/>
        <v/>
      </c>
      <c r="M111" s="12" t="str">
        <f t="shared" si="7"/>
        <v/>
      </c>
      <c r="N111" s="25"/>
      <c r="O111" s="14"/>
    </row>
    <row r="112" spans="1:15" ht="33.950000000000003" customHeight="1" x14ac:dyDescent="0.25">
      <c r="A112" s="11"/>
      <c r="B112" s="25"/>
      <c r="C112" s="12"/>
      <c r="D112" s="12"/>
      <c r="E112" s="12"/>
      <c r="F112" s="12"/>
      <c r="G112" s="12"/>
      <c r="H112" s="25"/>
      <c r="I112" s="25"/>
      <c r="J112" s="12"/>
      <c r="K112" s="27"/>
      <c r="L112" s="13" t="str">
        <f t="shared" ca="1" si="6"/>
        <v/>
      </c>
      <c r="M112" s="12" t="str">
        <f t="shared" si="7"/>
        <v/>
      </c>
      <c r="N112" s="25"/>
      <c r="O112" s="14"/>
    </row>
    <row r="113" spans="1:15" ht="33.950000000000003" customHeight="1" x14ac:dyDescent="0.25">
      <c r="A113" s="11"/>
      <c r="B113" s="25"/>
      <c r="C113" s="12"/>
      <c r="D113" s="12"/>
      <c r="E113" s="12"/>
      <c r="F113" s="12"/>
      <c r="G113" s="12"/>
      <c r="H113" s="25"/>
      <c r="I113" s="25"/>
      <c r="J113" s="12"/>
      <c r="K113" s="27"/>
      <c r="L113" s="13" t="str">
        <f t="shared" ca="1" si="6"/>
        <v/>
      </c>
      <c r="M113" s="12" t="str">
        <f t="shared" si="7"/>
        <v/>
      </c>
      <c r="N113" s="25"/>
      <c r="O113" s="14"/>
    </row>
    <row r="114" spans="1:15" ht="33.950000000000003" customHeight="1" x14ac:dyDescent="0.25">
      <c r="A114" s="11"/>
      <c r="B114" s="25"/>
      <c r="C114" s="12"/>
      <c r="D114" s="12"/>
      <c r="E114" s="12"/>
      <c r="F114" s="12"/>
      <c r="G114" s="12"/>
      <c r="H114" s="25"/>
      <c r="I114" s="25"/>
      <c r="J114" s="12"/>
      <c r="K114" s="27"/>
      <c r="L114" s="13" t="str">
        <f t="shared" ca="1" si="6"/>
        <v/>
      </c>
      <c r="M114" s="12" t="str">
        <f t="shared" si="7"/>
        <v/>
      </c>
      <c r="N114" s="25"/>
      <c r="O114" s="14"/>
    </row>
    <row r="115" spans="1:15" ht="33.950000000000003" customHeight="1" x14ac:dyDescent="0.25">
      <c r="A115" s="11"/>
      <c r="B115" s="25"/>
      <c r="C115" s="12"/>
      <c r="D115" s="12"/>
      <c r="E115" s="12"/>
      <c r="F115" s="12"/>
      <c r="G115" s="12"/>
      <c r="H115" s="25"/>
      <c r="I115" s="25"/>
      <c r="J115" s="12"/>
      <c r="K115" s="27"/>
      <c r="L115" s="13" t="str">
        <f t="shared" ca="1" si="6"/>
        <v/>
      </c>
      <c r="M115" s="12" t="str">
        <f t="shared" si="7"/>
        <v/>
      </c>
      <c r="N115" s="25"/>
      <c r="O115" s="14"/>
    </row>
    <row r="116" spans="1:15" ht="33.950000000000003" customHeight="1" x14ac:dyDescent="0.25">
      <c r="A116" s="11"/>
      <c r="B116" s="25"/>
      <c r="C116" s="12"/>
      <c r="D116" s="12"/>
      <c r="E116" s="12"/>
      <c r="F116" s="12"/>
      <c r="G116" s="12"/>
      <c r="H116" s="25"/>
      <c r="I116" s="25"/>
      <c r="J116" s="12"/>
      <c r="K116" s="27"/>
      <c r="L116" s="13" t="str">
        <f t="shared" ca="1" si="6"/>
        <v/>
      </c>
      <c r="M116" s="12" t="str">
        <f t="shared" si="7"/>
        <v/>
      </c>
      <c r="N116" s="25"/>
      <c r="O116" s="14"/>
    </row>
    <row r="117" spans="1:15" ht="33.950000000000003" customHeight="1" x14ac:dyDescent="0.25">
      <c r="A117" s="11"/>
      <c r="B117" s="25"/>
      <c r="C117" s="12"/>
      <c r="D117" s="12"/>
      <c r="E117" s="12"/>
      <c r="F117" s="12"/>
      <c r="G117" s="12"/>
      <c r="H117" s="25"/>
      <c r="I117" s="25"/>
      <c r="J117" s="12"/>
      <c r="K117" s="27"/>
      <c r="L117" s="13" t="str">
        <f t="shared" ca="1" si="6"/>
        <v/>
      </c>
      <c r="M117" s="12" t="str">
        <f t="shared" si="7"/>
        <v/>
      </c>
      <c r="N117" s="25"/>
      <c r="O117" s="14"/>
    </row>
    <row r="118" spans="1:15" ht="33.950000000000003" customHeight="1" x14ac:dyDescent="0.25">
      <c r="A118" s="11"/>
      <c r="B118" s="25"/>
      <c r="C118" s="12"/>
      <c r="D118" s="12"/>
      <c r="E118" s="12"/>
      <c r="F118" s="12"/>
      <c r="G118" s="12"/>
      <c r="H118" s="25"/>
      <c r="I118" s="25"/>
      <c r="J118" s="12"/>
      <c r="K118" s="27"/>
      <c r="L118" s="13" t="str">
        <f t="shared" ca="1" si="6"/>
        <v/>
      </c>
      <c r="M118" s="12" t="str">
        <f t="shared" si="7"/>
        <v/>
      </c>
      <c r="N118" s="25"/>
      <c r="O118" s="14"/>
    </row>
    <row r="119" spans="1:15" ht="33.950000000000003" customHeight="1" x14ac:dyDescent="0.25">
      <c r="A119" s="11"/>
      <c r="B119" s="25"/>
      <c r="C119" s="12"/>
      <c r="D119" s="12"/>
      <c r="E119" s="12"/>
      <c r="F119" s="12"/>
      <c r="G119" s="12"/>
      <c r="H119" s="25"/>
      <c r="I119" s="25"/>
      <c r="J119" s="12"/>
      <c r="K119" s="27"/>
      <c r="L119" s="13" t="str">
        <f t="shared" ca="1" si="6"/>
        <v/>
      </c>
      <c r="M119" s="12" t="str">
        <f t="shared" si="7"/>
        <v/>
      </c>
      <c r="N119" s="25"/>
      <c r="O119" s="14"/>
    </row>
    <row r="120" spans="1:15" ht="33.950000000000003" customHeight="1" x14ac:dyDescent="0.25">
      <c r="A120" s="11"/>
      <c r="B120" s="25"/>
      <c r="C120" s="12"/>
      <c r="D120" s="12"/>
      <c r="E120" s="12"/>
      <c r="F120" s="12"/>
      <c r="G120" s="12"/>
      <c r="H120" s="25"/>
      <c r="I120" s="25"/>
      <c r="J120" s="12"/>
      <c r="K120" s="27"/>
      <c r="L120" s="13" t="str">
        <f t="shared" ca="1" si="6"/>
        <v/>
      </c>
      <c r="M120" s="12" t="str">
        <f t="shared" si="7"/>
        <v/>
      </c>
      <c r="N120" s="25"/>
      <c r="O120" s="14"/>
    </row>
    <row r="121" spans="1:15" ht="33.950000000000003" customHeight="1" x14ac:dyDescent="0.25">
      <c r="A121" s="11"/>
      <c r="B121" s="25"/>
      <c r="C121" s="12"/>
      <c r="D121" s="12"/>
      <c r="E121" s="12"/>
      <c r="F121" s="12"/>
      <c r="G121" s="12"/>
      <c r="H121" s="25"/>
      <c r="I121" s="25"/>
      <c r="J121" s="12"/>
      <c r="K121" s="27"/>
      <c r="L121" s="13" t="str">
        <f t="shared" ca="1" si="6"/>
        <v/>
      </c>
      <c r="M121" s="12" t="str">
        <f t="shared" si="7"/>
        <v/>
      </c>
      <c r="N121" s="25"/>
      <c r="O121" s="14"/>
    </row>
    <row r="122" spans="1:15" ht="33.950000000000003" customHeight="1" x14ac:dyDescent="0.25">
      <c r="A122" s="11"/>
      <c r="B122" s="25"/>
      <c r="C122" s="12"/>
      <c r="D122" s="12"/>
      <c r="E122" s="12"/>
      <c r="F122" s="12"/>
      <c r="G122" s="12"/>
      <c r="H122" s="25"/>
      <c r="I122" s="25"/>
      <c r="J122" s="12"/>
      <c r="K122" s="27"/>
      <c r="L122" s="13" t="str">
        <f t="shared" ca="1" si="6"/>
        <v/>
      </c>
      <c r="M122" s="12" t="str">
        <f t="shared" si="7"/>
        <v/>
      </c>
      <c r="N122" s="25"/>
      <c r="O122" s="14"/>
    </row>
    <row r="123" spans="1:15" ht="33.950000000000003" customHeight="1" x14ac:dyDescent="0.25">
      <c r="A123" s="11"/>
      <c r="B123" s="25"/>
      <c r="C123" s="12"/>
      <c r="D123" s="12"/>
      <c r="E123" s="12"/>
      <c r="F123" s="12"/>
      <c r="G123" s="12"/>
      <c r="H123" s="25"/>
      <c r="I123" s="25"/>
      <c r="J123" s="12"/>
      <c r="K123" s="27"/>
      <c r="L123" s="13" t="str">
        <f t="shared" ca="1" si="6"/>
        <v/>
      </c>
      <c r="M123" s="12" t="str">
        <f t="shared" si="7"/>
        <v/>
      </c>
      <c r="N123" s="25"/>
      <c r="O123" s="14"/>
    </row>
    <row r="124" spans="1:15" ht="33.950000000000003" customHeight="1" x14ac:dyDescent="0.25">
      <c r="A124" s="11"/>
      <c r="B124" s="25"/>
      <c r="C124" s="12"/>
      <c r="D124" s="12"/>
      <c r="E124" s="12"/>
      <c r="F124" s="12"/>
      <c r="G124" s="12"/>
      <c r="H124" s="25"/>
      <c r="I124" s="25"/>
      <c r="J124" s="12"/>
      <c r="K124" s="27"/>
      <c r="L124" s="13" t="str">
        <f t="shared" ca="1" si="6"/>
        <v/>
      </c>
      <c r="M124" s="12" t="str">
        <f t="shared" si="7"/>
        <v/>
      </c>
      <c r="N124" s="25"/>
      <c r="O124" s="14"/>
    </row>
    <row r="125" spans="1:15" ht="33.950000000000003" customHeight="1" x14ac:dyDescent="0.25">
      <c r="A125" s="11"/>
      <c r="B125" s="25"/>
      <c r="C125" s="12"/>
      <c r="D125" s="12"/>
      <c r="E125" s="12"/>
      <c r="F125" s="12"/>
      <c r="G125" s="12"/>
      <c r="H125" s="25"/>
      <c r="I125" s="25"/>
      <c r="J125" s="12"/>
      <c r="K125" s="27"/>
      <c r="L125" s="13" t="str">
        <f t="shared" ca="1" si="6"/>
        <v/>
      </c>
      <c r="M125" s="12" t="str">
        <f t="shared" si="7"/>
        <v/>
      </c>
      <c r="N125" s="25"/>
      <c r="O125" s="14"/>
    </row>
    <row r="126" spans="1:15" ht="33.950000000000003" customHeight="1" x14ac:dyDescent="0.25">
      <c r="A126" s="11"/>
      <c r="B126" s="25"/>
      <c r="C126" s="12"/>
      <c r="D126" s="12"/>
      <c r="E126" s="12"/>
      <c r="F126" s="12"/>
      <c r="G126" s="12"/>
      <c r="H126" s="25"/>
      <c r="I126" s="25"/>
      <c r="J126" s="12"/>
      <c r="K126" s="27"/>
      <c r="L126" s="13" t="str">
        <f t="shared" ca="1" si="6"/>
        <v/>
      </c>
      <c r="M126" s="12" t="str">
        <f t="shared" si="7"/>
        <v/>
      </c>
      <c r="N126" s="25"/>
      <c r="O126" s="14"/>
    </row>
    <row r="127" spans="1:15" ht="33.950000000000003" customHeight="1" x14ac:dyDescent="0.25">
      <c r="A127" s="11"/>
      <c r="B127" s="25"/>
      <c r="C127" s="12"/>
      <c r="D127" s="12"/>
      <c r="E127" s="12"/>
      <c r="F127" s="12"/>
      <c r="G127" s="12"/>
      <c r="H127" s="25"/>
      <c r="I127" s="25"/>
      <c r="J127" s="12"/>
      <c r="K127" s="27"/>
      <c r="L127" s="13" t="str">
        <f t="shared" ca="1" si="6"/>
        <v/>
      </c>
      <c r="M127" s="12" t="str">
        <f t="shared" si="7"/>
        <v/>
      </c>
      <c r="N127" s="25"/>
      <c r="O127" s="14"/>
    </row>
    <row r="128" spans="1:15" ht="33.950000000000003" customHeight="1" x14ac:dyDescent="0.25">
      <c r="A128" s="11"/>
      <c r="B128" s="25"/>
      <c r="C128" s="12"/>
      <c r="D128" s="12"/>
      <c r="E128" s="12"/>
      <c r="F128" s="12"/>
      <c r="G128" s="12"/>
      <c r="H128" s="25"/>
      <c r="I128" s="25"/>
      <c r="J128" s="12"/>
      <c r="K128" s="27"/>
      <c r="L128" s="13" t="str">
        <f t="shared" ca="1" si="6"/>
        <v/>
      </c>
      <c r="M128" s="12" t="str">
        <f t="shared" si="7"/>
        <v/>
      </c>
      <c r="N128" s="25"/>
      <c r="O128" s="14"/>
    </row>
    <row r="129" spans="1:15" ht="33.950000000000003" customHeight="1" x14ac:dyDescent="0.25">
      <c r="A129" s="11"/>
      <c r="B129" s="25"/>
      <c r="C129" s="12"/>
      <c r="D129" s="12"/>
      <c r="E129" s="12"/>
      <c r="F129" s="12"/>
      <c r="G129" s="12"/>
      <c r="H129" s="25"/>
      <c r="I129" s="25"/>
      <c r="J129" s="12"/>
      <c r="K129" s="27"/>
      <c r="L129" s="13" t="str">
        <f t="shared" ca="1" si="6"/>
        <v/>
      </c>
      <c r="M129" s="12" t="str">
        <f t="shared" si="7"/>
        <v/>
      </c>
      <c r="N129" s="25"/>
      <c r="O129" s="14"/>
    </row>
    <row r="130" spans="1:15" ht="33.950000000000003" customHeight="1" x14ac:dyDescent="0.25">
      <c r="A130" s="11"/>
      <c r="B130" s="25"/>
      <c r="C130" s="12"/>
      <c r="D130" s="12"/>
      <c r="E130" s="12"/>
      <c r="F130" s="12"/>
      <c r="G130" s="12"/>
      <c r="H130" s="25"/>
      <c r="I130" s="25"/>
      <c r="J130" s="12"/>
      <c r="K130" s="27"/>
      <c r="L130" s="13" t="str">
        <f t="shared" ca="1" si="6"/>
        <v/>
      </c>
      <c r="M130" s="12" t="str">
        <f t="shared" si="7"/>
        <v/>
      </c>
      <c r="N130" s="25"/>
      <c r="O130" s="14"/>
    </row>
    <row r="131" spans="1:15" ht="33.950000000000003" customHeight="1" x14ac:dyDescent="0.25">
      <c r="A131" s="11"/>
      <c r="B131" s="25"/>
      <c r="C131" s="12"/>
      <c r="D131" s="12"/>
      <c r="E131" s="12"/>
      <c r="F131" s="12"/>
      <c r="G131" s="12"/>
      <c r="H131" s="25"/>
      <c r="I131" s="25"/>
      <c r="J131" s="12"/>
      <c r="K131" s="27"/>
      <c r="L131" s="13" t="str">
        <f t="shared" ca="1" si="6"/>
        <v/>
      </c>
      <c r="M131" s="12" t="str">
        <f t="shared" si="7"/>
        <v/>
      </c>
      <c r="N131" s="25"/>
      <c r="O131" s="14"/>
    </row>
    <row r="132" spans="1:15" ht="33.950000000000003" customHeight="1" x14ac:dyDescent="0.25">
      <c r="A132" s="11"/>
      <c r="B132" s="25"/>
      <c r="C132" s="12"/>
      <c r="D132" s="12"/>
      <c r="E132" s="12"/>
      <c r="F132" s="12"/>
      <c r="G132" s="12"/>
      <c r="H132" s="25"/>
      <c r="I132" s="25"/>
      <c r="J132" s="12"/>
      <c r="K132" s="27"/>
      <c r="L132" s="13" t="str">
        <f t="shared" ca="1" si="6"/>
        <v/>
      </c>
      <c r="M132" s="12" t="str">
        <f t="shared" si="7"/>
        <v/>
      </c>
      <c r="N132" s="25"/>
      <c r="O132" s="14"/>
    </row>
    <row r="133" spans="1:15" ht="33.950000000000003" customHeight="1" x14ac:dyDescent="0.25">
      <c r="A133" s="11"/>
      <c r="B133" s="25"/>
      <c r="C133" s="12"/>
      <c r="D133" s="12"/>
      <c r="E133" s="12"/>
      <c r="F133" s="12"/>
      <c r="G133" s="12"/>
      <c r="H133" s="25"/>
      <c r="I133" s="25"/>
      <c r="J133" s="12"/>
      <c r="K133" s="27"/>
      <c r="L133" s="13" t="str">
        <f t="shared" ref="L133:L164" ca="1" si="8">IF($D133="","",IF($J133="Erledigt","",$I133-TODAY()))</f>
        <v/>
      </c>
      <c r="M133" s="12" t="str">
        <f t="shared" ref="M133:M164" si="9">IF($D133="","",IF($J133="Erledigt","Erledigt",IF($J133="Blockiert","Blockiert",IF($L133&lt;0,"Überfällig",IF($L133&lt;=7,"Fällig bald","Im Plan")))))</f>
        <v/>
      </c>
      <c r="N133" s="25"/>
      <c r="O133" s="14"/>
    </row>
    <row r="134" spans="1:15" ht="33.950000000000003" customHeight="1" x14ac:dyDescent="0.25">
      <c r="A134" s="11"/>
      <c r="B134" s="25"/>
      <c r="C134" s="12"/>
      <c r="D134" s="12"/>
      <c r="E134" s="12"/>
      <c r="F134" s="12"/>
      <c r="G134" s="12"/>
      <c r="H134" s="25"/>
      <c r="I134" s="25"/>
      <c r="J134" s="12"/>
      <c r="K134" s="27"/>
      <c r="L134" s="13" t="str">
        <f t="shared" ca="1" si="8"/>
        <v/>
      </c>
      <c r="M134" s="12" t="str">
        <f t="shared" si="9"/>
        <v/>
      </c>
      <c r="N134" s="25"/>
      <c r="O134" s="14"/>
    </row>
    <row r="135" spans="1:15" ht="33.950000000000003" customHeight="1" x14ac:dyDescent="0.25">
      <c r="A135" s="11"/>
      <c r="B135" s="25"/>
      <c r="C135" s="12"/>
      <c r="D135" s="12"/>
      <c r="E135" s="12"/>
      <c r="F135" s="12"/>
      <c r="G135" s="12"/>
      <c r="H135" s="25"/>
      <c r="I135" s="25"/>
      <c r="J135" s="12"/>
      <c r="K135" s="27"/>
      <c r="L135" s="13" t="str">
        <f t="shared" ca="1" si="8"/>
        <v/>
      </c>
      <c r="M135" s="12" t="str">
        <f t="shared" si="9"/>
        <v/>
      </c>
      <c r="N135" s="25"/>
      <c r="O135" s="14"/>
    </row>
    <row r="136" spans="1:15" ht="33.950000000000003" customHeight="1" x14ac:dyDescent="0.25">
      <c r="A136" s="11"/>
      <c r="B136" s="25"/>
      <c r="C136" s="12"/>
      <c r="D136" s="12"/>
      <c r="E136" s="12"/>
      <c r="F136" s="12"/>
      <c r="G136" s="12"/>
      <c r="H136" s="25"/>
      <c r="I136" s="25"/>
      <c r="J136" s="12"/>
      <c r="K136" s="27"/>
      <c r="L136" s="13" t="str">
        <f t="shared" ca="1" si="8"/>
        <v/>
      </c>
      <c r="M136" s="12" t="str">
        <f t="shared" si="9"/>
        <v/>
      </c>
      <c r="N136" s="25"/>
      <c r="O136" s="14"/>
    </row>
    <row r="137" spans="1:15" ht="33.950000000000003" customHeight="1" x14ac:dyDescent="0.25">
      <c r="A137" s="11"/>
      <c r="B137" s="25"/>
      <c r="C137" s="12"/>
      <c r="D137" s="12"/>
      <c r="E137" s="12"/>
      <c r="F137" s="12"/>
      <c r="G137" s="12"/>
      <c r="H137" s="25"/>
      <c r="I137" s="25"/>
      <c r="J137" s="12"/>
      <c r="K137" s="27"/>
      <c r="L137" s="13" t="str">
        <f t="shared" ca="1" si="8"/>
        <v/>
      </c>
      <c r="M137" s="12" t="str">
        <f t="shared" si="9"/>
        <v/>
      </c>
      <c r="N137" s="25"/>
      <c r="O137" s="14"/>
    </row>
    <row r="138" spans="1:15" ht="33.950000000000003" customHeight="1" x14ac:dyDescent="0.25">
      <c r="A138" s="11"/>
      <c r="B138" s="25"/>
      <c r="C138" s="12"/>
      <c r="D138" s="12"/>
      <c r="E138" s="12"/>
      <c r="F138" s="12"/>
      <c r="G138" s="12"/>
      <c r="H138" s="25"/>
      <c r="I138" s="25"/>
      <c r="J138" s="12"/>
      <c r="K138" s="27"/>
      <c r="L138" s="13" t="str">
        <f t="shared" ca="1" si="8"/>
        <v/>
      </c>
      <c r="M138" s="12" t="str">
        <f t="shared" si="9"/>
        <v/>
      </c>
      <c r="N138" s="25"/>
      <c r="O138" s="14"/>
    </row>
    <row r="139" spans="1:15" ht="33.950000000000003" customHeight="1" x14ac:dyDescent="0.25">
      <c r="A139" s="11"/>
      <c r="B139" s="25"/>
      <c r="C139" s="12"/>
      <c r="D139" s="12"/>
      <c r="E139" s="12"/>
      <c r="F139" s="12"/>
      <c r="G139" s="12"/>
      <c r="H139" s="25"/>
      <c r="I139" s="25"/>
      <c r="J139" s="12"/>
      <c r="K139" s="27"/>
      <c r="L139" s="13" t="str">
        <f t="shared" ca="1" si="8"/>
        <v/>
      </c>
      <c r="M139" s="12" t="str">
        <f t="shared" si="9"/>
        <v/>
      </c>
      <c r="N139" s="25"/>
      <c r="O139" s="14"/>
    </row>
    <row r="140" spans="1:15" ht="33.950000000000003" customHeight="1" x14ac:dyDescent="0.25">
      <c r="A140" s="11"/>
      <c r="B140" s="25"/>
      <c r="C140" s="12"/>
      <c r="D140" s="12"/>
      <c r="E140" s="12"/>
      <c r="F140" s="12"/>
      <c r="G140" s="12"/>
      <c r="H140" s="25"/>
      <c r="I140" s="25"/>
      <c r="J140" s="12"/>
      <c r="K140" s="27"/>
      <c r="L140" s="13" t="str">
        <f t="shared" ca="1" si="8"/>
        <v/>
      </c>
      <c r="M140" s="12" t="str">
        <f t="shared" si="9"/>
        <v/>
      </c>
      <c r="N140" s="25"/>
      <c r="O140" s="14"/>
    </row>
    <row r="141" spans="1:15" ht="33.950000000000003" customHeight="1" x14ac:dyDescent="0.25">
      <c r="A141" s="11"/>
      <c r="B141" s="25"/>
      <c r="C141" s="12"/>
      <c r="D141" s="12"/>
      <c r="E141" s="12"/>
      <c r="F141" s="12"/>
      <c r="G141" s="12"/>
      <c r="H141" s="25"/>
      <c r="I141" s="25"/>
      <c r="J141" s="12"/>
      <c r="K141" s="27"/>
      <c r="L141" s="13" t="str">
        <f t="shared" ca="1" si="8"/>
        <v/>
      </c>
      <c r="M141" s="12" t="str">
        <f t="shared" si="9"/>
        <v/>
      </c>
      <c r="N141" s="25"/>
      <c r="O141" s="14"/>
    </row>
    <row r="142" spans="1:15" ht="33.950000000000003" customHeight="1" x14ac:dyDescent="0.25">
      <c r="A142" s="11"/>
      <c r="B142" s="25"/>
      <c r="C142" s="12"/>
      <c r="D142" s="12"/>
      <c r="E142" s="12"/>
      <c r="F142" s="12"/>
      <c r="G142" s="12"/>
      <c r="H142" s="25"/>
      <c r="I142" s="25"/>
      <c r="J142" s="12"/>
      <c r="K142" s="27"/>
      <c r="L142" s="13" t="str">
        <f t="shared" ca="1" si="8"/>
        <v/>
      </c>
      <c r="M142" s="12" t="str">
        <f t="shared" si="9"/>
        <v/>
      </c>
      <c r="N142" s="25"/>
      <c r="O142" s="14"/>
    </row>
    <row r="143" spans="1:15" ht="33.950000000000003" customHeight="1" x14ac:dyDescent="0.25">
      <c r="A143" s="11"/>
      <c r="B143" s="25"/>
      <c r="C143" s="12"/>
      <c r="D143" s="12"/>
      <c r="E143" s="12"/>
      <c r="F143" s="12"/>
      <c r="G143" s="12"/>
      <c r="H143" s="25"/>
      <c r="I143" s="25"/>
      <c r="J143" s="12"/>
      <c r="K143" s="27"/>
      <c r="L143" s="13" t="str">
        <f t="shared" ca="1" si="8"/>
        <v/>
      </c>
      <c r="M143" s="12" t="str">
        <f t="shared" si="9"/>
        <v/>
      </c>
      <c r="N143" s="25"/>
      <c r="O143" s="14"/>
    </row>
    <row r="144" spans="1:15" ht="33.950000000000003" customHeight="1" x14ac:dyDescent="0.25">
      <c r="A144" s="11"/>
      <c r="B144" s="25"/>
      <c r="C144" s="12"/>
      <c r="D144" s="12"/>
      <c r="E144" s="12"/>
      <c r="F144" s="12"/>
      <c r="G144" s="12"/>
      <c r="H144" s="25"/>
      <c r="I144" s="25"/>
      <c r="J144" s="12"/>
      <c r="K144" s="27"/>
      <c r="L144" s="13" t="str">
        <f t="shared" ca="1" si="8"/>
        <v/>
      </c>
      <c r="M144" s="12" t="str">
        <f t="shared" si="9"/>
        <v/>
      </c>
      <c r="N144" s="25"/>
      <c r="O144" s="14"/>
    </row>
    <row r="145" spans="1:15" ht="33.950000000000003" customHeight="1" x14ac:dyDescent="0.25">
      <c r="A145" s="11"/>
      <c r="B145" s="25"/>
      <c r="C145" s="12"/>
      <c r="D145" s="12"/>
      <c r="E145" s="12"/>
      <c r="F145" s="12"/>
      <c r="G145" s="12"/>
      <c r="H145" s="25"/>
      <c r="I145" s="25"/>
      <c r="J145" s="12"/>
      <c r="K145" s="27"/>
      <c r="L145" s="13" t="str">
        <f t="shared" ca="1" si="8"/>
        <v/>
      </c>
      <c r="M145" s="12" t="str">
        <f t="shared" si="9"/>
        <v/>
      </c>
      <c r="N145" s="25"/>
      <c r="O145" s="14"/>
    </row>
    <row r="146" spans="1:15" ht="33.950000000000003" customHeight="1" x14ac:dyDescent="0.25">
      <c r="A146" s="11"/>
      <c r="B146" s="25"/>
      <c r="C146" s="12"/>
      <c r="D146" s="12"/>
      <c r="E146" s="12"/>
      <c r="F146" s="12"/>
      <c r="G146" s="12"/>
      <c r="H146" s="25"/>
      <c r="I146" s="25"/>
      <c r="J146" s="12"/>
      <c r="K146" s="27"/>
      <c r="L146" s="13" t="str">
        <f t="shared" ca="1" si="8"/>
        <v/>
      </c>
      <c r="M146" s="12" t="str">
        <f t="shared" si="9"/>
        <v/>
      </c>
      <c r="N146" s="25"/>
      <c r="O146" s="14"/>
    </row>
    <row r="147" spans="1:15" ht="33.950000000000003" customHeight="1" x14ac:dyDescent="0.25">
      <c r="A147" s="11"/>
      <c r="B147" s="25"/>
      <c r="C147" s="12"/>
      <c r="D147" s="12"/>
      <c r="E147" s="12"/>
      <c r="F147" s="12"/>
      <c r="G147" s="12"/>
      <c r="H147" s="25"/>
      <c r="I147" s="25"/>
      <c r="J147" s="12"/>
      <c r="K147" s="27"/>
      <c r="L147" s="13" t="str">
        <f t="shared" ca="1" si="8"/>
        <v/>
      </c>
      <c r="M147" s="12" t="str">
        <f t="shared" si="9"/>
        <v/>
      </c>
      <c r="N147" s="25"/>
      <c r="O147" s="14"/>
    </row>
    <row r="148" spans="1:15" ht="33.950000000000003" customHeight="1" x14ac:dyDescent="0.25">
      <c r="A148" s="11"/>
      <c r="B148" s="25"/>
      <c r="C148" s="12"/>
      <c r="D148" s="12"/>
      <c r="E148" s="12"/>
      <c r="F148" s="12"/>
      <c r="G148" s="12"/>
      <c r="H148" s="25"/>
      <c r="I148" s="25"/>
      <c r="J148" s="12"/>
      <c r="K148" s="27"/>
      <c r="L148" s="13" t="str">
        <f t="shared" ca="1" si="8"/>
        <v/>
      </c>
      <c r="M148" s="12" t="str">
        <f t="shared" si="9"/>
        <v/>
      </c>
      <c r="N148" s="25"/>
      <c r="O148" s="14"/>
    </row>
    <row r="149" spans="1:15" ht="33.950000000000003" customHeight="1" x14ac:dyDescent="0.25">
      <c r="A149" s="11"/>
      <c r="B149" s="25"/>
      <c r="C149" s="12"/>
      <c r="D149" s="12"/>
      <c r="E149" s="12"/>
      <c r="F149" s="12"/>
      <c r="G149" s="12"/>
      <c r="H149" s="25"/>
      <c r="I149" s="25"/>
      <c r="J149" s="12"/>
      <c r="K149" s="27"/>
      <c r="L149" s="13" t="str">
        <f t="shared" ca="1" si="8"/>
        <v/>
      </c>
      <c r="M149" s="12" t="str">
        <f t="shared" si="9"/>
        <v/>
      </c>
      <c r="N149" s="25"/>
      <c r="O149" s="14"/>
    </row>
    <row r="150" spans="1:15" ht="33.950000000000003" customHeight="1" x14ac:dyDescent="0.25">
      <c r="A150" s="11"/>
      <c r="B150" s="25"/>
      <c r="C150" s="12"/>
      <c r="D150" s="12"/>
      <c r="E150" s="12"/>
      <c r="F150" s="12"/>
      <c r="G150" s="12"/>
      <c r="H150" s="25"/>
      <c r="I150" s="25"/>
      <c r="J150" s="12"/>
      <c r="K150" s="27"/>
      <c r="L150" s="13" t="str">
        <f t="shared" ca="1" si="8"/>
        <v/>
      </c>
      <c r="M150" s="12" t="str">
        <f t="shared" si="9"/>
        <v/>
      </c>
      <c r="N150" s="25"/>
      <c r="O150" s="14"/>
    </row>
    <row r="151" spans="1:15" ht="33.950000000000003" customHeight="1" x14ac:dyDescent="0.25">
      <c r="A151" s="11"/>
      <c r="B151" s="25"/>
      <c r="C151" s="12"/>
      <c r="D151" s="12"/>
      <c r="E151" s="12"/>
      <c r="F151" s="12"/>
      <c r="G151" s="12"/>
      <c r="H151" s="25"/>
      <c r="I151" s="25"/>
      <c r="J151" s="12"/>
      <c r="K151" s="27"/>
      <c r="L151" s="13" t="str">
        <f t="shared" ca="1" si="8"/>
        <v/>
      </c>
      <c r="M151" s="12" t="str">
        <f t="shared" si="9"/>
        <v/>
      </c>
      <c r="N151" s="25"/>
      <c r="O151" s="14"/>
    </row>
    <row r="152" spans="1:15" ht="33.950000000000003" customHeight="1" x14ac:dyDescent="0.25">
      <c r="A152" s="11"/>
      <c r="B152" s="25"/>
      <c r="C152" s="12"/>
      <c r="D152" s="12"/>
      <c r="E152" s="12"/>
      <c r="F152" s="12"/>
      <c r="G152" s="12"/>
      <c r="H152" s="25"/>
      <c r="I152" s="25"/>
      <c r="J152" s="12"/>
      <c r="K152" s="27"/>
      <c r="L152" s="13" t="str">
        <f t="shared" ca="1" si="8"/>
        <v/>
      </c>
      <c r="M152" s="12" t="str">
        <f t="shared" si="9"/>
        <v/>
      </c>
      <c r="N152" s="25"/>
      <c r="O152" s="14"/>
    </row>
    <row r="153" spans="1:15" ht="33.950000000000003" customHeight="1" x14ac:dyDescent="0.25">
      <c r="A153" s="11"/>
      <c r="B153" s="25"/>
      <c r="C153" s="12"/>
      <c r="D153" s="12"/>
      <c r="E153" s="12"/>
      <c r="F153" s="12"/>
      <c r="G153" s="12"/>
      <c r="H153" s="25"/>
      <c r="I153" s="25"/>
      <c r="J153" s="12"/>
      <c r="K153" s="27"/>
      <c r="L153" s="13" t="str">
        <f t="shared" ca="1" si="8"/>
        <v/>
      </c>
      <c r="M153" s="12" t="str">
        <f t="shared" si="9"/>
        <v/>
      </c>
      <c r="N153" s="25"/>
      <c r="O153" s="14"/>
    </row>
    <row r="154" spans="1:15" ht="33.950000000000003" customHeight="1" x14ac:dyDescent="0.25">
      <c r="A154" s="11"/>
      <c r="B154" s="25"/>
      <c r="C154" s="12"/>
      <c r="D154" s="12"/>
      <c r="E154" s="12"/>
      <c r="F154" s="12"/>
      <c r="G154" s="12"/>
      <c r="H154" s="25"/>
      <c r="I154" s="25"/>
      <c r="J154" s="12"/>
      <c r="K154" s="27"/>
      <c r="L154" s="13" t="str">
        <f t="shared" ca="1" si="8"/>
        <v/>
      </c>
      <c r="M154" s="12" t="str">
        <f t="shared" si="9"/>
        <v/>
      </c>
      <c r="N154" s="25"/>
      <c r="O154" s="14"/>
    </row>
    <row r="155" spans="1:15" ht="33.950000000000003" customHeight="1" x14ac:dyDescent="0.25">
      <c r="A155" s="11"/>
      <c r="B155" s="25"/>
      <c r="C155" s="12"/>
      <c r="D155" s="12"/>
      <c r="E155" s="12"/>
      <c r="F155" s="12"/>
      <c r="G155" s="12"/>
      <c r="H155" s="25"/>
      <c r="I155" s="25"/>
      <c r="J155" s="12"/>
      <c r="K155" s="27"/>
      <c r="L155" s="13" t="str">
        <f t="shared" ca="1" si="8"/>
        <v/>
      </c>
      <c r="M155" s="12" t="str">
        <f t="shared" si="9"/>
        <v/>
      </c>
      <c r="N155" s="25"/>
      <c r="O155" s="14"/>
    </row>
    <row r="156" spans="1:15" ht="33.950000000000003" customHeight="1" x14ac:dyDescent="0.25">
      <c r="A156" s="11"/>
      <c r="B156" s="25"/>
      <c r="C156" s="12"/>
      <c r="D156" s="12"/>
      <c r="E156" s="12"/>
      <c r="F156" s="12"/>
      <c r="G156" s="12"/>
      <c r="H156" s="25"/>
      <c r="I156" s="25"/>
      <c r="J156" s="12"/>
      <c r="K156" s="27"/>
      <c r="L156" s="13" t="str">
        <f t="shared" ca="1" si="8"/>
        <v/>
      </c>
      <c r="M156" s="12" t="str">
        <f t="shared" si="9"/>
        <v/>
      </c>
      <c r="N156" s="25"/>
      <c r="O156" s="14"/>
    </row>
    <row r="157" spans="1:15" ht="33.950000000000003" customHeight="1" x14ac:dyDescent="0.25">
      <c r="A157" s="11"/>
      <c r="B157" s="25"/>
      <c r="C157" s="12"/>
      <c r="D157" s="12"/>
      <c r="E157" s="12"/>
      <c r="F157" s="12"/>
      <c r="G157" s="12"/>
      <c r="H157" s="25"/>
      <c r="I157" s="25"/>
      <c r="J157" s="12"/>
      <c r="K157" s="27"/>
      <c r="L157" s="13" t="str">
        <f t="shared" ca="1" si="8"/>
        <v/>
      </c>
      <c r="M157" s="12" t="str">
        <f t="shared" si="9"/>
        <v/>
      </c>
      <c r="N157" s="25"/>
      <c r="O157" s="14"/>
    </row>
    <row r="158" spans="1:15" ht="33.950000000000003" customHeight="1" x14ac:dyDescent="0.25">
      <c r="A158" s="11"/>
      <c r="B158" s="25"/>
      <c r="C158" s="12"/>
      <c r="D158" s="12"/>
      <c r="E158" s="12"/>
      <c r="F158" s="12"/>
      <c r="G158" s="12"/>
      <c r="H158" s="25"/>
      <c r="I158" s="25"/>
      <c r="J158" s="12"/>
      <c r="K158" s="27"/>
      <c r="L158" s="13" t="str">
        <f t="shared" ca="1" si="8"/>
        <v/>
      </c>
      <c r="M158" s="12" t="str">
        <f t="shared" si="9"/>
        <v/>
      </c>
      <c r="N158" s="25"/>
      <c r="O158" s="14"/>
    </row>
    <row r="159" spans="1:15" ht="33.950000000000003" customHeight="1" x14ac:dyDescent="0.25">
      <c r="A159" s="11"/>
      <c r="B159" s="25"/>
      <c r="C159" s="12"/>
      <c r="D159" s="12"/>
      <c r="E159" s="12"/>
      <c r="F159" s="12"/>
      <c r="G159" s="12"/>
      <c r="H159" s="25"/>
      <c r="I159" s="25"/>
      <c r="J159" s="12"/>
      <c r="K159" s="27"/>
      <c r="L159" s="13" t="str">
        <f t="shared" ca="1" si="8"/>
        <v/>
      </c>
      <c r="M159" s="12" t="str">
        <f t="shared" si="9"/>
        <v/>
      </c>
      <c r="N159" s="25"/>
      <c r="O159" s="14"/>
    </row>
    <row r="160" spans="1:15" ht="33.950000000000003" customHeight="1" x14ac:dyDescent="0.25">
      <c r="A160" s="11"/>
      <c r="B160" s="25"/>
      <c r="C160" s="12"/>
      <c r="D160" s="12"/>
      <c r="E160" s="12"/>
      <c r="F160" s="12"/>
      <c r="G160" s="12"/>
      <c r="H160" s="25"/>
      <c r="I160" s="25"/>
      <c r="J160" s="12"/>
      <c r="K160" s="27"/>
      <c r="L160" s="13" t="str">
        <f t="shared" ca="1" si="8"/>
        <v/>
      </c>
      <c r="M160" s="12" t="str">
        <f t="shared" si="9"/>
        <v/>
      </c>
      <c r="N160" s="25"/>
      <c r="O160" s="14"/>
    </row>
    <row r="161" spans="1:15" ht="33.950000000000003" customHeight="1" x14ac:dyDescent="0.25">
      <c r="A161" s="11"/>
      <c r="B161" s="25"/>
      <c r="C161" s="12"/>
      <c r="D161" s="12"/>
      <c r="E161" s="12"/>
      <c r="F161" s="12"/>
      <c r="G161" s="12"/>
      <c r="H161" s="25"/>
      <c r="I161" s="25"/>
      <c r="J161" s="12"/>
      <c r="K161" s="27"/>
      <c r="L161" s="13" t="str">
        <f t="shared" ca="1" si="8"/>
        <v/>
      </c>
      <c r="M161" s="12" t="str">
        <f t="shared" si="9"/>
        <v/>
      </c>
      <c r="N161" s="25"/>
      <c r="O161" s="14"/>
    </row>
    <row r="162" spans="1:15" ht="33.950000000000003" customHeight="1" x14ac:dyDescent="0.25">
      <c r="A162" s="11"/>
      <c r="B162" s="25"/>
      <c r="C162" s="12"/>
      <c r="D162" s="12"/>
      <c r="E162" s="12"/>
      <c r="F162" s="12"/>
      <c r="G162" s="12"/>
      <c r="H162" s="25"/>
      <c r="I162" s="25"/>
      <c r="J162" s="12"/>
      <c r="K162" s="27"/>
      <c r="L162" s="13" t="str">
        <f t="shared" ca="1" si="8"/>
        <v/>
      </c>
      <c r="M162" s="12" t="str">
        <f t="shared" si="9"/>
        <v/>
      </c>
      <c r="N162" s="25"/>
      <c r="O162" s="14"/>
    </row>
    <row r="163" spans="1:15" ht="33.950000000000003" customHeight="1" x14ac:dyDescent="0.25">
      <c r="A163" s="11"/>
      <c r="B163" s="25"/>
      <c r="C163" s="12"/>
      <c r="D163" s="12"/>
      <c r="E163" s="12"/>
      <c r="F163" s="12"/>
      <c r="G163" s="12"/>
      <c r="H163" s="25"/>
      <c r="I163" s="25"/>
      <c r="J163" s="12"/>
      <c r="K163" s="27"/>
      <c r="L163" s="13" t="str">
        <f t="shared" ca="1" si="8"/>
        <v/>
      </c>
      <c r="M163" s="12" t="str">
        <f t="shared" si="9"/>
        <v/>
      </c>
      <c r="N163" s="25"/>
      <c r="O163" s="14"/>
    </row>
    <row r="164" spans="1:15" ht="33.950000000000003" customHeight="1" x14ac:dyDescent="0.25">
      <c r="A164" s="11"/>
      <c r="B164" s="25"/>
      <c r="C164" s="12"/>
      <c r="D164" s="12"/>
      <c r="E164" s="12"/>
      <c r="F164" s="12"/>
      <c r="G164" s="12"/>
      <c r="H164" s="25"/>
      <c r="I164" s="25"/>
      <c r="J164" s="12"/>
      <c r="K164" s="27"/>
      <c r="L164" s="13" t="str">
        <f t="shared" ca="1" si="8"/>
        <v/>
      </c>
      <c r="M164" s="12" t="str">
        <f t="shared" si="9"/>
        <v/>
      </c>
      <c r="N164" s="25"/>
      <c r="O164" s="14"/>
    </row>
    <row r="165" spans="1:15" ht="33.950000000000003" customHeight="1" x14ac:dyDescent="0.25">
      <c r="A165" s="11"/>
      <c r="B165" s="25"/>
      <c r="C165" s="12"/>
      <c r="D165" s="12"/>
      <c r="E165" s="12"/>
      <c r="F165" s="12"/>
      <c r="G165" s="12"/>
      <c r="H165" s="25"/>
      <c r="I165" s="25"/>
      <c r="J165" s="12"/>
      <c r="K165" s="27"/>
      <c r="L165" s="13" t="str">
        <f t="shared" ref="L165:L196" ca="1" si="10">IF($D165="","",IF($J165="Erledigt","",$I165-TODAY()))</f>
        <v/>
      </c>
      <c r="M165" s="12" t="str">
        <f t="shared" ref="M165:M196" si="11">IF($D165="","",IF($J165="Erledigt","Erledigt",IF($J165="Blockiert","Blockiert",IF($L165&lt;0,"Überfällig",IF($L165&lt;=7,"Fällig bald","Im Plan")))))</f>
        <v/>
      </c>
      <c r="N165" s="25"/>
      <c r="O165" s="14"/>
    </row>
    <row r="166" spans="1:15" ht="33.950000000000003" customHeight="1" x14ac:dyDescent="0.25">
      <c r="A166" s="11"/>
      <c r="B166" s="25"/>
      <c r="C166" s="12"/>
      <c r="D166" s="12"/>
      <c r="E166" s="12"/>
      <c r="F166" s="12"/>
      <c r="G166" s="12"/>
      <c r="H166" s="25"/>
      <c r="I166" s="25"/>
      <c r="J166" s="12"/>
      <c r="K166" s="27"/>
      <c r="L166" s="13" t="str">
        <f t="shared" ca="1" si="10"/>
        <v/>
      </c>
      <c r="M166" s="12" t="str">
        <f t="shared" si="11"/>
        <v/>
      </c>
      <c r="N166" s="25"/>
      <c r="O166" s="14"/>
    </row>
    <row r="167" spans="1:15" ht="33.950000000000003" customHeight="1" x14ac:dyDescent="0.25">
      <c r="A167" s="11"/>
      <c r="B167" s="25"/>
      <c r="C167" s="12"/>
      <c r="D167" s="12"/>
      <c r="E167" s="12"/>
      <c r="F167" s="12"/>
      <c r="G167" s="12"/>
      <c r="H167" s="25"/>
      <c r="I167" s="25"/>
      <c r="J167" s="12"/>
      <c r="K167" s="27"/>
      <c r="L167" s="13" t="str">
        <f t="shared" ca="1" si="10"/>
        <v/>
      </c>
      <c r="M167" s="12" t="str">
        <f t="shared" si="11"/>
        <v/>
      </c>
      <c r="N167" s="25"/>
      <c r="O167" s="14"/>
    </row>
    <row r="168" spans="1:15" ht="33.950000000000003" customHeight="1" x14ac:dyDescent="0.25">
      <c r="A168" s="11"/>
      <c r="B168" s="25"/>
      <c r="C168" s="12"/>
      <c r="D168" s="12"/>
      <c r="E168" s="12"/>
      <c r="F168" s="12"/>
      <c r="G168" s="12"/>
      <c r="H168" s="25"/>
      <c r="I168" s="25"/>
      <c r="J168" s="12"/>
      <c r="K168" s="27"/>
      <c r="L168" s="13" t="str">
        <f t="shared" ca="1" si="10"/>
        <v/>
      </c>
      <c r="M168" s="12" t="str">
        <f t="shared" si="11"/>
        <v/>
      </c>
      <c r="N168" s="25"/>
      <c r="O168" s="14"/>
    </row>
    <row r="169" spans="1:15" ht="33.950000000000003" customHeight="1" x14ac:dyDescent="0.25">
      <c r="A169" s="11"/>
      <c r="B169" s="25"/>
      <c r="C169" s="12"/>
      <c r="D169" s="12"/>
      <c r="E169" s="12"/>
      <c r="F169" s="12"/>
      <c r="G169" s="12"/>
      <c r="H169" s="25"/>
      <c r="I169" s="25"/>
      <c r="J169" s="12"/>
      <c r="K169" s="27"/>
      <c r="L169" s="13" t="str">
        <f t="shared" ca="1" si="10"/>
        <v/>
      </c>
      <c r="M169" s="12" t="str">
        <f t="shared" si="11"/>
        <v/>
      </c>
      <c r="N169" s="25"/>
      <c r="O169" s="14"/>
    </row>
    <row r="170" spans="1:15" ht="33.950000000000003" customHeight="1" x14ac:dyDescent="0.25">
      <c r="A170" s="11"/>
      <c r="B170" s="25"/>
      <c r="C170" s="12"/>
      <c r="D170" s="12"/>
      <c r="E170" s="12"/>
      <c r="F170" s="12"/>
      <c r="G170" s="12"/>
      <c r="H170" s="25"/>
      <c r="I170" s="25"/>
      <c r="J170" s="12"/>
      <c r="K170" s="27"/>
      <c r="L170" s="13" t="str">
        <f t="shared" ca="1" si="10"/>
        <v/>
      </c>
      <c r="M170" s="12" t="str">
        <f t="shared" si="11"/>
        <v/>
      </c>
      <c r="N170" s="25"/>
      <c r="O170" s="14"/>
    </row>
    <row r="171" spans="1:15" ht="33.950000000000003" customHeight="1" x14ac:dyDescent="0.25">
      <c r="A171" s="11"/>
      <c r="B171" s="25"/>
      <c r="C171" s="12"/>
      <c r="D171" s="12"/>
      <c r="E171" s="12"/>
      <c r="F171" s="12"/>
      <c r="G171" s="12"/>
      <c r="H171" s="25"/>
      <c r="I171" s="25"/>
      <c r="J171" s="12"/>
      <c r="K171" s="27"/>
      <c r="L171" s="13" t="str">
        <f t="shared" ca="1" si="10"/>
        <v/>
      </c>
      <c r="M171" s="12" t="str">
        <f t="shared" si="11"/>
        <v/>
      </c>
      <c r="N171" s="25"/>
      <c r="O171" s="14"/>
    </row>
    <row r="172" spans="1:15" ht="33.950000000000003" customHeight="1" x14ac:dyDescent="0.25">
      <c r="A172" s="11"/>
      <c r="B172" s="25"/>
      <c r="C172" s="12"/>
      <c r="D172" s="12"/>
      <c r="E172" s="12"/>
      <c r="F172" s="12"/>
      <c r="G172" s="12"/>
      <c r="H172" s="25"/>
      <c r="I172" s="25"/>
      <c r="J172" s="12"/>
      <c r="K172" s="27"/>
      <c r="L172" s="13" t="str">
        <f t="shared" ca="1" si="10"/>
        <v/>
      </c>
      <c r="M172" s="12" t="str">
        <f t="shared" si="11"/>
        <v/>
      </c>
      <c r="N172" s="25"/>
      <c r="O172" s="14"/>
    </row>
    <row r="173" spans="1:15" ht="33.950000000000003" customHeight="1" x14ac:dyDescent="0.25">
      <c r="A173" s="11"/>
      <c r="B173" s="25"/>
      <c r="C173" s="12"/>
      <c r="D173" s="12"/>
      <c r="E173" s="12"/>
      <c r="F173" s="12"/>
      <c r="G173" s="12"/>
      <c r="H173" s="25"/>
      <c r="I173" s="25"/>
      <c r="J173" s="12"/>
      <c r="K173" s="27"/>
      <c r="L173" s="13" t="str">
        <f t="shared" ca="1" si="10"/>
        <v/>
      </c>
      <c r="M173" s="12" t="str">
        <f t="shared" si="11"/>
        <v/>
      </c>
      <c r="N173" s="25"/>
      <c r="O173" s="14"/>
    </row>
    <row r="174" spans="1:15" ht="33.950000000000003" customHeight="1" x14ac:dyDescent="0.25">
      <c r="A174" s="11"/>
      <c r="B174" s="25"/>
      <c r="C174" s="12"/>
      <c r="D174" s="12"/>
      <c r="E174" s="12"/>
      <c r="F174" s="12"/>
      <c r="G174" s="12"/>
      <c r="H174" s="25"/>
      <c r="I174" s="25"/>
      <c r="J174" s="12"/>
      <c r="K174" s="27"/>
      <c r="L174" s="13" t="str">
        <f t="shared" ca="1" si="10"/>
        <v/>
      </c>
      <c r="M174" s="12" t="str">
        <f t="shared" si="11"/>
        <v/>
      </c>
      <c r="N174" s="25"/>
      <c r="O174" s="14"/>
    </row>
    <row r="175" spans="1:15" ht="33.950000000000003" customHeight="1" x14ac:dyDescent="0.25">
      <c r="A175" s="11"/>
      <c r="B175" s="25"/>
      <c r="C175" s="12"/>
      <c r="D175" s="12"/>
      <c r="E175" s="12"/>
      <c r="F175" s="12"/>
      <c r="G175" s="12"/>
      <c r="H175" s="25"/>
      <c r="I175" s="25"/>
      <c r="J175" s="12"/>
      <c r="K175" s="27"/>
      <c r="L175" s="13" t="str">
        <f t="shared" ca="1" si="10"/>
        <v/>
      </c>
      <c r="M175" s="12" t="str">
        <f t="shared" si="11"/>
        <v/>
      </c>
      <c r="N175" s="25"/>
      <c r="O175" s="14"/>
    </row>
    <row r="176" spans="1:15" ht="33.950000000000003" customHeight="1" x14ac:dyDescent="0.25">
      <c r="A176" s="11"/>
      <c r="B176" s="25"/>
      <c r="C176" s="12"/>
      <c r="D176" s="12"/>
      <c r="E176" s="12"/>
      <c r="F176" s="12"/>
      <c r="G176" s="12"/>
      <c r="H176" s="25"/>
      <c r="I176" s="25"/>
      <c r="J176" s="12"/>
      <c r="K176" s="27"/>
      <c r="L176" s="13" t="str">
        <f t="shared" ca="1" si="10"/>
        <v/>
      </c>
      <c r="M176" s="12" t="str">
        <f t="shared" si="11"/>
        <v/>
      </c>
      <c r="N176" s="25"/>
      <c r="O176" s="14"/>
    </row>
    <row r="177" spans="1:15" ht="33.950000000000003" customHeight="1" x14ac:dyDescent="0.25">
      <c r="A177" s="11"/>
      <c r="B177" s="25"/>
      <c r="C177" s="12"/>
      <c r="D177" s="12"/>
      <c r="E177" s="12"/>
      <c r="F177" s="12"/>
      <c r="G177" s="12"/>
      <c r="H177" s="25"/>
      <c r="I177" s="25"/>
      <c r="J177" s="12"/>
      <c r="K177" s="27"/>
      <c r="L177" s="13" t="str">
        <f t="shared" ca="1" si="10"/>
        <v/>
      </c>
      <c r="M177" s="12" t="str">
        <f t="shared" si="11"/>
        <v/>
      </c>
      <c r="N177" s="25"/>
      <c r="O177" s="14"/>
    </row>
    <row r="178" spans="1:15" ht="33.950000000000003" customHeight="1" x14ac:dyDescent="0.25">
      <c r="A178" s="11"/>
      <c r="B178" s="25"/>
      <c r="C178" s="12"/>
      <c r="D178" s="12"/>
      <c r="E178" s="12"/>
      <c r="F178" s="12"/>
      <c r="G178" s="12"/>
      <c r="H178" s="25"/>
      <c r="I178" s="25"/>
      <c r="J178" s="12"/>
      <c r="K178" s="27"/>
      <c r="L178" s="13" t="str">
        <f t="shared" ca="1" si="10"/>
        <v/>
      </c>
      <c r="M178" s="12" t="str">
        <f t="shared" si="11"/>
        <v/>
      </c>
      <c r="N178" s="25"/>
      <c r="O178" s="14"/>
    </row>
    <row r="179" spans="1:15" ht="33.950000000000003" customHeight="1" x14ac:dyDescent="0.25">
      <c r="A179" s="11"/>
      <c r="B179" s="25"/>
      <c r="C179" s="12"/>
      <c r="D179" s="12"/>
      <c r="E179" s="12"/>
      <c r="F179" s="12"/>
      <c r="G179" s="12"/>
      <c r="H179" s="25"/>
      <c r="I179" s="25"/>
      <c r="J179" s="12"/>
      <c r="K179" s="27"/>
      <c r="L179" s="13" t="str">
        <f t="shared" ca="1" si="10"/>
        <v/>
      </c>
      <c r="M179" s="12" t="str">
        <f t="shared" si="11"/>
        <v/>
      </c>
      <c r="N179" s="25"/>
      <c r="O179" s="14"/>
    </row>
    <row r="180" spans="1:15" ht="33.950000000000003" customHeight="1" x14ac:dyDescent="0.25">
      <c r="A180" s="11"/>
      <c r="B180" s="25"/>
      <c r="C180" s="12"/>
      <c r="D180" s="12"/>
      <c r="E180" s="12"/>
      <c r="F180" s="12"/>
      <c r="G180" s="12"/>
      <c r="H180" s="25"/>
      <c r="I180" s="25"/>
      <c r="J180" s="12"/>
      <c r="K180" s="27"/>
      <c r="L180" s="13" t="str">
        <f t="shared" ca="1" si="10"/>
        <v/>
      </c>
      <c r="M180" s="12" t="str">
        <f t="shared" si="11"/>
        <v/>
      </c>
      <c r="N180" s="25"/>
      <c r="O180" s="14"/>
    </row>
    <row r="181" spans="1:15" ht="33.950000000000003" customHeight="1" x14ac:dyDescent="0.25">
      <c r="A181" s="11"/>
      <c r="B181" s="25"/>
      <c r="C181" s="12"/>
      <c r="D181" s="12"/>
      <c r="E181" s="12"/>
      <c r="F181" s="12"/>
      <c r="G181" s="12"/>
      <c r="H181" s="25"/>
      <c r="I181" s="25"/>
      <c r="J181" s="12"/>
      <c r="K181" s="27"/>
      <c r="L181" s="13" t="str">
        <f t="shared" ca="1" si="10"/>
        <v/>
      </c>
      <c r="M181" s="12" t="str">
        <f t="shared" si="11"/>
        <v/>
      </c>
      <c r="N181" s="25"/>
      <c r="O181" s="14"/>
    </row>
    <row r="182" spans="1:15" ht="33.950000000000003" customHeight="1" x14ac:dyDescent="0.25">
      <c r="A182" s="11"/>
      <c r="B182" s="25"/>
      <c r="C182" s="12"/>
      <c r="D182" s="12"/>
      <c r="E182" s="12"/>
      <c r="F182" s="12"/>
      <c r="G182" s="12"/>
      <c r="H182" s="25"/>
      <c r="I182" s="25"/>
      <c r="J182" s="12"/>
      <c r="K182" s="27"/>
      <c r="L182" s="13" t="str">
        <f t="shared" ca="1" si="10"/>
        <v/>
      </c>
      <c r="M182" s="12" t="str">
        <f t="shared" si="11"/>
        <v/>
      </c>
      <c r="N182" s="25"/>
      <c r="O182" s="14"/>
    </row>
    <row r="183" spans="1:15" ht="33.950000000000003" customHeight="1" x14ac:dyDescent="0.25">
      <c r="A183" s="11"/>
      <c r="B183" s="25"/>
      <c r="C183" s="12"/>
      <c r="D183" s="12"/>
      <c r="E183" s="12"/>
      <c r="F183" s="12"/>
      <c r="G183" s="12"/>
      <c r="H183" s="25"/>
      <c r="I183" s="25"/>
      <c r="J183" s="12"/>
      <c r="K183" s="27"/>
      <c r="L183" s="13" t="str">
        <f t="shared" ca="1" si="10"/>
        <v/>
      </c>
      <c r="M183" s="12" t="str">
        <f t="shared" si="11"/>
        <v/>
      </c>
      <c r="N183" s="25"/>
      <c r="O183" s="14"/>
    </row>
    <row r="184" spans="1:15" ht="33.950000000000003" customHeight="1" x14ac:dyDescent="0.25">
      <c r="A184" s="11"/>
      <c r="B184" s="25"/>
      <c r="C184" s="12"/>
      <c r="D184" s="12"/>
      <c r="E184" s="12"/>
      <c r="F184" s="12"/>
      <c r="G184" s="12"/>
      <c r="H184" s="25"/>
      <c r="I184" s="25"/>
      <c r="J184" s="12"/>
      <c r="K184" s="27"/>
      <c r="L184" s="13" t="str">
        <f t="shared" ca="1" si="10"/>
        <v/>
      </c>
      <c r="M184" s="12" t="str">
        <f t="shared" si="11"/>
        <v/>
      </c>
      <c r="N184" s="25"/>
      <c r="O184" s="14"/>
    </row>
    <row r="185" spans="1:15" ht="33.950000000000003" customHeight="1" x14ac:dyDescent="0.25">
      <c r="A185" s="11"/>
      <c r="B185" s="25"/>
      <c r="C185" s="12"/>
      <c r="D185" s="12"/>
      <c r="E185" s="12"/>
      <c r="F185" s="12"/>
      <c r="G185" s="12"/>
      <c r="H185" s="25"/>
      <c r="I185" s="25"/>
      <c r="J185" s="12"/>
      <c r="K185" s="27"/>
      <c r="L185" s="13" t="str">
        <f t="shared" ca="1" si="10"/>
        <v/>
      </c>
      <c r="M185" s="12" t="str">
        <f t="shared" si="11"/>
        <v/>
      </c>
      <c r="N185" s="25"/>
      <c r="O185" s="14"/>
    </row>
    <row r="186" spans="1:15" ht="33.950000000000003" customHeight="1" x14ac:dyDescent="0.25">
      <c r="A186" s="11"/>
      <c r="B186" s="25"/>
      <c r="C186" s="12"/>
      <c r="D186" s="12"/>
      <c r="E186" s="12"/>
      <c r="F186" s="12"/>
      <c r="G186" s="12"/>
      <c r="H186" s="25"/>
      <c r="I186" s="25"/>
      <c r="J186" s="12"/>
      <c r="K186" s="27"/>
      <c r="L186" s="13" t="str">
        <f t="shared" ca="1" si="10"/>
        <v/>
      </c>
      <c r="M186" s="12" t="str">
        <f t="shared" si="11"/>
        <v/>
      </c>
      <c r="N186" s="25"/>
      <c r="O186" s="14"/>
    </row>
    <row r="187" spans="1:15" ht="33.950000000000003" customHeight="1" x14ac:dyDescent="0.25">
      <c r="A187" s="11"/>
      <c r="B187" s="25"/>
      <c r="C187" s="12"/>
      <c r="D187" s="12"/>
      <c r="E187" s="12"/>
      <c r="F187" s="12"/>
      <c r="G187" s="12"/>
      <c r="H187" s="25"/>
      <c r="I187" s="25"/>
      <c r="J187" s="12"/>
      <c r="K187" s="27"/>
      <c r="L187" s="13" t="str">
        <f t="shared" ca="1" si="10"/>
        <v/>
      </c>
      <c r="M187" s="12" t="str">
        <f t="shared" si="11"/>
        <v/>
      </c>
      <c r="N187" s="25"/>
      <c r="O187" s="14"/>
    </row>
    <row r="188" spans="1:15" ht="33.950000000000003" customHeight="1" x14ac:dyDescent="0.25">
      <c r="A188" s="11"/>
      <c r="B188" s="25"/>
      <c r="C188" s="12"/>
      <c r="D188" s="12"/>
      <c r="E188" s="12"/>
      <c r="F188" s="12"/>
      <c r="G188" s="12"/>
      <c r="H188" s="25"/>
      <c r="I188" s="25"/>
      <c r="J188" s="12"/>
      <c r="K188" s="27"/>
      <c r="L188" s="13" t="str">
        <f t="shared" ca="1" si="10"/>
        <v/>
      </c>
      <c r="M188" s="12" t="str">
        <f t="shared" si="11"/>
        <v/>
      </c>
      <c r="N188" s="25"/>
      <c r="O188" s="14"/>
    </row>
    <row r="189" spans="1:15" ht="33.950000000000003" customHeight="1" x14ac:dyDescent="0.25">
      <c r="A189" s="11"/>
      <c r="B189" s="25"/>
      <c r="C189" s="12"/>
      <c r="D189" s="12"/>
      <c r="E189" s="12"/>
      <c r="F189" s="12"/>
      <c r="G189" s="12"/>
      <c r="H189" s="25"/>
      <c r="I189" s="25"/>
      <c r="J189" s="12"/>
      <c r="K189" s="27"/>
      <c r="L189" s="13" t="str">
        <f t="shared" ca="1" si="10"/>
        <v/>
      </c>
      <c r="M189" s="12" t="str">
        <f t="shared" si="11"/>
        <v/>
      </c>
      <c r="N189" s="25"/>
      <c r="O189" s="14"/>
    </row>
    <row r="190" spans="1:15" ht="33.950000000000003" customHeight="1" x14ac:dyDescent="0.25">
      <c r="A190" s="11"/>
      <c r="B190" s="25"/>
      <c r="C190" s="12"/>
      <c r="D190" s="12"/>
      <c r="E190" s="12"/>
      <c r="F190" s="12"/>
      <c r="G190" s="12"/>
      <c r="H190" s="25"/>
      <c r="I190" s="25"/>
      <c r="J190" s="12"/>
      <c r="K190" s="27"/>
      <c r="L190" s="13" t="str">
        <f t="shared" ca="1" si="10"/>
        <v/>
      </c>
      <c r="M190" s="12" t="str">
        <f t="shared" si="11"/>
        <v/>
      </c>
      <c r="N190" s="25"/>
      <c r="O190" s="14"/>
    </row>
    <row r="191" spans="1:15" ht="33.950000000000003" customHeight="1" x14ac:dyDescent="0.25">
      <c r="A191" s="11"/>
      <c r="B191" s="25"/>
      <c r="C191" s="12"/>
      <c r="D191" s="12"/>
      <c r="E191" s="12"/>
      <c r="F191" s="12"/>
      <c r="G191" s="12"/>
      <c r="H191" s="25"/>
      <c r="I191" s="25"/>
      <c r="J191" s="12"/>
      <c r="K191" s="27"/>
      <c r="L191" s="13" t="str">
        <f t="shared" ca="1" si="10"/>
        <v/>
      </c>
      <c r="M191" s="12" t="str">
        <f t="shared" si="11"/>
        <v/>
      </c>
      <c r="N191" s="25"/>
      <c r="O191" s="14"/>
    </row>
    <row r="192" spans="1:15" ht="33.950000000000003" customHeight="1" x14ac:dyDescent="0.25">
      <c r="A192" s="11"/>
      <c r="B192" s="25"/>
      <c r="C192" s="12"/>
      <c r="D192" s="12"/>
      <c r="E192" s="12"/>
      <c r="F192" s="12"/>
      <c r="G192" s="12"/>
      <c r="H192" s="25"/>
      <c r="I192" s="25"/>
      <c r="J192" s="12"/>
      <c r="K192" s="27"/>
      <c r="L192" s="13" t="str">
        <f t="shared" ca="1" si="10"/>
        <v/>
      </c>
      <c r="M192" s="12" t="str">
        <f t="shared" si="11"/>
        <v/>
      </c>
      <c r="N192" s="25"/>
      <c r="O192" s="14"/>
    </row>
    <row r="193" spans="1:15" ht="33.950000000000003" customHeight="1" x14ac:dyDescent="0.25">
      <c r="A193" s="11"/>
      <c r="B193" s="25"/>
      <c r="C193" s="12"/>
      <c r="D193" s="12"/>
      <c r="E193" s="12"/>
      <c r="F193" s="12"/>
      <c r="G193" s="12"/>
      <c r="H193" s="25"/>
      <c r="I193" s="25"/>
      <c r="J193" s="12"/>
      <c r="K193" s="27"/>
      <c r="L193" s="13" t="str">
        <f t="shared" ca="1" si="10"/>
        <v/>
      </c>
      <c r="M193" s="12" t="str">
        <f t="shared" si="11"/>
        <v/>
      </c>
      <c r="N193" s="25"/>
      <c r="O193" s="14"/>
    </row>
    <row r="194" spans="1:15" ht="33.950000000000003" customHeight="1" x14ac:dyDescent="0.25">
      <c r="A194" s="11"/>
      <c r="B194" s="25"/>
      <c r="C194" s="12"/>
      <c r="D194" s="12"/>
      <c r="E194" s="12"/>
      <c r="F194" s="12"/>
      <c r="G194" s="12"/>
      <c r="H194" s="25"/>
      <c r="I194" s="25"/>
      <c r="J194" s="12"/>
      <c r="K194" s="27"/>
      <c r="L194" s="13" t="str">
        <f t="shared" ca="1" si="10"/>
        <v/>
      </c>
      <c r="M194" s="12" t="str">
        <f t="shared" si="11"/>
        <v/>
      </c>
      <c r="N194" s="25"/>
      <c r="O194" s="14"/>
    </row>
    <row r="195" spans="1:15" ht="33.950000000000003" customHeight="1" x14ac:dyDescent="0.25">
      <c r="A195" s="11"/>
      <c r="B195" s="25"/>
      <c r="C195" s="12"/>
      <c r="D195" s="12"/>
      <c r="E195" s="12"/>
      <c r="F195" s="12"/>
      <c r="G195" s="12"/>
      <c r="H195" s="25"/>
      <c r="I195" s="25"/>
      <c r="J195" s="12"/>
      <c r="K195" s="27"/>
      <c r="L195" s="13" t="str">
        <f t="shared" ca="1" si="10"/>
        <v/>
      </c>
      <c r="M195" s="12" t="str">
        <f t="shared" si="11"/>
        <v/>
      </c>
      <c r="N195" s="25"/>
      <c r="O195" s="14"/>
    </row>
    <row r="196" spans="1:15" ht="33.950000000000003" customHeight="1" x14ac:dyDescent="0.25">
      <c r="A196" s="11"/>
      <c r="B196" s="25"/>
      <c r="C196" s="12"/>
      <c r="D196" s="12"/>
      <c r="E196" s="12"/>
      <c r="F196" s="12"/>
      <c r="G196" s="12"/>
      <c r="H196" s="25"/>
      <c r="I196" s="25"/>
      <c r="J196" s="12"/>
      <c r="K196" s="27"/>
      <c r="L196" s="13" t="str">
        <f t="shared" ca="1" si="10"/>
        <v/>
      </c>
      <c r="M196" s="12" t="str">
        <f t="shared" si="11"/>
        <v/>
      </c>
      <c r="N196" s="25"/>
      <c r="O196" s="14"/>
    </row>
    <row r="197" spans="1:15" ht="33.950000000000003" customHeight="1" x14ac:dyDescent="0.25">
      <c r="A197" s="11"/>
      <c r="B197" s="25"/>
      <c r="C197" s="12"/>
      <c r="D197" s="12"/>
      <c r="E197" s="12"/>
      <c r="F197" s="12"/>
      <c r="G197" s="12"/>
      <c r="H197" s="25"/>
      <c r="I197" s="25"/>
      <c r="J197" s="12"/>
      <c r="K197" s="27"/>
      <c r="L197" s="13" t="str">
        <f t="shared" ref="L197:L204" ca="1" si="12">IF($D197="","",IF($J197="Erledigt","",$I197-TODAY()))</f>
        <v/>
      </c>
      <c r="M197" s="12" t="str">
        <f t="shared" ref="M197:M204" si="13">IF($D197="","",IF($J197="Erledigt","Erledigt",IF($J197="Blockiert","Blockiert",IF($L197&lt;0,"Überfällig",IF($L197&lt;=7,"Fällig bald","Im Plan")))))</f>
        <v/>
      </c>
      <c r="N197" s="25"/>
      <c r="O197" s="14"/>
    </row>
    <row r="198" spans="1:15" ht="33.950000000000003" customHeight="1" x14ac:dyDescent="0.25">
      <c r="A198" s="11"/>
      <c r="B198" s="25"/>
      <c r="C198" s="12"/>
      <c r="D198" s="12"/>
      <c r="E198" s="12"/>
      <c r="F198" s="12"/>
      <c r="G198" s="12"/>
      <c r="H198" s="25"/>
      <c r="I198" s="25"/>
      <c r="J198" s="12"/>
      <c r="K198" s="27"/>
      <c r="L198" s="13" t="str">
        <f t="shared" ca="1" si="12"/>
        <v/>
      </c>
      <c r="M198" s="12" t="str">
        <f t="shared" si="13"/>
        <v/>
      </c>
      <c r="N198" s="25"/>
      <c r="O198" s="14"/>
    </row>
    <row r="199" spans="1:15" ht="33.950000000000003" customHeight="1" x14ac:dyDescent="0.25">
      <c r="A199" s="11"/>
      <c r="B199" s="25"/>
      <c r="C199" s="12"/>
      <c r="D199" s="12"/>
      <c r="E199" s="12"/>
      <c r="F199" s="12"/>
      <c r="G199" s="12"/>
      <c r="H199" s="25"/>
      <c r="I199" s="25"/>
      <c r="J199" s="12"/>
      <c r="K199" s="27"/>
      <c r="L199" s="13" t="str">
        <f t="shared" ca="1" si="12"/>
        <v/>
      </c>
      <c r="M199" s="12" t="str">
        <f t="shared" si="13"/>
        <v/>
      </c>
      <c r="N199" s="25"/>
      <c r="O199" s="14"/>
    </row>
    <row r="200" spans="1:15" ht="33.950000000000003" customHeight="1" x14ac:dyDescent="0.25">
      <c r="A200" s="11"/>
      <c r="B200" s="25"/>
      <c r="C200" s="12"/>
      <c r="D200" s="12"/>
      <c r="E200" s="12"/>
      <c r="F200" s="12"/>
      <c r="G200" s="12"/>
      <c r="H200" s="25"/>
      <c r="I200" s="25"/>
      <c r="J200" s="12"/>
      <c r="K200" s="27"/>
      <c r="L200" s="13" t="str">
        <f t="shared" ca="1" si="12"/>
        <v/>
      </c>
      <c r="M200" s="12" t="str">
        <f t="shared" si="13"/>
        <v/>
      </c>
      <c r="N200" s="25"/>
      <c r="O200" s="14"/>
    </row>
    <row r="201" spans="1:15" ht="33.950000000000003" customHeight="1" x14ac:dyDescent="0.25">
      <c r="A201" s="11"/>
      <c r="B201" s="25"/>
      <c r="C201" s="12"/>
      <c r="D201" s="12"/>
      <c r="E201" s="12"/>
      <c r="F201" s="12"/>
      <c r="G201" s="12"/>
      <c r="H201" s="25"/>
      <c r="I201" s="25"/>
      <c r="J201" s="12"/>
      <c r="K201" s="27"/>
      <c r="L201" s="13" t="str">
        <f t="shared" ca="1" si="12"/>
        <v/>
      </c>
      <c r="M201" s="12" t="str">
        <f t="shared" si="13"/>
        <v/>
      </c>
      <c r="N201" s="25"/>
      <c r="O201" s="14"/>
    </row>
    <row r="202" spans="1:15" ht="33.950000000000003" customHeight="1" x14ac:dyDescent="0.25">
      <c r="A202" s="11"/>
      <c r="B202" s="25"/>
      <c r="C202" s="12"/>
      <c r="D202" s="12"/>
      <c r="E202" s="12"/>
      <c r="F202" s="12"/>
      <c r="G202" s="12"/>
      <c r="H202" s="25"/>
      <c r="I202" s="25"/>
      <c r="J202" s="12"/>
      <c r="K202" s="27"/>
      <c r="L202" s="13" t="str">
        <f t="shared" ca="1" si="12"/>
        <v/>
      </c>
      <c r="M202" s="12" t="str">
        <f t="shared" si="13"/>
        <v/>
      </c>
      <c r="N202" s="25"/>
      <c r="O202" s="14"/>
    </row>
    <row r="203" spans="1:15" ht="33.950000000000003" customHeight="1" x14ac:dyDescent="0.25">
      <c r="A203" s="11"/>
      <c r="B203" s="25"/>
      <c r="C203" s="12"/>
      <c r="D203" s="12"/>
      <c r="E203" s="12"/>
      <c r="F203" s="12"/>
      <c r="G203" s="12"/>
      <c r="H203" s="25"/>
      <c r="I203" s="25"/>
      <c r="J203" s="12"/>
      <c r="K203" s="27"/>
      <c r="L203" s="13" t="str">
        <f t="shared" ca="1" si="12"/>
        <v/>
      </c>
      <c r="M203" s="12" t="str">
        <f t="shared" si="13"/>
        <v/>
      </c>
      <c r="N203" s="25"/>
      <c r="O203" s="14"/>
    </row>
    <row r="204" spans="1:15" ht="33.950000000000003" customHeight="1" x14ac:dyDescent="0.25">
      <c r="A204" s="15"/>
      <c r="B204" s="26"/>
      <c r="C204" s="16"/>
      <c r="D204" s="16"/>
      <c r="E204" s="16"/>
      <c r="F204" s="16"/>
      <c r="G204" s="16"/>
      <c r="H204" s="26"/>
      <c r="I204" s="26"/>
      <c r="J204" s="16"/>
      <c r="K204" s="28"/>
      <c r="L204" s="17" t="str">
        <f t="shared" ca="1" si="12"/>
        <v/>
      </c>
      <c r="M204" s="16" t="str">
        <f t="shared" si="13"/>
        <v/>
      </c>
      <c r="N204" s="26"/>
      <c r="O204" s="18"/>
    </row>
  </sheetData>
  <mergeCells count="2">
    <mergeCell ref="A1:O1"/>
    <mergeCell ref="A2:O2"/>
  </mergeCells>
  <conditionalFormatting sqref="K5:K204">
    <cfRule type="dataBar" priority="6">
      <dataBar>
        <cfvo type="min"/>
        <cfvo type="max"/>
        <color rgb="FF2563EB"/>
      </dataBar>
    </cfRule>
    <cfRule type="dataBar" priority="7">
      <dataBar>
        <cfvo type="min"/>
        <cfvo type="max"/>
        <color rgb="FF2563EB"/>
      </dataBar>
      <extLst>
        <ext xmlns:x14="http://schemas.microsoft.com/office/spreadsheetml/2009/9/main" uri="{B025F937-C7B1-47D3-B67F-A62EFF666E3E}">
          <x14:id>{AA17E3CB-830A-C7CC-14DD-9A51A4874B0F}</x14:id>
        </ext>
      </extLst>
    </cfRule>
  </conditionalFormatting>
  <conditionalFormatting sqref="M5:M204">
    <cfRule type="expression" dxfId="4" priority="1">
      <formula>$M5="Überfällig"</formula>
    </cfRule>
    <cfRule type="expression" dxfId="3" priority="2">
      <formula>$M5="Fällig bald"</formula>
    </cfRule>
    <cfRule type="expression" dxfId="2" priority="3">
      <formula>$M5="Im Plan"</formula>
    </cfRule>
    <cfRule type="expression" dxfId="1" priority="4">
      <formula>$M5="Blockiert"</formula>
    </cfRule>
    <cfRule type="expression" dxfId="0" priority="5">
      <formula>$M5="Erledigt"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A17E3CB-830A-C7CC-14DD-9A51A4874B0F}">
            <x14:dataBar>
              <x14:cfvo type="min"/>
              <x14:cfvo type="max"/>
              <x14:negativeFillColor auto="1"/>
              <x14:axisColor auto="1"/>
            </x14:dataBar>
          </x14:cfRule>
          <xm:sqref>K5:K204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200-000000000000}">
          <x14:formula1>
            <xm:f>Einstellungen!$A$14:$A$21</xm:f>
          </x14:formula1>
          <xm:sqref>E5:E204</xm:sqref>
        </x14:dataValidation>
        <x14:dataValidation type="list" xr:uid="{00000000-0002-0000-0200-000001000000}">
          <x14:formula1>
            <xm:f>Einstellungen!$I$4:$I$12</xm:f>
          </x14:formula1>
          <xm:sqref>F5:F204</xm:sqref>
        </x14:dataValidation>
        <x14:dataValidation type="list" xr:uid="{00000000-0002-0000-0200-000002000000}">
          <x14:formula1>
            <xm:f>Einstellungen!$H$4:$H$7</xm:f>
          </x14:formula1>
          <xm:sqref>G5:G204</xm:sqref>
        </x14:dataValidation>
        <x14:dataValidation type="list" xr:uid="{00000000-0002-0000-0200-000003000000}">
          <x14:formula1>
            <xm:f>Einstellungen!$G$4:$G$9</xm:f>
          </x14:formula1>
          <xm:sqref>J5:J204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4"/>
  <sheetViews>
    <sheetView workbookViewId="0"/>
  </sheetViews>
  <sheetFormatPr baseColWidth="10" defaultColWidth="9" defaultRowHeight="15" x14ac:dyDescent="0.25"/>
  <cols>
    <col min="1" max="2" width="12" customWidth="1"/>
    <col min="3" max="3" width="18" customWidth="1"/>
    <col min="4" max="4" width="8" customWidth="1"/>
    <col min="5" max="5" width="22" customWidth="1"/>
    <col min="6" max="6" width="15" customWidth="1"/>
    <col min="7" max="7" width="42" customWidth="1"/>
    <col min="8" max="8" width="40" customWidth="1"/>
    <col min="9" max="9" width="12" customWidth="1"/>
    <col min="10" max="10" width="18" customWidth="1"/>
    <col min="11" max="11" width="14" customWidth="1"/>
    <col min="12" max="12" width="18" customWidth="1"/>
    <col min="13" max="13" width="28" customWidth="1"/>
  </cols>
  <sheetData>
    <row r="1" spans="1:26" ht="33.950000000000003" customHeight="1" x14ac:dyDescent="0.25">
      <c r="A1" s="54" t="s">
        <v>157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x14ac:dyDescent="0.25">
      <c r="A2" s="47" t="s">
        <v>158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26" x14ac:dyDescent="0.25">
      <c r="A4" s="8" t="s">
        <v>159</v>
      </c>
      <c r="B4" s="9" t="s">
        <v>11</v>
      </c>
      <c r="C4" s="9" t="s">
        <v>10</v>
      </c>
      <c r="D4" s="9" t="s">
        <v>64</v>
      </c>
      <c r="E4" s="9" t="s">
        <v>65</v>
      </c>
      <c r="F4" s="9" t="s">
        <v>66</v>
      </c>
      <c r="G4" s="9" t="s">
        <v>160</v>
      </c>
      <c r="H4" s="9" t="s">
        <v>99</v>
      </c>
      <c r="I4" s="9" t="s">
        <v>161</v>
      </c>
      <c r="J4" s="9" t="s">
        <v>15</v>
      </c>
      <c r="K4" s="9" t="s">
        <v>162</v>
      </c>
      <c r="L4" s="9" t="s">
        <v>17</v>
      </c>
      <c r="M4" s="10" t="s">
        <v>73</v>
      </c>
    </row>
    <row r="5" spans="1:26" ht="38.1" customHeight="1" x14ac:dyDescent="0.25">
      <c r="A5" s="11" t="s">
        <v>163</v>
      </c>
      <c r="B5" s="25">
        <f ca="1">TODAY()-14</f>
        <v>46158</v>
      </c>
      <c r="C5" s="12" t="s">
        <v>130</v>
      </c>
      <c r="D5" s="12">
        <v>1</v>
      </c>
      <c r="E5" s="12" t="s">
        <v>74</v>
      </c>
      <c r="F5" s="12" t="s">
        <v>75</v>
      </c>
      <c r="G5" s="12" t="s">
        <v>164</v>
      </c>
      <c r="H5" s="12"/>
      <c r="I5" s="12"/>
      <c r="J5" s="12" t="s">
        <v>77</v>
      </c>
      <c r="K5" s="25">
        <f ca="1">TODAY()+7</f>
        <v>46179</v>
      </c>
      <c r="L5" s="12" t="s">
        <v>40</v>
      </c>
      <c r="M5" s="14"/>
    </row>
    <row r="6" spans="1:26" ht="38.1" customHeight="1" x14ac:dyDescent="0.25">
      <c r="A6" s="11" t="s">
        <v>165</v>
      </c>
      <c r="B6" s="25">
        <f ca="1">TODAY()-14</f>
        <v>46158</v>
      </c>
      <c r="C6" s="12" t="s">
        <v>130</v>
      </c>
      <c r="D6" s="12">
        <v>2</v>
      </c>
      <c r="E6" s="12" t="s">
        <v>3</v>
      </c>
      <c r="F6" s="12" t="s">
        <v>83</v>
      </c>
      <c r="G6" s="12" t="s">
        <v>166</v>
      </c>
      <c r="H6" s="12"/>
      <c r="I6" s="12" t="s">
        <v>129</v>
      </c>
      <c r="J6" s="12" t="s">
        <v>85</v>
      </c>
      <c r="K6" s="25">
        <f ca="1">TODAY()+3</f>
        <v>46175</v>
      </c>
      <c r="L6" s="12" t="s">
        <v>34</v>
      </c>
      <c r="M6" s="14" t="s">
        <v>167</v>
      </c>
    </row>
    <row r="7" spans="1:26" ht="38.1" customHeight="1" x14ac:dyDescent="0.25">
      <c r="A7" s="11" t="s">
        <v>168</v>
      </c>
      <c r="B7" s="25">
        <f ca="1">TODAY()-14</f>
        <v>46158</v>
      </c>
      <c r="C7" s="12" t="s">
        <v>130</v>
      </c>
      <c r="D7" s="12">
        <v>3</v>
      </c>
      <c r="E7" s="12" t="s">
        <v>90</v>
      </c>
      <c r="F7" s="12" t="s">
        <v>91</v>
      </c>
      <c r="G7" s="12" t="s">
        <v>169</v>
      </c>
      <c r="H7" s="12" t="s">
        <v>170</v>
      </c>
      <c r="I7" s="12" t="s">
        <v>144</v>
      </c>
      <c r="J7" s="12" t="s">
        <v>93</v>
      </c>
      <c r="K7" s="25">
        <f ca="1">TODAY()+2</f>
        <v>46174</v>
      </c>
      <c r="L7" s="12" t="s">
        <v>38</v>
      </c>
      <c r="M7" s="14"/>
    </row>
    <row r="8" spans="1:26" ht="38.1" customHeight="1" x14ac:dyDescent="0.25">
      <c r="A8" s="11" t="s">
        <v>171</v>
      </c>
      <c r="B8" s="25">
        <f ca="1">TODAY()-14</f>
        <v>46158</v>
      </c>
      <c r="C8" s="12" t="s">
        <v>130</v>
      </c>
      <c r="D8" s="12">
        <v>4</v>
      </c>
      <c r="E8" s="12" t="s">
        <v>98</v>
      </c>
      <c r="F8" s="12" t="s">
        <v>99</v>
      </c>
      <c r="G8" s="12" t="s">
        <v>172</v>
      </c>
      <c r="H8" s="12" t="s">
        <v>173</v>
      </c>
      <c r="I8" s="12" t="s">
        <v>133</v>
      </c>
      <c r="J8" s="12" t="s">
        <v>101</v>
      </c>
      <c r="K8" s="25">
        <f ca="1">TODAY()+7</f>
        <v>46179</v>
      </c>
      <c r="L8" s="12" t="s">
        <v>32</v>
      </c>
      <c r="M8" s="14"/>
    </row>
    <row r="9" spans="1:26" ht="38.1" customHeight="1" x14ac:dyDescent="0.25">
      <c r="A9" s="11" t="s">
        <v>174</v>
      </c>
      <c r="B9" s="25">
        <f ca="1">TODAY()-14</f>
        <v>46158</v>
      </c>
      <c r="C9" s="12" t="s">
        <v>130</v>
      </c>
      <c r="D9" s="12">
        <v>5</v>
      </c>
      <c r="E9" s="12" t="s">
        <v>103</v>
      </c>
      <c r="F9" s="12" t="s">
        <v>104</v>
      </c>
      <c r="G9" s="12" t="s">
        <v>175</v>
      </c>
      <c r="H9" s="12"/>
      <c r="I9" s="12" t="s">
        <v>149</v>
      </c>
      <c r="J9" s="12" t="s">
        <v>77</v>
      </c>
      <c r="K9" s="25">
        <f ca="1">TODAY()+7</f>
        <v>46179</v>
      </c>
      <c r="L9" s="12" t="s">
        <v>32</v>
      </c>
      <c r="M9" s="14"/>
    </row>
    <row r="10" spans="1:26" ht="38.1" customHeight="1" x14ac:dyDescent="0.25">
      <c r="A10" s="11" t="s">
        <v>176</v>
      </c>
      <c r="B10" s="25">
        <f ca="1">TODAY()-21</f>
        <v>46151</v>
      </c>
      <c r="C10" s="12" t="s">
        <v>130</v>
      </c>
      <c r="D10" s="12">
        <v>2</v>
      </c>
      <c r="E10" s="12" t="s">
        <v>177</v>
      </c>
      <c r="F10" s="12" t="s">
        <v>75</v>
      </c>
      <c r="G10" s="12" t="s">
        <v>178</v>
      </c>
      <c r="H10" s="12" t="s">
        <v>179</v>
      </c>
      <c r="I10" s="12" t="s">
        <v>136</v>
      </c>
      <c r="J10" s="12" t="s">
        <v>110</v>
      </c>
      <c r="K10" s="25">
        <f ca="1">TODAY()-2</f>
        <v>46170</v>
      </c>
      <c r="L10" s="12" t="s">
        <v>40</v>
      </c>
      <c r="M10" s="14"/>
    </row>
    <row r="11" spans="1:26" ht="38.1" customHeight="1" x14ac:dyDescent="0.25">
      <c r="A11" s="11" t="s">
        <v>180</v>
      </c>
      <c r="B11" s="25">
        <f ca="1">TODAY()-21</f>
        <v>46151</v>
      </c>
      <c r="C11" s="12" t="s">
        <v>130</v>
      </c>
      <c r="D11" s="12">
        <v>3</v>
      </c>
      <c r="E11" s="12" t="s">
        <v>181</v>
      </c>
      <c r="F11" s="12" t="s">
        <v>99</v>
      </c>
      <c r="G11" s="12" t="s">
        <v>182</v>
      </c>
      <c r="H11" s="12" t="s">
        <v>183</v>
      </c>
      <c r="I11" s="12" t="s">
        <v>151</v>
      </c>
      <c r="J11" s="12" t="s">
        <v>85</v>
      </c>
      <c r="K11" s="25">
        <f ca="1">TODAY()-5</f>
        <v>46167</v>
      </c>
      <c r="L11" s="12" t="s">
        <v>40</v>
      </c>
      <c r="M11" s="14"/>
    </row>
    <row r="12" spans="1:26" ht="38.1" customHeight="1" x14ac:dyDescent="0.25">
      <c r="A12" s="11" t="s">
        <v>184</v>
      </c>
      <c r="B12" s="25">
        <f ca="1">TODAY()-7</f>
        <v>46165</v>
      </c>
      <c r="C12" s="12" t="s">
        <v>130</v>
      </c>
      <c r="D12" s="12">
        <v>2</v>
      </c>
      <c r="E12" s="12" t="s">
        <v>185</v>
      </c>
      <c r="F12" s="12" t="s">
        <v>104</v>
      </c>
      <c r="G12" s="12" t="s">
        <v>186</v>
      </c>
      <c r="H12" s="12"/>
      <c r="I12" s="12" t="s">
        <v>147</v>
      </c>
      <c r="J12" s="12" t="s">
        <v>85</v>
      </c>
      <c r="K12" s="25">
        <f ca="1">TODAY()+14</f>
        <v>46186</v>
      </c>
      <c r="L12" s="12" t="s">
        <v>32</v>
      </c>
      <c r="M12" s="14"/>
    </row>
    <row r="13" spans="1:26" ht="38.1" customHeight="1" x14ac:dyDescent="0.25">
      <c r="A13" s="11"/>
      <c r="B13" s="25"/>
      <c r="C13" s="12"/>
      <c r="D13" s="12"/>
      <c r="E13" s="12"/>
      <c r="F13" s="12"/>
      <c r="G13" s="12"/>
      <c r="H13" s="12"/>
      <c r="I13" s="12"/>
      <c r="J13" s="12"/>
      <c r="K13" s="25"/>
      <c r="L13" s="12"/>
      <c r="M13" s="14"/>
    </row>
    <row r="14" spans="1:26" ht="38.1" customHeight="1" x14ac:dyDescent="0.25">
      <c r="A14" s="11"/>
      <c r="B14" s="25"/>
      <c r="C14" s="12"/>
      <c r="D14" s="12"/>
      <c r="E14" s="12"/>
      <c r="F14" s="12"/>
      <c r="G14" s="12"/>
      <c r="H14" s="12"/>
      <c r="I14" s="12"/>
      <c r="J14" s="12"/>
      <c r="K14" s="25"/>
      <c r="L14" s="12"/>
      <c r="M14" s="14"/>
    </row>
    <row r="15" spans="1:26" ht="38.1" customHeight="1" x14ac:dyDescent="0.25">
      <c r="A15" s="11"/>
      <c r="B15" s="25"/>
      <c r="C15" s="12"/>
      <c r="D15" s="12"/>
      <c r="E15" s="12"/>
      <c r="F15" s="12"/>
      <c r="G15" s="12"/>
      <c r="H15" s="12"/>
      <c r="I15" s="12"/>
      <c r="J15" s="12"/>
      <c r="K15" s="25"/>
      <c r="L15" s="12"/>
      <c r="M15" s="14"/>
    </row>
    <row r="16" spans="1:26" ht="38.1" customHeight="1" x14ac:dyDescent="0.25">
      <c r="A16" s="11"/>
      <c r="B16" s="25"/>
      <c r="C16" s="12"/>
      <c r="D16" s="12"/>
      <c r="E16" s="12"/>
      <c r="F16" s="12"/>
      <c r="G16" s="12"/>
      <c r="H16" s="12"/>
      <c r="I16" s="12"/>
      <c r="J16" s="12"/>
      <c r="K16" s="25"/>
      <c r="L16" s="12"/>
      <c r="M16" s="14"/>
    </row>
    <row r="17" spans="1:13" ht="38.1" customHeight="1" x14ac:dyDescent="0.25">
      <c r="A17" s="11"/>
      <c r="B17" s="25"/>
      <c r="C17" s="12"/>
      <c r="D17" s="12"/>
      <c r="E17" s="12"/>
      <c r="F17" s="12"/>
      <c r="G17" s="12"/>
      <c r="H17" s="12"/>
      <c r="I17" s="12"/>
      <c r="J17" s="12"/>
      <c r="K17" s="25"/>
      <c r="L17" s="12"/>
      <c r="M17" s="14"/>
    </row>
    <row r="18" spans="1:13" ht="38.1" customHeight="1" x14ac:dyDescent="0.25">
      <c r="A18" s="11"/>
      <c r="B18" s="25"/>
      <c r="C18" s="12"/>
      <c r="D18" s="12"/>
      <c r="E18" s="12"/>
      <c r="F18" s="12"/>
      <c r="G18" s="12"/>
      <c r="H18" s="12"/>
      <c r="I18" s="12"/>
      <c r="J18" s="12"/>
      <c r="K18" s="25"/>
      <c r="L18" s="12"/>
      <c r="M18" s="14"/>
    </row>
    <row r="19" spans="1:13" ht="38.1" customHeight="1" x14ac:dyDescent="0.25">
      <c r="A19" s="11"/>
      <c r="B19" s="25"/>
      <c r="C19" s="12"/>
      <c r="D19" s="12"/>
      <c r="E19" s="12"/>
      <c r="F19" s="12"/>
      <c r="G19" s="12"/>
      <c r="H19" s="12"/>
      <c r="I19" s="12"/>
      <c r="J19" s="12"/>
      <c r="K19" s="25"/>
      <c r="L19" s="12"/>
      <c r="M19" s="14"/>
    </row>
    <row r="20" spans="1:13" ht="38.1" customHeight="1" x14ac:dyDescent="0.25">
      <c r="A20" s="11"/>
      <c r="B20" s="25"/>
      <c r="C20" s="12"/>
      <c r="D20" s="12"/>
      <c r="E20" s="12"/>
      <c r="F20" s="12"/>
      <c r="G20" s="12"/>
      <c r="H20" s="12"/>
      <c r="I20" s="12"/>
      <c r="J20" s="12"/>
      <c r="K20" s="25"/>
      <c r="L20" s="12"/>
      <c r="M20" s="14"/>
    </row>
    <row r="21" spans="1:13" ht="38.1" customHeight="1" x14ac:dyDescent="0.25">
      <c r="A21" s="11"/>
      <c r="B21" s="25"/>
      <c r="C21" s="12"/>
      <c r="D21" s="12"/>
      <c r="E21" s="12"/>
      <c r="F21" s="12"/>
      <c r="G21" s="12"/>
      <c r="H21" s="12"/>
      <c r="I21" s="12"/>
      <c r="J21" s="12"/>
      <c r="K21" s="25"/>
      <c r="L21" s="12"/>
      <c r="M21" s="14"/>
    </row>
    <row r="22" spans="1:13" ht="38.1" customHeight="1" x14ac:dyDescent="0.25">
      <c r="A22" s="11"/>
      <c r="B22" s="25"/>
      <c r="C22" s="12"/>
      <c r="D22" s="12"/>
      <c r="E22" s="12"/>
      <c r="F22" s="12"/>
      <c r="G22" s="12"/>
      <c r="H22" s="12"/>
      <c r="I22" s="12"/>
      <c r="J22" s="12"/>
      <c r="K22" s="25"/>
      <c r="L22" s="12"/>
      <c r="M22" s="14"/>
    </row>
    <row r="23" spans="1:13" ht="38.1" customHeight="1" x14ac:dyDescent="0.25">
      <c r="A23" s="11"/>
      <c r="B23" s="25"/>
      <c r="C23" s="12"/>
      <c r="D23" s="12"/>
      <c r="E23" s="12"/>
      <c r="F23" s="12"/>
      <c r="G23" s="12"/>
      <c r="H23" s="12"/>
      <c r="I23" s="12"/>
      <c r="J23" s="12"/>
      <c r="K23" s="25"/>
      <c r="L23" s="12"/>
      <c r="M23" s="14"/>
    </row>
    <row r="24" spans="1:13" ht="38.1" customHeight="1" x14ac:dyDescent="0.25">
      <c r="A24" s="11"/>
      <c r="B24" s="25"/>
      <c r="C24" s="12"/>
      <c r="D24" s="12"/>
      <c r="E24" s="12"/>
      <c r="F24" s="12"/>
      <c r="G24" s="12"/>
      <c r="H24" s="12"/>
      <c r="I24" s="12"/>
      <c r="J24" s="12"/>
      <c r="K24" s="25"/>
      <c r="L24" s="12"/>
      <c r="M24" s="14"/>
    </row>
    <row r="25" spans="1:13" ht="38.1" customHeight="1" x14ac:dyDescent="0.25">
      <c r="A25" s="11"/>
      <c r="B25" s="25"/>
      <c r="C25" s="12"/>
      <c r="D25" s="12"/>
      <c r="E25" s="12"/>
      <c r="F25" s="12"/>
      <c r="G25" s="12"/>
      <c r="H25" s="12"/>
      <c r="I25" s="12"/>
      <c r="J25" s="12"/>
      <c r="K25" s="25"/>
      <c r="L25" s="12"/>
      <c r="M25" s="14"/>
    </row>
    <row r="26" spans="1:13" ht="38.1" customHeight="1" x14ac:dyDescent="0.25">
      <c r="A26" s="11"/>
      <c r="B26" s="25"/>
      <c r="C26" s="12"/>
      <c r="D26" s="12"/>
      <c r="E26" s="12"/>
      <c r="F26" s="12"/>
      <c r="G26" s="12"/>
      <c r="H26" s="12"/>
      <c r="I26" s="12"/>
      <c r="J26" s="12"/>
      <c r="K26" s="25"/>
      <c r="L26" s="12"/>
      <c r="M26" s="14"/>
    </row>
    <row r="27" spans="1:13" ht="38.1" customHeight="1" x14ac:dyDescent="0.25">
      <c r="A27" s="11"/>
      <c r="B27" s="25"/>
      <c r="C27" s="12"/>
      <c r="D27" s="12"/>
      <c r="E27" s="12"/>
      <c r="F27" s="12"/>
      <c r="G27" s="12"/>
      <c r="H27" s="12"/>
      <c r="I27" s="12"/>
      <c r="J27" s="12"/>
      <c r="K27" s="25"/>
      <c r="L27" s="12"/>
      <c r="M27" s="14"/>
    </row>
    <row r="28" spans="1:13" ht="38.1" customHeight="1" x14ac:dyDescent="0.25">
      <c r="A28" s="11"/>
      <c r="B28" s="25"/>
      <c r="C28" s="12"/>
      <c r="D28" s="12"/>
      <c r="E28" s="12"/>
      <c r="F28" s="12"/>
      <c r="G28" s="12"/>
      <c r="H28" s="12"/>
      <c r="I28" s="12"/>
      <c r="J28" s="12"/>
      <c r="K28" s="25"/>
      <c r="L28" s="12"/>
      <c r="M28" s="14"/>
    </row>
    <row r="29" spans="1:13" ht="38.1" customHeight="1" x14ac:dyDescent="0.25">
      <c r="A29" s="11"/>
      <c r="B29" s="25"/>
      <c r="C29" s="12"/>
      <c r="D29" s="12"/>
      <c r="E29" s="12"/>
      <c r="F29" s="12"/>
      <c r="G29" s="12"/>
      <c r="H29" s="12"/>
      <c r="I29" s="12"/>
      <c r="J29" s="12"/>
      <c r="K29" s="25"/>
      <c r="L29" s="12"/>
      <c r="M29" s="14"/>
    </row>
    <row r="30" spans="1:13" ht="38.1" customHeight="1" x14ac:dyDescent="0.25">
      <c r="A30" s="11"/>
      <c r="B30" s="25"/>
      <c r="C30" s="12"/>
      <c r="D30" s="12"/>
      <c r="E30" s="12"/>
      <c r="F30" s="12"/>
      <c r="G30" s="12"/>
      <c r="H30" s="12"/>
      <c r="I30" s="12"/>
      <c r="J30" s="12"/>
      <c r="K30" s="25"/>
      <c r="L30" s="12"/>
      <c r="M30" s="14"/>
    </row>
    <row r="31" spans="1:13" ht="38.1" customHeight="1" x14ac:dyDescent="0.25">
      <c r="A31" s="11"/>
      <c r="B31" s="25"/>
      <c r="C31" s="12"/>
      <c r="D31" s="12"/>
      <c r="E31" s="12"/>
      <c r="F31" s="12"/>
      <c r="G31" s="12"/>
      <c r="H31" s="12"/>
      <c r="I31" s="12"/>
      <c r="J31" s="12"/>
      <c r="K31" s="25"/>
      <c r="L31" s="12"/>
      <c r="M31" s="14"/>
    </row>
    <row r="32" spans="1:13" ht="38.1" customHeight="1" x14ac:dyDescent="0.25">
      <c r="A32" s="11"/>
      <c r="B32" s="25"/>
      <c r="C32" s="12"/>
      <c r="D32" s="12"/>
      <c r="E32" s="12"/>
      <c r="F32" s="12"/>
      <c r="G32" s="12"/>
      <c r="H32" s="12"/>
      <c r="I32" s="12"/>
      <c r="J32" s="12"/>
      <c r="K32" s="25"/>
      <c r="L32" s="12"/>
      <c r="M32" s="14"/>
    </row>
    <row r="33" spans="1:13" ht="38.1" customHeight="1" x14ac:dyDescent="0.25">
      <c r="A33" s="11"/>
      <c r="B33" s="25"/>
      <c r="C33" s="12"/>
      <c r="D33" s="12"/>
      <c r="E33" s="12"/>
      <c r="F33" s="12"/>
      <c r="G33" s="12"/>
      <c r="H33" s="12"/>
      <c r="I33" s="12"/>
      <c r="J33" s="12"/>
      <c r="K33" s="25"/>
      <c r="L33" s="12"/>
      <c r="M33" s="14"/>
    </row>
    <row r="34" spans="1:13" ht="38.1" customHeight="1" x14ac:dyDescent="0.25">
      <c r="A34" s="11"/>
      <c r="B34" s="25"/>
      <c r="C34" s="12"/>
      <c r="D34" s="12"/>
      <c r="E34" s="12"/>
      <c r="F34" s="12"/>
      <c r="G34" s="12"/>
      <c r="H34" s="12"/>
      <c r="I34" s="12"/>
      <c r="J34" s="12"/>
      <c r="K34" s="25"/>
      <c r="L34" s="12"/>
      <c r="M34" s="14"/>
    </row>
    <row r="35" spans="1:13" ht="38.1" customHeight="1" x14ac:dyDescent="0.25">
      <c r="A35" s="11"/>
      <c r="B35" s="25"/>
      <c r="C35" s="12"/>
      <c r="D35" s="12"/>
      <c r="E35" s="12"/>
      <c r="F35" s="12"/>
      <c r="G35" s="12"/>
      <c r="H35" s="12"/>
      <c r="I35" s="12"/>
      <c r="J35" s="12"/>
      <c r="K35" s="25"/>
      <c r="L35" s="12"/>
      <c r="M35" s="14"/>
    </row>
    <row r="36" spans="1:13" ht="38.1" customHeight="1" x14ac:dyDescent="0.25">
      <c r="A36" s="11"/>
      <c r="B36" s="25"/>
      <c r="C36" s="12"/>
      <c r="D36" s="12"/>
      <c r="E36" s="12"/>
      <c r="F36" s="12"/>
      <c r="G36" s="12"/>
      <c r="H36" s="12"/>
      <c r="I36" s="12"/>
      <c r="J36" s="12"/>
      <c r="K36" s="25"/>
      <c r="L36" s="12"/>
      <c r="M36" s="14"/>
    </row>
    <row r="37" spans="1:13" ht="38.1" customHeight="1" x14ac:dyDescent="0.25">
      <c r="A37" s="11"/>
      <c r="B37" s="25"/>
      <c r="C37" s="12"/>
      <c r="D37" s="12"/>
      <c r="E37" s="12"/>
      <c r="F37" s="12"/>
      <c r="G37" s="12"/>
      <c r="H37" s="12"/>
      <c r="I37" s="12"/>
      <c r="J37" s="12"/>
      <c r="K37" s="25"/>
      <c r="L37" s="12"/>
      <c r="M37" s="14"/>
    </row>
    <row r="38" spans="1:13" ht="38.1" customHeight="1" x14ac:dyDescent="0.25">
      <c r="A38" s="11"/>
      <c r="B38" s="25"/>
      <c r="C38" s="12"/>
      <c r="D38" s="12"/>
      <c r="E38" s="12"/>
      <c r="F38" s="12"/>
      <c r="G38" s="12"/>
      <c r="H38" s="12"/>
      <c r="I38" s="12"/>
      <c r="J38" s="12"/>
      <c r="K38" s="25"/>
      <c r="L38" s="12"/>
      <c r="M38" s="14"/>
    </row>
    <row r="39" spans="1:13" ht="38.1" customHeight="1" x14ac:dyDescent="0.25">
      <c r="A39" s="11"/>
      <c r="B39" s="25"/>
      <c r="C39" s="12"/>
      <c r="D39" s="12"/>
      <c r="E39" s="12"/>
      <c r="F39" s="12"/>
      <c r="G39" s="12"/>
      <c r="H39" s="12"/>
      <c r="I39" s="12"/>
      <c r="J39" s="12"/>
      <c r="K39" s="25"/>
      <c r="L39" s="12"/>
      <c r="M39" s="14"/>
    </row>
    <row r="40" spans="1:13" ht="38.1" customHeight="1" x14ac:dyDescent="0.25">
      <c r="A40" s="11"/>
      <c r="B40" s="25"/>
      <c r="C40" s="12"/>
      <c r="D40" s="12"/>
      <c r="E40" s="12"/>
      <c r="F40" s="12"/>
      <c r="G40" s="12"/>
      <c r="H40" s="12"/>
      <c r="I40" s="12"/>
      <c r="J40" s="12"/>
      <c r="K40" s="25"/>
      <c r="L40" s="12"/>
      <c r="M40" s="14"/>
    </row>
    <row r="41" spans="1:13" ht="38.1" customHeight="1" x14ac:dyDescent="0.25">
      <c r="A41" s="11"/>
      <c r="B41" s="25"/>
      <c r="C41" s="12"/>
      <c r="D41" s="12"/>
      <c r="E41" s="12"/>
      <c r="F41" s="12"/>
      <c r="G41" s="12"/>
      <c r="H41" s="12"/>
      <c r="I41" s="12"/>
      <c r="J41" s="12"/>
      <c r="K41" s="25"/>
      <c r="L41" s="12"/>
      <c r="M41" s="14"/>
    </row>
    <row r="42" spans="1:13" ht="38.1" customHeight="1" x14ac:dyDescent="0.25">
      <c r="A42" s="11"/>
      <c r="B42" s="25"/>
      <c r="C42" s="12"/>
      <c r="D42" s="12"/>
      <c r="E42" s="12"/>
      <c r="F42" s="12"/>
      <c r="G42" s="12"/>
      <c r="H42" s="12"/>
      <c r="I42" s="12"/>
      <c r="J42" s="12"/>
      <c r="K42" s="25"/>
      <c r="L42" s="12"/>
      <c r="M42" s="14"/>
    </row>
    <row r="43" spans="1:13" ht="38.1" customHeight="1" x14ac:dyDescent="0.25">
      <c r="A43" s="11"/>
      <c r="B43" s="25"/>
      <c r="C43" s="12"/>
      <c r="D43" s="12"/>
      <c r="E43" s="12"/>
      <c r="F43" s="12"/>
      <c r="G43" s="12"/>
      <c r="H43" s="12"/>
      <c r="I43" s="12"/>
      <c r="J43" s="12"/>
      <c r="K43" s="25"/>
      <c r="L43" s="12"/>
      <c r="M43" s="14"/>
    </row>
    <row r="44" spans="1:13" ht="38.1" customHeight="1" x14ac:dyDescent="0.25">
      <c r="A44" s="11"/>
      <c r="B44" s="25"/>
      <c r="C44" s="12"/>
      <c r="D44" s="12"/>
      <c r="E44" s="12"/>
      <c r="F44" s="12"/>
      <c r="G44" s="12"/>
      <c r="H44" s="12"/>
      <c r="I44" s="12"/>
      <c r="J44" s="12"/>
      <c r="K44" s="25"/>
      <c r="L44" s="12"/>
      <c r="M44" s="14"/>
    </row>
    <row r="45" spans="1:13" ht="38.1" customHeight="1" x14ac:dyDescent="0.25">
      <c r="A45" s="11"/>
      <c r="B45" s="25"/>
      <c r="C45" s="12"/>
      <c r="D45" s="12"/>
      <c r="E45" s="12"/>
      <c r="F45" s="12"/>
      <c r="G45" s="12"/>
      <c r="H45" s="12"/>
      <c r="I45" s="12"/>
      <c r="J45" s="12"/>
      <c r="K45" s="25"/>
      <c r="L45" s="12"/>
      <c r="M45" s="14"/>
    </row>
    <row r="46" spans="1:13" ht="38.1" customHeight="1" x14ac:dyDescent="0.25">
      <c r="A46" s="11"/>
      <c r="B46" s="25"/>
      <c r="C46" s="12"/>
      <c r="D46" s="12"/>
      <c r="E46" s="12"/>
      <c r="F46" s="12"/>
      <c r="G46" s="12"/>
      <c r="H46" s="12"/>
      <c r="I46" s="12"/>
      <c r="J46" s="12"/>
      <c r="K46" s="25"/>
      <c r="L46" s="12"/>
      <c r="M46" s="14"/>
    </row>
    <row r="47" spans="1:13" ht="38.1" customHeight="1" x14ac:dyDescent="0.25">
      <c r="A47" s="11"/>
      <c r="B47" s="25"/>
      <c r="C47" s="12"/>
      <c r="D47" s="12"/>
      <c r="E47" s="12"/>
      <c r="F47" s="12"/>
      <c r="G47" s="12"/>
      <c r="H47" s="12"/>
      <c r="I47" s="12"/>
      <c r="J47" s="12"/>
      <c r="K47" s="25"/>
      <c r="L47" s="12"/>
      <c r="M47" s="14"/>
    </row>
    <row r="48" spans="1:13" ht="38.1" customHeight="1" x14ac:dyDescent="0.25">
      <c r="A48" s="11"/>
      <c r="B48" s="25"/>
      <c r="C48" s="12"/>
      <c r="D48" s="12"/>
      <c r="E48" s="12"/>
      <c r="F48" s="12"/>
      <c r="G48" s="12"/>
      <c r="H48" s="12"/>
      <c r="I48" s="12"/>
      <c r="J48" s="12"/>
      <c r="K48" s="25"/>
      <c r="L48" s="12"/>
      <c r="M48" s="14"/>
    </row>
    <row r="49" spans="1:13" ht="38.1" customHeight="1" x14ac:dyDescent="0.25">
      <c r="A49" s="11"/>
      <c r="B49" s="25"/>
      <c r="C49" s="12"/>
      <c r="D49" s="12"/>
      <c r="E49" s="12"/>
      <c r="F49" s="12"/>
      <c r="G49" s="12"/>
      <c r="H49" s="12"/>
      <c r="I49" s="12"/>
      <c r="J49" s="12"/>
      <c r="K49" s="25"/>
      <c r="L49" s="12"/>
      <c r="M49" s="14"/>
    </row>
    <row r="50" spans="1:13" ht="38.1" customHeight="1" x14ac:dyDescent="0.25">
      <c r="A50" s="11"/>
      <c r="B50" s="25"/>
      <c r="C50" s="12"/>
      <c r="D50" s="12"/>
      <c r="E50" s="12"/>
      <c r="F50" s="12"/>
      <c r="G50" s="12"/>
      <c r="H50" s="12"/>
      <c r="I50" s="12"/>
      <c r="J50" s="12"/>
      <c r="K50" s="25"/>
      <c r="L50" s="12"/>
      <c r="M50" s="14"/>
    </row>
    <row r="51" spans="1:13" ht="38.1" customHeight="1" x14ac:dyDescent="0.25">
      <c r="A51" s="11"/>
      <c r="B51" s="25"/>
      <c r="C51" s="12"/>
      <c r="D51" s="12"/>
      <c r="E51" s="12"/>
      <c r="F51" s="12"/>
      <c r="G51" s="12"/>
      <c r="H51" s="12"/>
      <c r="I51" s="12"/>
      <c r="J51" s="12"/>
      <c r="K51" s="25"/>
      <c r="L51" s="12"/>
      <c r="M51" s="14"/>
    </row>
    <row r="52" spans="1:13" ht="38.1" customHeight="1" x14ac:dyDescent="0.25">
      <c r="A52" s="11"/>
      <c r="B52" s="25"/>
      <c r="C52" s="12"/>
      <c r="D52" s="12"/>
      <c r="E52" s="12"/>
      <c r="F52" s="12"/>
      <c r="G52" s="12"/>
      <c r="H52" s="12"/>
      <c r="I52" s="12"/>
      <c r="J52" s="12"/>
      <c r="K52" s="25"/>
      <c r="L52" s="12"/>
      <c r="M52" s="14"/>
    </row>
    <row r="53" spans="1:13" ht="38.1" customHeight="1" x14ac:dyDescent="0.25">
      <c r="A53" s="11"/>
      <c r="B53" s="25"/>
      <c r="C53" s="12"/>
      <c r="D53" s="12"/>
      <c r="E53" s="12"/>
      <c r="F53" s="12"/>
      <c r="G53" s="12"/>
      <c r="H53" s="12"/>
      <c r="I53" s="12"/>
      <c r="J53" s="12"/>
      <c r="K53" s="25"/>
      <c r="L53" s="12"/>
      <c r="M53" s="14"/>
    </row>
    <row r="54" spans="1:13" ht="38.1" customHeight="1" x14ac:dyDescent="0.25">
      <c r="A54" s="11"/>
      <c r="B54" s="25"/>
      <c r="C54" s="12"/>
      <c r="D54" s="12"/>
      <c r="E54" s="12"/>
      <c r="F54" s="12"/>
      <c r="G54" s="12"/>
      <c r="H54" s="12"/>
      <c r="I54" s="12"/>
      <c r="J54" s="12"/>
      <c r="K54" s="25"/>
      <c r="L54" s="12"/>
      <c r="M54" s="14"/>
    </row>
    <row r="55" spans="1:13" ht="38.1" customHeight="1" x14ac:dyDescent="0.25">
      <c r="A55" s="11"/>
      <c r="B55" s="25"/>
      <c r="C55" s="12"/>
      <c r="D55" s="12"/>
      <c r="E55" s="12"/>
      <c r="F55" s="12"/>
      <c r="G55" s="12"/>
      <c r="H55" s="12"/>
      <c r="I55" s="12"/>
      <c r="J55" s="12"/>
      <c r="K55" s="25"/>
      <c r="L55" s="12"/>
      <c r="M55" s="14"/>
    </row>
    <row r="56" spans="1:13" ht="38.1" customHeight="1" x14ac:dyDescent="0.25">
      <c r="A56" s="11"/>
      <c r="B56" s="25"/>
      <c r="C56" s="12"/>
      <c r="D56" s="12"/>
      <c r="E56" s="12"/>
      <c r="F56" s="12"/>
      <c r="G56" s="12"/>
      <c r="H56" s="12"/>
      <c r="I56" s="12"/>
      <c r="J56" s="12"/>
      <c r="K56" s="25"/>
      <c r="L56" s="12"/>
      <c r="M56" s="14"/>
    </row>
    <row r="57" spans="1:13" ht="38.1" customHeight="1" x14ac:dyDescent="0.25">
      <c r="A57" s="11"/>
      <c r="B57" s="25"/>
      <c r="C57" s="12"/>
      <c r="D57" s="12"/>
      <c r="E57" s="12"/>
      <c r="F57" s="12"/>
      <c r="G57" s="12"/>
      <c r="H57" s="12"/>
      <c r="I57" s="12"/>
      <c r="J57" s="12"/>
      <c r="K57" s="25"/>
      <c r="L57" s="12"/>
      <c r="M57" s="14"/>
    </row>
    <row r="58" spans="1:13" ht="38.1" customHeight="1" x14ac:dyDescent="0.25">
      <c r="A58" s="11"/>
      <c r="B58" s="25"/>
      <c r="C58" s="12"/>
      <c r="D58" s="12"/>
      <c r="E58" s="12"/>
      <c r="F58" s="12"/>
      <c r="G58" s="12"/>
      <c r="H58" s="12"/>
      <c r="I58" s="12"/>
      <c r="J58" s="12"/>
      <c r="K58" s="25"/>
      <c r="L58" s="12"/>
      <c r="M58" s="14"/>
    </row>
    <row r="59" spans="1:13" ht="38.1" customHeight="1" x14ac:dyDescent="0.25">
      <c r="A59" s="11"/>
      <c r="B59" s="25"/>
      <c r="C59" s="12"/>
      <c r="D59" s="12"/>
      <c r="E59" s="12"/>
      <c r="F59" s="12"/>
      <c r="G59" s="12"/>
      <c r="H59" s="12"/>
      <c r="I59" s="12"/>
      <c r="J59" s="12"/>
      <c r="K59" s="25"/>
      <c r="L59" s="12"/>
      <c r="M59" s="14"/>
    </row>
    <row r="60" spans="1:13" ht="38.1" customHeight="1" x14ac:dyDescent="0.25">
      <c r="A60" s="11"/>
      <c r="B60" s="25"/>
      <c r="C60" s="12"/>
      <c r="D60" s="12"/>
      <c r="E60" s="12"/>
      <c r="F60" s="12"/>
      <c r="G60" s="12"/>
      <c r="H60" s="12"/>
      <c r="I60" s="12"/>
      <c r="J60" s="12"/>
      <c r="K60" s="25"/>
      <c r="L60" s="12"/>
      <c r="M60" s="14"/>
    </row>
    <row r="61" spans="1:13" ht="38.1" customHeight="1" x14ac:dyDescent="0.25">
      <c r="A61" s="11"/>
      <c r="B61" s="25"/>
      <c r="C61" s="12"/>
      <c r="D61" s="12"/>
      <c r="E61" s="12"/>
      <c r="F61" s="12"/>
      <c r="G61" s="12"/>
      <c r="H61" s="12"/>
      <c r="I61" s="12"/>
      <c r="J61" s="12"/>
      <c r="K61" s="25"/>
      <c r="L61" s="12"/>
      <c r="M61" s="14"/>
    </row>
    <row r="62" spans="1:13" ht="38.1" customHeight="1" x14ac:dyDescent="0.25">
      <c r="A62" s="11"/>
      <c r="B62" s="25"/>
      <c r="C62" s="12"/>
      <c r="D62" s="12"/>
      <c r="E62" s="12"/>
      <c r="F62" s="12"/>
      <c r="G62" s="12"/>
      <c r="H62" s="12"/>
      <c r="I62" s="12"/>
      <c r="J62" s="12"/>
      <c r="K62" s="25"/>
      <c r="L62" s="12"/>
      <c r="M62" s="14"/>
    </row>
    <row r="63" spans="1:13" ht="38.1" customHeight="1" x14ac:dyDescent="0.25">
      <c r="A63" s="11"/>
      <c r="B63" s="25"/>
      <c r="C63" s="12"/>
      <c r="D63" s="12"/>
      <c r="E63" s="12"/>
      <c r="F63" s="12"/>
      <c r="G63" s="12"/>
      <c r="H63" s="12"/>
      <c r="I63" s="12"/>
      <c r="J63" s="12"/>
      <c r="K63" s="25"/>
      <c r="L63" s="12"/>
      <c r="M63" s="14"/>
    </row>
    <row r="64" spans="1:13" ht="38.1" customHeight="1" x14ac:dyDescent="0.25">
      <c r="A64" s="11"/>
      <c r="B64" s="25"/>
      <c r="C64" s="12"/>
      <c r="D64" s="12"/>
      <c r="E64" s="12"/>
      <c r="F64" s="12"/>
      <c r="G64" s="12"/>
      <c r="H64" s="12"/>
      <c r="I64" s="12"/>
      <c r="J64" s="12"/>
      <c r="K64" s="25"/>
      <c r="L64" s="12"/>
      <c r="M64" s="14"/>
    </row>
    <row r="65" spans="1:13" ht="38.1" customHeight="1" x14ac:dyDescent="0.25">
      <c r="A65" s="11"/>
      <c r="B65" s="25"/>
      <c r="C65" s="12"/>
      <c r="D65" s="12"/>
      <c r="E65" s="12"/>
      <c r="F65" s="12"/>
      <c r="G65" s="12"/>
      <c r="H65" s="12"/>
      <c r="I65" s="12"/>
      <c r="J65" s="12"/>
      <c r="K65" s="25"/>
      <c r="L65" s="12"/>
      <c r="M65" s="14"/>
    </row>
    <row r="66" spans="1:13" ht="38.1" customHeight="1" x14ac:dyDescent="0.25">
      <c r="A66" s="11"/>
      <c r="B66" s="25"/>
      <c r="C66" s="12"/>
      <c r="D66" s="12"/>
      <c r="E66" s="12"/>
      <c r="F66" s="12"/>
      <c r="G66" s="12"/>
      <c r="H66" s="12"/>
      <c r="I66" s="12"/>
      <c r="J66" s="12"/>
      <c r="K66" s="25"/>
      <c r="L66" s="12"/>
      <c r="M66" s="14"/>
    </row>
    <row r="67" spans="1:13" ht="38.1" customHeight="1" x14ac:dyDescent="0.25">
      <c r="A67" s="11"/>
      <c r="B67" s="25"/>
      <c r="C67" s="12"/>
      <c r="D67" s="12"/>
      <c r="E67" s="12"/>
      <c r="F67" s="12"/>
      <c r="G67" s="12"/>
      <c r="H67" s="12"/>
      <c r="I67" s="12"/>
      <c r="J67" s="12"/>
      <c r="K67" s="25"/>
      <c r="L67" s="12"/>
      <c r="M67" s="14"/>
    </row>
    <row r="68" spans="1:13" ht="38.1" customHeight="1" x14ac:dyDescent="0.25">
      <c r="A68" s="11"/>
      <c r="B68" s="25"/>
      <c r="C68" s="12"/>
      <c r="D68" s="12"/>
      <c r="E68" s="12"/>
      <c r="F68" s="12"/>
      <c r="G68" s="12"/>
      <c r="H68" s="12"/>
      <c r="I68" s="12"/>
      <c r="J68" s="12"/>
      <c r="K68" s="25"/>
      <c r="L68" s="12"/>
      <c r="M68" s="14"/>
    </row>
    <row r="69" spans="1:13" ht="38.1" customHeight="1" x14ac:dyDescent="0.25">
      <c r="A69" s="11"/>
      <c r="B69" s="25"/>
      <c r="C69" s="12"/>
      <c r="D69" s="12"/>
      <c r="E69" s="12"/>
      <c r="F69" s="12"/>
      <c r="G69" s="12"/>
      <c r="H69" s="12"/>
      <c r="I69" s="12"/>
      <c r="J69" s="12"/>
      <c r="K69" s="25"/>
      <c r="L69" s="12"/>
      <c r="M69" s="14"/>
    </row>
    <row r="70" spans="1:13" ht="38.1" customHeight="1" x14ac:dyDescent="0.25">
      <c r="A70" s="11"/>
      <c r="B70" s="25"/>
      <c r="C70" s="12"/>
      <c r="D70" s="12"/>
      <c r="E70" s="12"/>
      <c r="F70" s="12"/>
      <c r="G70" s="12"/>
      <c r="H70" s="12"/>
      <c r="I70" s="12"/>
      <c r="J70" s="12"/>
      <c r="K70" s="25"/>
      <c r="L70" s="12"/>
      <c r="M70" s="14"/>
    </row>
    <row r="71" spans="1:13" ht="38.1" customHeight="1" x14ac:dyDescent="0.25">
      <c r="A71" s="11"/>
      <c r="B71" s="25"/>
      <c r="C71" s="12"/>
      <c r="D71" s="12"/>
      <c r="E71" s="12"/>
      <c r="F71" s="12"/>
      <c r="G71" s="12"/>
      <c r="H71" s="12"/>
      <c r="I71" s="12"/>
      <c r="J71" s="12"/>
      <c r="K71" s="25"/>
      <c r="L71" s="12"/>
      <c r="M71" s="14"/>
    </row>
    <row r="72" spans="1:13" ht="38.1" customHeight="1" x14ac:dyDescent="0.25">
      <c r="A72" s="11"/>
      <c r="B72" s="25"/>
      <c r="C72" s="12"/>
      <c r="D72" s="12"/>
      <c r="E72" s="12"/>
      <c r="F72" s="12"/>
      <c r="G72" s="12"/>
      <c r="H72" s="12"/>
      <c r="I72" s="12"/>
      <c r="J72" s="12"/>
      <c r="K72" s="25"/>
      <c r="L72" s="12"/>
      <c r="M72" s="14"/>
    </row>
    <row r="73" spans="1:13" ht="38.1" customHeight="1" x14ac:dyDescent="0.25">
      <c r="A73" s="11"/>
      <c r="B73" s="25"/>
      <c r="C73" s="12"/>
      <c r="D73" s="12"/>
      <c r="E73" s="12"/>
      <c r="F73" s="12"/>
      <c r="G73" s="12"/>
      <c r="H73" s="12"/>
      <c r="I73" s="12"/>
      <c r="J73" s="12"/>
      <c r="K73" s="25"/>
      <c r="L73" s="12"/>
      <c r="M73" s="14"/>
    </row>
    <row r="74" spans="1:13" ht="38.1" customHeight="1" x14ac:dyDescent="0.25">
      <c r="A74" s="11"/>
      <c r="B74" s="25"/>
      <c r="C74" s="12"/>
      <c r="D74" s="12"/>
      <c r="E74" s="12"/>
      <c r="F74" s="12"/>
      <c r="G74" s="12"/>
      <c r="H74" s="12"/>
      <c r="I74" s="12"/>
      <c r="J74" s="12"/>
      <c r="K74" s="25"/>
      <c r="L74" s="12"/>
      <c r="M74" s="14"/>
    </row>
    <row r="75" spans="1:13" ht="38.1" customHeight="1" x14ac:dyDescent="0.25">
      <c r="A75" s="11"/>
      <c r="B75" s="25"/>
      <c r="C75" s="12"/>
      <c r="D75" s="12"/>
      <c r="E75" s="12"/>
      <c r="F75" s="12"/>
      <c r="G75" s="12"/>
      <c r="H75" s="12"/>
      <c r="I75" s="12"/>
      <c r="J75" s="12"/>
      <c r="K75" s="25"/>
      <c r="L75" s="12"/>
      <c r="M75" s="14"/>
    </row>
    <row r="76" spans="1:13" ht="38.1" customHeight="1" x14ac:dyDescent="0.25">
      <c r="A76" s="11"/>
      <c r="B76" s="25"/>
      <c r="C76" s="12"/>
      <c r="D76" s="12"/>
      <c r="E76" s="12"/>
      <c r="F76" s="12"/>
      <c r="G76" s="12"/>
      <c r="H76" s="12"/>
      <c r="I76" s="12"/>
      <c r="J76" s="12"/>
      <c r="K76" s="25"/>
      <c r="L76" s="12"/>
      <c r="M76" s="14"/>
    </row>
    <row r="77" spans="1:13" ht="38.1" customHeight="1" x14ac:dyDescent="0.25">
      <c r="A77" s="11"/>
      <c r="B77" s="25"/>
      <c r="C77" s="12"/>
      <c r="D77" s="12"/>
      <c r="E77" s="12"/>
      <c r="F77" s="12"/>
      <c r="G77" s="12"/>
      <c r="H77" s="12"/>
      <c r="I77" s="12"/>
      <c r="J77" s="12"/>
      <c r="K77" s="25"/>
      <c r="L77" s="12"/>
      <c r="M77" s="14"/>
    </row>
    <row r="78" spans="1:13" ht="38.1" customHeight="1" x14ac:dyDescent="0.25">
      <c r="A78" s="11"/>
      <c r="B78" s="25"/>
      <c r="C78" s="12"/>
      <c r="D78" s="12"/>
      <c r="E78" s="12"/>
      <c r="F78" s="12"/>
      <c r="G78" s="12"/>
      <c r="H78" s="12"/>
      <c r="I78" s="12"/>
      <c r="J78" s="12"/>
      <c r="K78" s="25"/>
      <c r="L78" s="12"/>
      <c r="M78" s="14"/>
    </row>
    <row r="79" spans="1:13" ht="38.1" customHeight="1" x14ac:dyDescent="0.25">
      <c r="A79" s="11"/>
      <c r="B79" s="25"/>
      <c r="C79" s="12"/>
      <c r="D79" s="12"/>
      <c r="E79" s="12"/>
      <c r="F79" s="12"/>
      <c r="G79" s="12"/>
      <c r="H79" s="12"/>
      <c r="I79" s="12"/>
      <c r="J79" s="12"/>
      <c r="K79" s="25"/>
      <c r="L79" s="12"/>
      <c r="M79" s="14"/>
    </row>
    <row r="80" spans="1:13" ht="38.1" customHeight="1" x14ac:dyDescent="0.25">
      <c r="A80" s="11"/>
      <c r="B80" s="25"/>
      <c r="C80" s="12"/>
      <c r="D80" s="12"/>
      <c r="E80" s="12"/>
      <c r="F80" s="12"/>
      <c r="G80" s="12"/>
      <c r="H80" s="12"/>
      <c r="I80" s="12"/>
      <c r="J80" s="12"/>
      <c r="K80" s="25"/>
      <c r="L80" s="12"/>
      <c r="M80" s="14"/>
    </row>
    <row r="81" spans="1:13" ht="38.1" customHeight="1" x14ac:dyDescent="0.25">
      <c r="A81" s="11"/>
      <c r="B81" s="25"/>
      <c r="C81" s="12"/>
      <c r="D81" s="12"/>
      <c r="E81" s="12"/>
      <c r="F81" s="12"/>
      <c r="G81" s="12"/>
      <c r="H81" s="12"/>
      <c r="I81" s="12"/>
      <c r="J81" s="12"/>
      <c r="K81" s="25"/>
      <c r="L81" s="12"/>
      <c r="M81" s="14"/>
    </row>
    <row r="82" spans="1:13" ht="38.1" customHeight="1" x14ac:dyDescent="0.25">
      <c r="A82" s="11"/>
      <c r="B82" s="25"/>
      <c r="C82" s="12"/>
      <c r="D82" s="12"/>
      <c r="E82" s="12"/>
      <c r="F82" s="12"/>
      <c r="G82" s="12"/>
      <c r="H82" s="12"/>
      <c r="I82" s="12"/>
      <c r="J82" s="12"/>
      <c r="K82" s="25"/>
      <c r="L82" s="12"/>
      <c r="M82" s="14"/>
    </row>
    <row r="83" spans="1:13" ht="38.1" customHeight="1" x14ac:dyDescent="0.25">
      <c r="A83" s="11"/>
      <c r="B83" s="25"/>
      <c r="C83" s="12"/>
      <c r="D83" s="12"/>
      <c r="E83" s="12"/>
      <c r="F83" s="12"/>
      <c r="G83" s="12"/>
      <c r="H83" s="12"/>
      <c r="I83" s="12"/>
      <c r="J83" s="12"/>
      <c r="K83" s="25"/>
      <c r="L83" s="12"/>
      <c r="M83" s="14"/>
    </row>
    <row r="84" spans="1:13" ht="38.1" customHeight="1" x14ac:dyDescent="0.25">
      <c r="A84" s="11"/>
      <c r="B84" s="25"/>
      <c r="C84" s="12"/>
      <c r="D84" s="12"/>
      <c r="E84" s="12"/>
      <c r="F84" s="12"/>
      <c r="G84" s="12"/>
      <c r="H84" s="12"/>
      <c r="I84" s="12"/>
      <c r="J84" s="12"/>
      <c r="K84" s="25"/>
      <c r="L84" s="12"/>
      <c r="M84" s="14"/>
    </row>
    <row r="85" spans="1:13" ht="38.1" customHeight="1" x14ac:dyDescent="0.25">
      <c r="A85" s="11"/>
      <c r="B85" s="25"/>
      <c r="C85" s="12"/>
      <c r="D85" s="12"/>
      <c r="E85" s="12"/>
      <c r="F85" s="12"/>
      <c r="G85" s="12"/>
      <c r="H85" s="12"/>
      <c r="I85" s="12"/>
      <c r="J85" s="12"/>
      <c r="K85" s="25"/>
      <c r="L85" s="12"/>
      <c r="M85" s="14"/>
    </row>
    <row r="86" spans="1:13" ht="38.1" customHeight="1" x14ac:dyDescent="0.25">
      <c r="A86" s="11"/>
      <c r="B86" s="25"/>
      <c r="C86" s="12"/>
      <c r="D86" s="12"/>
      <c r="E86" s="12"/>
      <c r="F86" s="12"/>
      <c r="G86" s="12"/>
      <c r="H86" s="12"/>
      <c r="I86" s="12"/>
      <c r="J86" s="12"/>
      <c r="K86" s="25"/>
      <c r="L86" s="12"/>
      <c r="M86" s="14"/>
    </row>
    <row r="87" spans="1:13" ht="38.1" customHeight="1" x14ac:dyDescent="0.25">
      <c r="A87" s="11"/>
      <c r="B87" s="25"/>
      <c r="C87" s="12"/>
      <c r="D87" s="12"/>
      <c r="E87" s="12"/>
      <c r="F87" s="12"/>
      <c r="G87" s="12"/>
      <c r="H87" s="12"/>
      <c r="I87" s="12"/>
      <c r="J87" s="12"/>
      <c r="K87" s="25"/>
      <c r="L87" s="12"/>
      <c r="M87" s="14"/>
    </row>
    <row r="88" spans="1:13" ht="38.1" customHeight="1" x14ac:dyDescent="0.25">
      <c r="A88" s="11"/>
      <c r="B88" s="25"/>
      <c r="C88" s="12"/>
      <c r="D88" s="12"/>
      <c r="E88" s="12"/>
      <c r="F88" s="12"/>
      <c r="G88" s="12"/>
      <c r="H88" s="12"/>
      <c r="I88" s="12"/>
      <c r="J88" s="12"/>
      <c r="K88" s="25"/>
      <c r="L88" s="12"/>
      <c r="M88" s="14"/>
    </row>
    <row r="89" spans="1:13" ht="38.1" customHeight="1" x14ac:dyDescent="0.25">
      <c r="A89" s="11"/>
      <c r="B89" s="25"/>
      <c r="C89" s="12"/>
      <c r="D89" s="12"/>
      <c r="E89" s="12"/>
      <c r="F89" s="12"/>
      <c r="G89" s="12"/>
      <c r="H89" s="12"/>
      <c r="I89" s="12"/>
      <c r="J89" s="12"/>
      <c r="K89" s="25"/>
      <c r="L89" s="12"/>
      <c r="M89" s="14"/>
    </row>
    <row r="90" spans="1:13" ht="38.1" customHeight="1" x14ac:dyDescent="0.25">
      <c r="A90" s="11"/>
      <c r="B90" s="25"/>
      <c r="C90" s="12"/>
      <c r="D90" s="12"/>
      <c r="E90" s="12"/>
      <c r="F90" s="12"/>
      <c r="G90" s="12"/>
      <c r="H90" s="12"/>
      <c r="I90" s="12"/>
      <c r="J90" s="12"/>
      <c r="K90" s="25"/>
      <c r="L90" s="12"/>
      <c r="M90" s="14"/>
    </row>
    <row r="91" spans="1:13" ht="38.1" customHeight="1" x14ac:dyDescent="0.25">
      <c r="A91" s="11"/>
      <c r="B91" s="25"/>
      <c r="C91" s="12"/>
      <c r="D91" s="12"/>
      <c r="E91" s="12"/>
      <c r="F91" s="12"/>
      <c r="G91" s="12"/>
      <c r="H91" s="12"/>
      <c r="I91" s="12"/>
      <c r="J91" s="12"/>
      <c r="K91" s="25"/>
      <c r="L91" s="12"/>
      <c r="M91" s="14"/>
    </row>
    <row r="92" spans="1:13" ht="38.1" customHeight="1" x14ac:dyDescent="0.25">
      <c r="A92" s="11"/>
      <c r="B92" s="25"/>
      <c r="C92" s="12"/>
      <c r="D92" s="12"/>
      <c r="E92" s="12"/>
      <c r="F92" s="12"/>
      <c r="G92" s="12"/>
      <c r="H92" s="12"/>
      <c r="I92" s="12"/>
      <c r="J92" s="12"/>
      <c r="K92" s="25"/>
      <c r="L92" s="12"/>
      <c r="M92" s="14"/>
    </row>
    <row r="93" spans="1:13" ht="38.1" customHeight="1" x14ac:dyDescent="0.25">
      <c r="A93" s="11"/>
      <c r="B93" s="25"/>
      <c r="C93" s="12"/>
      <c r="D93" s="12"/>
      <c r="E93" s="12"/>
      <c r="F93" s="12"/>
      <c r="G93" s="12"/>
      <c r="H93" s="12"/>
      <c r="I93" s="12"/>
      <c r="J93" s="12"/>
      <c r="K93" s="25"/>
      <c r="L93" s="12"/>
      <c r="M93" s="14"/>
    </row>
    <row r="94" spans="1:13" ht="38.1" customHeight="1" x14ac:dyDescent="0.25">
      <c r="A94" s="11"/>
      <c r="B94" s="25"/>
      <c r="C94" s="12"/>
      <c r="D94" s="12"/>
      <c r="E94" s="12"/>
      <c r="F94" s="12"/>
      <c r="G94" s="12"/>
      <c r="H94" s="12"/>
      <c r="I94" s="12"/>
      <c r="J94" s="12"/>
      <c r="K94" s="25"/>
      <c r="L94" s="12"/>
      <c r="M94" s="14"/>
    </row>
    <row r="95" spans="1:13" ht="38.1" customHeight="1" x14ac:dyDescent="0.25">
      <c r="A95" s="11"/>
      <c r="B95" s="25"/>
      <c r="C95" s="12"/>
      <c r="D95" s="12"/>
      <c r="E95" s="12"/>
      <c r="F95" s="12"/>
      <c r="G95" s="12"/>
      <c r="H95" s="12"/>
      <c r="I95" s="12"/>
      <c r="J95" s="12"/>
      <c r="K95" s="25"/>
      <c r="L95" s="12"/>
      <c r="M95" s="14"/>
    </row>
    <row r="96" spans="1:13" ht="38.1" customHeight="1" x14ac:dyDescent="0.25">
      <c r="A96" s="11"/>
      <c r="B96" s="25"/>
      <c r="C96" s="12"/>
      <c r="D96" s="12"/>
      <c r="E96" s="12"/>
      <c r="F96" s="12"/>
      <c r="G96" s="12"/>
      <c r="H96" s="12"/>
      <c r="I96" s="12"/>
      <c r="J96" s="12"/>
      <c r="K96" s="25"/>
      <c r="L96" s="12"/>
      <c r="M96" s="14"/>
    </row>
    <row r="97" spans="1:13" ht="38.1" customHeight="1" x14ac:dyDescent="0.25">
      <c r="A97" s="11"/>
      <c r="B97" s="25"/>
      <c r="C97" s="12"/>
      <c r="D97" s="12"/>
      <c r="E97" s="12"/>
      <c r="F97" s="12"/>
      <c r="G97" s="12"/>
      <c r="H97" s="12"/>
      <c r="I97" s="12"/>
      <c r="J97" s="12"/>
      <c r="K97" s="25"/>
      <c r="L97" s="12"/>
      <c r="M97" s="14"/>
    </row>
    <row r="98" spans="1:13" ht="38.1" customHeight="1" x14ac:dyDescent="0.25">
      <c r="A98" s="11"/>
      <c r="B98" s="25"/>
      <c r="C98" s="12"/>
      <c r="D98" s="12"/>
      <c r="E98" s="12"/>
      <c r="F98" s="12"/>
      <c r="G98" s="12"/>
      <c r="H98" s="12"/>
      <c r="I98" s="12"/>
      <c r="J98" s="12"/>
      <c r="K98" s="25"/>
      <c r="L98" s="12"/>
      <c r="M98" s="14"/>
    </row>
    <row r="99" spans="1:13" ht="38.1" customHeight="1" x14ac:dyDescent="0.25">
      <c r="A99" s="11"/>
      <c r="B99" s="25"/>
      <c r="C99" s="12"/>
      <c r="D99" s="12"/>
      <c r="E99" s="12"/>
      <c r="F99" s="12"/>
      <c r="G99" s="12"/>
      <c r="H99" s="12"/>
      <c r="I99" s="12"/>
      <c r="J99" s="12"/>
      <c r="K99" s="25"/>
      <c r="L99" s="12"/>
      <c r="M99" s="14"/>
    </row>
    <row r="100" spans="1:13" ht="38.1" customHeight="1" x14ac:dyDescent="0.25">
      <c r="A100" s="11"/>
      <c r="B100" s="25"/>
      <c r="C100" s="12"/>
      <c r="D100" s="12"/>
      <c r="E100" s="12"/>
      <c r="F100" s="12"/>
      <c r="G100" s="12"/>
      <c r="H100" s="12"/>
      <c r="I100" s="12"/>
      <c r="J100" s="12"/>
      <c r="K100" s="25"/>
      <c r="L100" s="12"/>
      <c r="M100" s="14"/>
    </row>
    <row r="101" spans="1:13" ht="38.1" customHeight="1" x14ac:dyDescent="0.25">
      <c r="A101" s="11"/>
      <c r="B101" s="25"/>
      <c r="C101" s="12"/>
      <c r="D101" s="12"/>
      <c r="E101" s="12"/>
      <c r="F101" s="12"/>
      <c r="G101" s="12"/>
      <c r="H101" s="12"/>
      <c r="I101" s="12"/>
      <c r="J101" s="12"/>
      <c r="K101" s="25"/>
      <c r="L101" s="12"/>
      <c r="M101" s="14"/>
    </row>
    <row r="102" spans="1:13" ht="38.1" customHeight="1" x14ac:dyDescent="0.25">
      <c r="A102" s="11"/>
      <c r="B102" s="25"/>
      <c r="C102" s="12"/>
      <c r="D102" s="12"/>
      <c r="E102" s="12"/>
      <c r="F102" s="12"/>
      <c r="G102" s="12"/>
      <c r="H102" s="12"/>
      <c r="I102" s="12"/>
      <c r="J102" s="12"/>
      <c r="K102" s="25"/>
      <c r="L102" s="12"/>
      <c r="M102" s="14"/>
    </row>
    <row r="103" spans="1:13" ht="38.1" customHeight="1" x14ac:dyDescent="0.25">
      <c r="A103" s="11"/>
      <c r="B103" s="25"/>
      <c r="C103" s="12"/>
      <c r="D103" s="12"/>
      <c r="E103" s="12"/>
      <c r="F103" s="12"/>
      <c r="G103" s="12"/>
      <c r="H103" s="12"/>
      <c r="I103" s="12"/>
      <c r="J103" s="12"/>
      <c r="K103" s="25"/>
      <c r="L103" s="12"/>
      <c r="M103" s="14"/>
    </row>
    <row r="104" spans="1:13" ht="38.1" customHeight="1" x14ac:dyDescent="0.25">
      <c r="A104" s="15"/>
      <c r="B104" s="26"/>
      <c r="C104" s="16"/>
      <c r="D104" s="16"/>
      <c r="E104" s="16"/>
      <c r="F104" s="16"/>
      <c r="G104" s="16"/>
      <c r="H104" s="16"/>
      <c r="I104" s="16"/>
      <c r="J104" s="16"/>
      <c r="K104" s="26"/>
      <c r="L104" s="16"/>
      <c r="M104" s="18"/>
    </row>
  </sheetData>
  <mergeCells count="2">
    <mergeCell ref="A1:M1"/>
    <mergeCell ref="A2:M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300-000000000000}">
          <x14:formula1>
            <xm:f>Einstellungen!$J$4:$J$9</xm:f>
          </x14:formula1>
          <xm:sqref>F5:F104</xm:sqref>
        </x14:dataValidation>
        <x14:dataValidation type="list" xr:uid="{00000000-0002-0000-0300-000001000000}">
          <x14:formula1>
            <xm:f>Einstellungen!$A$14:$A$21</xm:f>
          </x14:formula1>
          <xm:sqref>J5:J104</xm:sqref>
        </x14:dataValidation>
        <x14:dataValidation type="list" xr:uid="{00000000-0002-0000-0300-000002000000}">
          <x14:formula1>
            <xm:f>Einstellungen!$G$4:$G$9</xm:f>
          </x14:formula1>
          <xm:sqref>L5:L104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5"/>
  <sheetViews>
    <sheetView workbookViewId="0"/>
  </sheetViews>
  <sheetFormatPr baseColWidth="10" defaultColWidth="9" defaultRowHeight="15" x14ac:dyDescent="0.25"/>
  <cols>
    <col min="1" max="1" width="20" customWidth="1"/>
    <col min="2" max="2" width="24" customWidth="1"/>
    <col min="3" max="3" width="28" customWidth="1"/>
    <col min="4" max="5" width="18" customWidth="1"/>
    <col min="6" max="6" width="4" customWidth="1"/>
    <col min="7" max="7" width="22" customWidth="1"/>
    <col min="8" max="8" width="14" customWidth="1"/>
    <col min="9" max="9" width="18" customWidth="1"/>
    <col min="10" max="11" width="16" customWidth="1"/>
    <col min="13" max="13" width="16" customWidth="1"/>
  </cols>
  <sheetData>
    <row r="1" spans="1:26" ht="32.1" customHeight="1" x14ac:dyDescent="0.25">
      <c r="A1" s="54" t="s">
        <v>187</v>
      </c>
      <c r="B1" s="46"/>
      <c r="C1" s="46"/>
      <c r="D1" s="46"/>
      <c r="E1" s="46"/>
      <c r="F1" s="46"/>
      <c r="G1" s="46"/>
      <c r="H1" s="46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3" spans="1:26" x14ac:dyDescent="0.25">
      <c r="A3" s="1" t="s">
        <v>188</v>
      </c>
      <c r="B3" s="2" t="s">
        <v>130</v>
      </c>
      <c r="G3" s="5" t="s">
        <v>17</v>
      </c>
      <c r="H3" s="5" t="s">
        <v>31</v>
      </c>
      <c r="I3" s="5" t="s">
        <v>42</v>
      </c>
      <c r="J3" s="5" t="s">
        <v>66</v>
      </c>
      <c r="K3" s="5" t="s">
        <v>63</v>
      </c>
      <c r="M3" t="s">
        <v>189</v>
      </c>
    </row>
    <row r="4" spans="1:26" x14ac:dyDescent="0.25">
      <c r="A4" s="1" t="s">
        <v>189</v>
      </c>
      <c r="B4" s="2" t="s">
        <v>190</v>
      </c>
      <c r="G4" t="s">
        <v>32</v>
      </c>
      <c r="H4" t="s">
        <v>33</v>
      </c>
      <c r="I4" t="s">
        <v>43</v>
      </c>
      <c r="J4" t="s">
        <v>75</v>
      </c>
      <c r="K4" t="s">
        <v>81</v>
      </c>
      <c r="M4" t="s">
        <v>190</v>
      </c>
    </row>
    <row r="5" spans="1:26" x14ac:dyDescent="0.25">
      <c r="A5" s="1" t="s">
        <v>191</v>
      </c>
      <c r="B5" s="2" t="s">
        <v>192</v>
      </c>
      <c r="G5" t="s">
        <v>34</v>
      </c>
      <c r="H5" t="s">
        <v>35</v>
      </c>
      <c r="I5" t="s">
        <v>44</v>
      </c>
      <c r="J5" t="s">
        <v>83</v>
      </c>
      <c r="K5" t="s">
        <v>96</v>
      </c>
      <c r="M5" t="s">
        <v>193</v>
      </c>
    </row>
    <row r="6" spans="1:26" x14ac:dyDescent="0.25">
      <c r="A6" s="1" t="s">
        <v>12</v>
      </c>
      <c r="B6" s="2" t="s">
        <v>194</v>
      </c>
      <c r="G6" t="s">
        <v>36</v>
      </c>
      <c r="H6" t="s">
        <v>37</v>
      </c>
      <c r="I6" t="s">
        <v>46</v>
      </c>
      <c r="J6" t="s">
        <v>99</v>
      </c>
      <c r="K6" t="s">
        <v>108</v>
      </c>
      <c r="M6" t="s">
        <v>195</v>
      </c>
    </row>
    <row r="7" spans="1:26" x14ac:dyDescent="0.25">
      <c r="A7" s="1" t="s">
        <v>196</v>
      </c>
      <c r="B7" s="3">
        <v>45</v>
      </c>
      <c r="G7" t="s">
        <v>38</v>
      </c>
      <c r="H7" t="s">
        <v>39</v>
      </c>
      <c r="I7" t="s">
        <v>48</v>
      </c>
      <c r="J7" t="s">
        <v>104</v>
      </c>
      <c r="K7" t="s">
        <v>197</v>
      </c>
    </row>
    <row r="8" spans="1:26" x14ac:dyDescent="0.25">
      <c r="A8" s="1" t="s">
        <v>57</v>
      </c>
      <c r="B8" s="2" t="s">
        <v>198</v>
      </c>
      <c r="G8" t="s">
        <v>40</v>
      </c>
      <c r="I8" t="s">
        <v>49</v>
      </c>
      <c r="J8" t="s">
        <v>91</v>
      </c>
    </row>
    <row r="9" spans="1:26" x14ac:dyDescent="0.25">
      <c r="A9" s="1" t="s">
        <v>19</v>
      </c>
      <c r="B9" s="2" t="s">
        <v>77</v>
      </c>
      <c r="G9" t="s">
        <v>41</v>
      </c>
      <c r="I9" t="s">
        <v>50</v>
      </c>
      <c r="J9" t="s">
        <v>199</v>
      </c>
    </row>
    <row r="10" spans="1:26" x14ac:dyDescent="0.25">
      <c r="A10" s="1" t="s">
        <v>20</v>
      </c>
      <c r="B10" s="2" t="s">
        <v>85</v>
      </c>
      <c r="I10" t="s">
        <v>51</v>
      </c>
    </row>
    <row r="11" spans="1:26" x14ac:dyDescent="0.25">
      <c r="A11" s="1" t="s">
        <v>200</v>
      </c>
      <c r="B11" s="4">
        <f ca="1">TODAY()+4</f>
        <v>46176</v>
      </c>
      <c r="I11" t="s">
        <v>52</v>
      </c>
    </row>
    <row r="12" spans="1:26" x14ac:dyDescent="0.25">
      <c r="I12" t="s">
        <v>53</v>
      </c>
    </row>
    <row r="13" spans="1:26" x14ac:dyDescent="0.25">
      <c r="A13" s="5" t="s">
        <v>201</v>
      </c>
      <c r="B13" s="5" t="s">
        <v>72</v>
      </c>
      <c r="C13" s="5" t="s">
        <v>202</v>
      </c>
      <c r="D13" s="5" t="s">
        <v>203</v>
      </c>
      <c r="E13" s="5" t="s">
        <v>204</v>
      </c>
    </row>
    <row r="14" spans="1:26" x14ac:dyDescent="0.25">
      <c r="A14" s="6" t="s">
        <v>77</v>
      </c>
      <c r="B14" s="6" t="s">
        <v>80</v>
      </c>
      <c r="C14" s="6" t="s">
        <v>205</v>
      </c>
      <c r="D14" s="6" t="s">
        <v>206</v>
      </c>
      <c r="E14" s="6" t="s">
        <v>81</v>
      </c>
    </row>
    <row r="15" spans="1:26" x14ac:dyDescent="0.25">
      <c r="A15" s="6" t="s">
        <v>85</v>
      </c>
      <c r="B15" s="6" t="s">
        <v>88</v>
      </c>
      <c r="C15" s="6" t="s">
        <v>207</v>
      </c>
      <c r="D15" s="6" t="s">
        <v>208</v>
      </c>
      <c r="E15" s="6" t="s">
        <v>81</v>
      </c>
    </row>
    <row r="16" spans="1:26" x14ac:dyDescent="0.25">
      <c r="A16" s="6" t="s">
        <v>93</v>
      </c>
      <c r="B16" s="6" t="s">
        <v>95</v>
      </c>
      <c r="C16" s="6" t="s">
        <v>209</v>
      </c>
      <c r="D16" s="6" t="s">
        <v>51</v>
      </c>
      <c r="E16" s="6" t="s">
        <v>96</v>
      </c>
    </row>
    <row r="17" spans="1:11" x14ac:dyDescent="0.25">
      <c r="A17" s="6" t="s">
        <v>101</v>
      </c>
      <c r="B17" s="6" t="s">
        <v>95</v>
      </c>
      <c r="C17" s="6" t="s">
        <v>210</v>
      </c>
      <c r="D17" s="6" t="s">
        <v>211</v>
      </c>
      <c r="E17" s="6" t="s">
        <v>81</v>
      </c>
    </row>
    <row r="18" spans="1:11" x14ac:dyDescent="0.25">
      <c r="A18" s="6" t="s">
        <v>107</v>
      </c>
      <c r="B18" s="6" t="s">
        <v>95</v>
      </c>
      <c r="C18" s="6" t="s">
        <v>212</v>
      </c>
      <c r="D18" s="6" t="s">
        <v>50</v>
      </c>
      <c r="E18" s="6" t="s">
        <v>108</v>
      </c>
    </row>
    <row r="19" spans="1:11" x14ac:dyDescent="0.25">
      <c r="A19" s="6" t="s">
        <v>110</v>
      </c>
      <c r="B19" s="6" t="s">
        <v>95</v>
      </c>
      <c r="C19" s="6" t="s">
        <v>213</v>
      </c>
      <c r="D19" s="6" t="s">
        <v>214</v>
      </c>
      <c r="E19" s="6" t="s">
        <v>81</v>
      </c>
    </row>
    <row r="20" spans="1:11" x14ac:dyDescent="0.25">
      <c r="A20" s="6"/>
      <c r="B20" s="6"/>
      <c r="C20" s="6"/>
      <c r="D20" s="6"/>
      <c r="E20" s="6"/>
    </row>
    <row r="21" spans="1:11" x14ac:dyDescent="0.25">
      <c r="A21" s="6"/>
      <c r="B21" s="6"/>
      <c r="C21" s="6"/>
      <c r="D21" s="6"/>
      <c r="E21" s="6"/>
    </row>
    <row r="23" spans="1:11" x14ac:dyDescent="0.25">
      <c r="A23" s="47" t="s">
        <v>215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11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</row>
    <row r="25" spans="1:1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</row>
  </sheetData>
  <mergeCells count="2">
    <mergeCell ref="A1:H1"/>
    <mergeCell ref="A23:K25"/>
  </mergeCells>
  <dataValidations count="2">
    <dataValidation type="list" sqref="B4" xr:uid="{00000000-0002-0000-0400-000000000000}">
      <formula1>$M$4:$M$6</formula1>
    </dataValidation>
    <dataValidation type="list" sqref="E14:E21" xr:uid="{00000000-0002-0000-0400-000001000000}">
      <formula1>$K$4:$K$7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Jour fixe</vt:lpstr>
      <vt:lpstr>Maßnahmen</vt:lpstr>
      <vt:lpstr>Logbuch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2026-05-30T11:28:07Z</dcterms:modified>
</cp:coreProperties>
</file>