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F7862FD9-70D1-4FA8-9467-22579772767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Übersicht" sheetId="1" r:id="rId1"/>
    <sheet name="Listen" sheetId="2" r:id="rId2"/>
    <sheet name="Inventar" sheetId="3" r:id="rId3"/>
  </sheets>
  <definedNames>
    <definedName name="Abteilungen">Listen!$D$5:$D$13</definedName>
    <definedName name="Hersteller">Listen!$E$5:$E$18</definedName>
    <definedName name="Kategorien">Listen!$A$5:$A$14</definedName>
    <definedName name="Lieferanten">Listen!$F$5:$F$11</definedName>
    <definedName name="Standorte">Listen!$C$5:$C$10</definedName>
    <definedName name="StatusListe">Listen!$B$5:$B$8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79" i="3" l="1"/>
  <c r="Q79" i="3"/>
  <c r="P79" i="3"/>
  <c r="R78" i="3"/>
  <c r="Q78" i="3"/>
  <c r="P78" i="3"/>
  <c r="R77" i="3"/>
  <c r="Q77" i="3"/>
  <c r="P77" i="3"/>
  <c r="R76" i="3"/>
  <c r="Q76" i="3"/>
  <c r="P76" i="3"/>
  <c r="R75" i="3"/>
  <c r="Q75" i="3"/>
  <c r="P75" i="3"/>
  <c r="R74" i="3"/>
  <c r="Q74" i="3"/>
  <c r="P74" i="3"/>
  <c r="R73" i="3"/>
  <c r="Q73" i="3"/>
  <c r="P73" i="3"/>
  <c r="R72" i="3"/>
  <c r="Q72" i="3"/>
  <c r="P72" i="3"/>
  <c r="R71" i="3"/>
  <c r="Q71" i="3"/>
  <c r="P71" i="3"/>
  <c r="R70" i="3"/>
  <c r="Q70" i="3"/>
  <c r="P70" i="3"/>
  <c r="R69" i="3"/>
  <c r="Q69" i="3"/>
  <c r="P69" i="3"/>
  <c r="R68" i="3"/>
  <c r="Q68" i="3"/>
  <c r="P68" i="3"/>
  <c r="R67" i="3"/>
  <c r="Q67" i="3"/>
  <c r="P67" i="3"/>
  <c r="R66" i="3"/>
  <c r="Q66" i="3"/>
  <c r="P66" i="3"/>
  <c r="R65" i="3"/>
  <c r="Q65" i="3"/>
  <c r="P65" i="3"/>
  <c r="R64" i="3"/>
  <c r="Q64" i="3"/>
  <c r="P64" i="3"/>
  <c r="R63" i="3"/>
  <c r="Q63" i="3"/>
  <c r="P63" i="3"/>
  <c r="R62" i="3"/>
  <c r="Q62" i="3"/>
  <c r="P62" i="3"/>
  <c r="R61" i="3"/>
  <c r="Q61" i="3"/>
  <c r="P61" i="3"/>
  <c r="R60" i="3"/>
  <c r="Q60" i="3"/>
  <c r="P60" i="3"/>
  <c r="R59" i="3"/>
  <c r="Q59" i="3"/>
  <c r="P59" i="3"/>
  <c r="R58" i="3"/>
  <c r="Q58" i="3"/>
  <c r="P58" i="3"/>
  <c r="R57" i="3"/>
  <c r="Q57" i="3"/>
  <c r="P57" i="3"/>
  <c r="R56" i="3"/>
  <c r="Q56" i="3"/>
  <c r="P56" i="3"/>
  <c r="R55" i="3"/>
  <c r="Q55" i="3"/>
  <c r="P55" i="3"/>
  <c r="R54" i="3"/>
  <c r="Q54" i="3"/>
  <c r="P54" i="3"/>
  <c r="R53" i="3"/>
  <c r="Q53" i="3"/>
  <c r="P53" i="3"/>
  <c r="R52" i="3"/>
  <c r="Q52" i="3"/>
  <c r="P52" i="3"/>
  <c r="R51" i="3"/>
  <c r="Q51" i="3"/>
  <c r="P51" i="3"/>
  <c r="R50" i="3"/>
  <c r="Q50" i="3"/>
  <c r="P50" i="3"/>
  <c r="R49" i="3"/>
  <c r="Q49" i="3"/>
  <c r="P49" i="3"/>
  <c r="R48" i="3"/>
  <c r="Q48" i="3"/>
  <c r="P48" i="3"/>
  <c r="R47" i="3"/>
  <c r="Q47" i="3"/>
  <c r="P47" i="3"/>
  <c r="R46" i="3"/>
  <c r="Q46" i="3"/>
  <c r="P46" i="3"/>
  <c r="R45" i="3"/>
  <c r="Q45" i="3"/>
  <c r="P45" i="3"/>
  <c r="R44" i="3"/>
  <c r="Q44" i="3"/>
  <c r="P44" i="3"/>
  <c r="R43" i="3"/>
  <c r="Q43" i="3"/>
  <c r="P43" i="3"/>
  <c r="R42" i="3"/>
  <c r="Q42" i="3"/>
  <c r="P42" i="3"/>
  <c r="R41" i="3"/>
  <c r="Q41" i="3"/>
  <c r="P41" i="3"/>
  <c r="E41" i="1" s="1"/>
  <c r="R40" i="3"/>
  <c r="Q40" i="3"/>
  <c r="P40" i="3"/>
  <c r="H40" i="1" s="1"/>
  <c r="R39" i="3"/>
  <c r="Q39" i="3"/>
  <c r="P39" i="3"/>
  <c r="D39" i="1" s="1"/>
  <c r="R38" i="3"/>
  <c r="Q38" i="3"/>
  <c r="P38" i="3"/>
  <c r="H38" i="1" s="1"/>
  <c r="R37" i="3"/>
  <c r="Q37" i="3"/>
  <c r="P37" i="3"/>
  <c r="B37" i="1" s="1"/>
  <c r="R36" i="3"/>
  <c r="Q36" i="3"/>
  <c r="P36" i="3"/>
  <c r="H36" i="1" s="1"/>
  <c r="R35" i="3"/>
  <c r="Q35" i="3"/>
  <c r="P35" i="3"/>
  <c r="C35" i="1" s="1"/>
  <c r="R34" i="3"/>
  <c r="Q34" i="3"/>
  <c r="P34" i="3"/>
  <c r="C34" i="1" s="1"/>
  <c r="R33" i="3"/>
  <c r="Q33" i="3"/>
  <c r="P33" i="3"/>
  <c r="R32" i="3"/>
  <c r="Q32" i="3"/>
  <c r="P32" i="3"/>
  <c r="R31" i="3"/>
  <c r="Q31" i="3"/>
  <c r="P31" i="3"/>
  <c r="R30" i="3"/>
  <c r="Q30" i="3"/>
  <c r="P30" i="3"/>
  <c r="Q29" i="3"/>
  <c r="R29" i="3" s="1"/>
  <c r="P29" i="3"/>
  <c r="Q28" i="3"/>
  <c r="R28" i="3" s="1"/>
  <c r="P28" i="3"/>
  <c r="Q27" i="3"/>
  <c r="R27" i="3" s="1"/>
  <c r="P27" i="3"/>
  <c r="Q26" i="3"/>
  <c r="R26" i="3" s="1"/>
  <c r="P26" i="3"/>
  <c r="Q25" i="3"/>
  <c r="R25" i="3" s="1"/>
  <c r="P25" i="3"/>
  <c r="Q24" i="3"/>
  <c r="R24" i="3" s="1"/>
  <c r="P24" i="3"/>
  <c r="Q23" i="3"/>
  <c r="R23" i="3" s="1"/>
  <c r="P23" i="3"/>
  <c r="Q22" i="3"/>
  <c r="R22" i="3" s="1"/>
  <c r="P22" i="3"/>
  <c r="Q21" i="3"/>
  <c r="R21" i="3" s="1"/>
  <c r="P21" i="3"/>
  <c r="Q20" i="3"/>
  <c r="R20" i="3" s="1"/>
  <c r="P20" i="3"/>
  <c r="Q19" i="3"/>
  <c r="R19" i="3" s="1"/>
  <c r="P19" i="3"/>
  <c r="Q18" i="3"/>
  <c r="R18" i="3" s="1"/>
  <c r="P18" i="3"/>
  <c r="Q17" i="3"/>
  <c r="R17" i="3" s="1"/>
  <c r="P17" i="3"/>
  <c r="Q16" i="3"/>
  <c r="R16" i="3" s="1"/>
  <c r="P16" i="3"/>
  <c r="Q15" i="3"/>
  <c r="R15" i="3" s="1"/>
  <c r="P15" i="3"/>
  <c r="Q14" i="3"/>
  <c r="R14" i="3" s="1"/>
  <c r="P14" i="3"/>
  <c r="Q13" i="3"/>
  <c r="R13" i="3" s="1"/>
  <c r="P13" i="3"/>
  <c r="Q12" i="3"/>
  <c r="R12" i="3" s="1"/>
  <c r="P12" i="3"/>
  <c r="Q11" i="3"/>
  <c r="R11" i="3" s="1"/>
  <c r="P11" i="3"/>
  <c r="Q10" i="3"/>
  <c r="R10" i="3" s="1"/>
  <c r="P10" i="3"/>
  <c r="Q9" i="3"/>
  <c r="R9" i="3" s="1"/>
  <c r="P9" i="3"/>
  <c r="Q8" i="3"/>
  <c r="R8" i="3" s="1"/>
  <c r="P8" i="3"/>
  <c r="Q7" i="3"/>
  <c r="R7" i="3" s="1"/>
  <c r="P7" i="3"/>
  <c r="Q6" i="3"/>
  <c r="R6" i="3" s="1"/>
  <c r="P6" i="3"/>
  <c r="Q5" i="3"/>
  <c r="R5" i="3" s="1"/>
  <c r="P5" i="3"/>
  <c r="F39" i="1"/>
  <c r="B39" i="1"/>
  <c r="B38" i="1"/>
  <c r="H37" i="1"/>
  <c r="F37" i="1"/>
  <c r="E37" i="1"/>
  <c r="D37" i="1"/>
  <c r="C37" i="1"/>
  <c r="D29" i="1"/>
  <c r="C29" i="1"/>
  <c r="D28" i="1"/>
  <c r="C28" i="1"/>
  <c r="I27" i="1"/>
  <c r="D27" i="1"/>
  <c r="C27" i="1"/>
  <c r="I26" i="1"/>
  <c r="D26" i="1"/>
  <c r="C26" i="1"/>
  <c r="I25" i="1"/>
  <c r="D25" i="1"/>
  <c r="C25" i="1"/>
  <c r="I24" i="1"/>
  <c r="F24" i="1"/>
  <c r="D24" i="1"/>
  <c r="C24" i="1"/>
  <c r="I23" i="1"/>
  <c r="F23" i="1"/>
  <c r="D23" i="1"/>
  <c r="C23" i="1"/>
  <c r="I22" i="1"/>
  <c r="F22" i="1"/>
  <c r="D22" i="1"/>
  <c r="C22" i="1"/>
  <c r="I21" i="1"/>
  <c r="F21" i="1"/>
  <c r="D21" i="1"/>
  <c r="C21" i="1"/>
  <c r="I20" i="1"/>
  <c r="F20" i="1"/>
  <c r="D20" i="1"/>
  <c r="C20" i="1"/>
  <c r="I19" i="1"/>
  <c r="F19" i="1"/>
  <c r="D19" i="1"/>
  <c r="C19" i="1"/>
  <c r="H12" i="1"/>
  <c r="E9" i="1"/>
  <c r="B9" i="1"/>
  <c r="H6" i="1"/>
  <c r="E6" i="1"/>
  <c r="B6" i="1"/>
  <c r="G37" i="1" l="1"/>
  <c r="E38" i="1"/>
  <c r="F38" i="1"/>
  <c r="E39" i="1"/>
  <c r="C38" i="1"/>
  <c r="D38" i="1"/>
  <c r="G39" i="1"/>
  <c r="H39" i="1"/>
  <c r="G38" i="1"/>
  <c r="C39" i="1"/>
  <c r="D34" i="1"/>
  <c r="F34" i="1"/>
  <c r="B35" i="1"/>
  <c r="E12" i="1"/>
  <c r="E34" i="1"/>
  <c r="G34" i="1"/>
  <c r="B40" i="1"/>
  <c r="H34" i="1"/>
  <c r="D41" i="1"/>
  <c r="F41" i="1"/>
  <c r="B36" i="1"/>
  <c r="H41" i="1"/>
  <c r="D40" i="1"/>
  <c r="H35" i="1"/>
  <c r="G41" i="1"/>
  <c r="C36" i="1"/>
  <c r="D35" i="1"/>
  <c r="B41" i="1"/>
  <c r="C41" i="1"/>
  <c r="F35" i="1"/>
  <c r="G35" i="1"/>
  <c r="D36" i="1"/>
  <c r="E36" i="1"/>
  <c r="C40" i="1"/>
  <c r="F36" i="1"/>
  <c r="E40" i="1"/>
  <c r="E35" i="1"/>
  <c r="H9" i="1"/>
  <c r="G36" i="1"/>
  <c r="F40" i="1"/>
  <c r="G40" i="1"/>
  <c r="B15" i="1"/>
  <c r="B12" i="1"/>
  <c r="B34" i="1"/>
</calcChain>
</file>

<file path=xl/sharedStrings.xml><?xml version="1.0" encoding="utf-8"?>
<sst xmlns="http://schemas.openxmlformats.org/spreadsheetml/2006/main" count="453" uniqueCount="239">
  <si>
    <t>HARDWARE-INVENTAR · ÜBERSICHT</t>
  </si>
  <si>
    <t>Automatisch berechnete Kennzahlen auf Basis des Tabellenblatts 'Inventar'.</t>
  </si>
  <si>
    <t>Geräte gesamt</t>
  </si>
  <si>
    <t>Davon in Betrieb</t>
  </si>
  <si>
    <t>In Reparatur</t>
  </si>
  <si>
    <t>Im Lager</t>
  </si>
  <si>
    <t>Ausgemustert</t>
  </si>
  <si>
    <t>Garantie aktiv</t>
  </si>
  <si>
    <t>Garantie läuft bald ab</t>
  </si>
  <si>
    <t>Garantie abgelaufen</t>
  </si>
  <si>
    <t>Anschaffungswert gesamt</t>
  </si>
  <si>
    <t>Restwert gesamt</t>
  </si>
  <si>
    <t>GERÄTE NACH KATEGORIE</t>
  </si>
  <si>
    <t>GERÄTE NACH STANDORT</t>
  </si>
  <si>
    <t>GERÄTE NACH ABTEILUNG</t>
  </si>
  <si>
    <t>Kategorie</t>
  </si>
  <si>
    <t>Anzahl</t>
  </si>
  <si>
    <t>Wert (€)</t>
  </si>
  <si>
    <t>Standort</t>
  </si>
  <si>
    <t>Abteilung</t>
  </si>
  <si>
    <t>Laptop</t>
  </si>
  <si>
    <t>Hauptsitz München</t>
  </si>
  <si>
    <t>IT</t>
  </si>
  <si>
    <t>Desktop-PC</t>
  </si>
  <si>
    <t>Niederlassung Berlin</t>
  </si>
  <si>
    <t>Vertrieb</t>
  </si>
  <si>
    <t>Monitor</t>
  </si>
  <si>
    <t>Niederlassung Hamburg</t>
  </si>
  <si>
    <t>Marketing</t>
  </si>
  <si>
    <t>Drucker</t>
  </si>
  <si>
    <t>Niederlassung Köln</t>
  </si>
  <si>
    <t>Buchhaltung</t>
  </si>
  <si>
    <t>Server</t>
  </si>
  <si>
    <t>Homeoffice</t>
  </si>
  <si>
    <t>Personal</t>
  </si>
  <si>
    <t>Netzwerkgerät</t>
  </si>
  <si>
    <t>Lager</t>
  </si>
  <si>
    <t>Geschäftsführung</t>
  </si>
  <si>
    <t>Smartphone</t>
  </si>
  <si>
    <t>Entwicklung</t>
  </si>
  <si>
    <t>Tablet</t>
  </si>
  <si>
    <t>Produktion</t>
  </si>
  <si>
    <t>Peripherie</t>
  </si>
  <si>
    <t>Kundenservice</t>
  </si>
  <si>
    <t>Sonstiges</t>
  </si>
  <si>
    <t>GESAMT</t>
  </si>
  <si>
    <t>GARANTIE-WARNUNGEN (nächste 90 Tage)</t>
  </si>
  <si>
    <t>Inventarnummer</t>
  </si>
  <si>
    <t>Modell</t>
  </si>
  <si>
    <t>Zugewiesen an</t>
  </si>
  <si>
    <t>Garantie bis</t>
  </si>
  <si>
    <t>Status</t>
  </si>
  <si>
    <t>Hinweis: Die Werte aktualisieren sich automatisch, sobald im Tabellenblatt 'Inventar' Einträge hinzugefügt oder verändert werden.</t>
  </si>
  <si>
    <t>Referenzdaten für Dropdown-Listen</t>
  </si>
  <si>
    <t>Diese Liste enthält die Auswahlwerte für die Dropdowns im Tabellenblatt 'Inventar'. Werte können hier ergänzt oder geändert werden. Die Bereiche sind als benannte Bereiche definiert.</t>
  </si>
  <si>
    <t>Kategorien</t>
  </si>
  <si>
    <t>Standorte</t>
  </si>
  <si>
    <t>Abteilungen</t>
  </si>
  <si>
    <t>Hersteller</t>
  </si>
  <si>
    <t>Lieferanten</t>
  </si>
  <si>
    <t>In Betrieb</t>
  </si>
  <si>
    <t>Dell</t>
  </si>
  <si>
    <t>Bechtle AG</t>
  </si>
  <si>
    <t>HP</t>
  </si>
  <si>
    <t>Cancom GmbH</t>
  </si>
  <si>
    <t>Lenovo</t>
  </si>
  <si>
    <t>Notebooksbilliger.de</t>
  </si>
  <si>
    <t>Apple</t>
  </si>
  <si>
    <t>Amazon Business</t>
  </si>
  <si>
    <t>Microsoft</t>
  </si>
  <si>
    <t>Computacenter</t>
  </si>
  <si>
    <t>Samsung</t>
  </si>
  <si>
    <t>Wortmann AG</t>
  </si>
  <si>
    <t>LG</t>
  </si>
  <si>
    <t>Reichelt Elektronik</t>
  </si>
  <si>
    <t>Brother</t>
  </si>
  <si>
    <t>Canon</t>
  </si>
  <si>
    <t>Cisco</t>
  </si>
  <si>
    <t>Logitech</t>
  </si>
  <si>
    <t>ASUS</t>
  </si>
  <si>
    <t>Acer</t>
  </si>
  <si>
    <t>Fujitsu</t>
  </si>
  <si>
    <t>HARDWARE-INVENTAR</t>
  </si>
  <si>
    <t>Vollständige Erfassung aller IT- und Hardware-Ressourcen. Bearbeitung der Inhalte direkt in der Tabelle; Dropdowns, Garantie-Status, Alter und Restwert werden automatisch berechnet.</t>
  </si>
  <si>
    <t>Seriennummer</t>
  </si>
  <si>
    <t>Spezifikationen</t>
  </si>
  <si>
    <t>Betriebssystem</t>
  </si>
  <si>
    <t>Kaufdatum</t>
  </si>
  <si>
    <t>Kaufpreis (€)</t>
  </si>
  <si>
    <t>Lieferant</t>
  </si>
  <si>
    <t>Nutzungsdauer (Jahre)</t>
  </si>
  <si>
    <t>Garantie-Status</t>
  </si>
  <si>
    <t>Alter (Jahre)</t>
  </si>
  <si>
    <t>Restwert (€)</t>
  </si>
  <si>
    <t>Letzte Wartung</t>
  </si>
  <si>
    <t>Bemerkungen</t>
  </si>
  <si>
    <t>IT-10001</t>
  </si>
  <si>
    <t>Latitude 5440</t>
  </si>
  <si>
    <t>DL5440-AX7821</t>
  </si>
  <si>
    <t>Intel Core i7-1365U, 32 GB RAM, 1 TB SSD</t>
  </si>
  <si>
    <t>Windows 11 Pro</t>
  </si>
  <si>
    <t>Andreas Müller</t>
  </si>
  <si>
    <t>Außendienst-Notebook, Dockingstation vorhanden</t>
  </si>
  <si>
    <t>IT-10002</t>
  </si>
  <si>
    <t>ThinkPad T14 Gen 4</t>
  </si>
  <si>
    <t>LN-T14G4-554120</t>
  </si>
  <si>
    <t>AMD Ryzen 7 PRO, 16 GB RAM, 512 GB SSD</t>
  </si>
  <si>
    <t>Sabine Hoffmann</t>
  </si>
  <si>
    <t>IT-10003</t>
  </si>
  <si>
    <t>MacBook Pro 14 M3</t>
  </si>
  <si>
    <t>MBP14-M3-AS8821</t>
  </si>
  <si>
    <t>Apple M3 Pro, 18 GB RAM, 512 GB SSD</t>
  </si>
  <si>
    <t>macOS Sonoma</t>
  </si>
  <si>
    <t>Julia Fischer</t>
  </si>
  <si>
    <t>Design-Arbeitsplatz</t>
  </si>
  <si>
    <t>IT-10004</t>
  </si>
  <si>
    <t>EliteDesk 800 G9</t>
  </si>
  <si>
    <t>HP800G9-741209</t>
  </si>
  <si>
    <t>Intel Core i5-13500, 16 GB RAM, 512 GB SSD</t>
  </si>
  <si>
    <t>Markus Weber</t>
  </si>
  <si>
    <t>Anschluss an zwei Monitore</t>
  </si>
  <si>
    <t>IT-10005</t>
  </si>
  <si>
    <t>Esprimo P5011</t>
  </si>
  <si>
    <t>FJ-P5011-220914</t>
  </si>
  <si>
    <t>Intel Core i3-12100, 8 GB RAM, 256 GB SSD</t>
  </si>
  <si>
    <t>Windows 10 Pro</t>
  </si>
  <si>
    <t>Nicole Becker</t>
  </si>
  <si>
    <t>Garantie abgelaufen, Ersatz prüfen</t>
  </si>
  <si>
    <t>IT-10006</t>
  </si>
  <si>
    <t>27UP850-W</t>
  </si>
  <si>
    <t>LG27UP-AC4451</t>
  </si>
  <si>
    <t>27 Zoll, 4K UHD, USB-C</t>
  </si>
  <si>
    <t>-</t>
  </si>
  <si>
    <t>IT-10007</t>
  </si>
  <si>
    <t>U2723QE</t>
  </si>
  <si>
    <t>DL-U2723-883201</t>
  </si>
  <si>
    <t>27 Zoll, 4K, USB-C-Hub</t>
  </si>
  <si>
    <t>IT-10008</t>
  </si>
  <si>
    <t>S34J550</t>
  </si>
  <si>
    <t>SM-S34J-771209</t>
  </si>
  <si>
    <t>34 Zoll, Ultrawide, QHD</t>
  </si>
  <si>
    <t>Daniel Krause</t>
  </si>
  <si>
    <t>Bildflackern, in RMA</t>
  </si>
  <si>
    <t>IT-10009</t>
  </si>
  <si>
    <t>HL-L8360CDW</t>
  </si>
  <si>
    <t>BR-HL8360-449012</t>
  </si>
  <si>
    <t>Farblaser, Duplex, Netzwerk</t>
  </si>
  <si>
    <t>Abteilung Buchhaltung</t>
  </si>
  <si>
    <t>Tonerstand prüfen</t>
  </si>
  <si>
    <t>IT-10010</t>
  </si>
  <si>
    <t>imageRUNNER 2425i</t>
  </si>
  <si>
    <t>CN-IR2425-115522</t>
  </si>
  <si>
    <t>Multifunktion, A3, Netzwerk</t>
  </si>
  <si>
    <t>Allgemein</t>
  </si>
  <si>
    <t>Etagendrucker 2.OG</t>
  </si>
  <si>
    <t>Wartungsvertrag inklusive</t>
  </si>
  <si>
    <t>IT-10011</t>
  </si>
  <si>
    <t>PowerEdge R650</t>
  </si>
  <si>
    <t>DL-PE-R650-009912</t>
  </si>
  <si>
    <t>2x Intel Xeon, 128 GB RAM, 4x 1,92 TB SSD</t>
  </si>
  <si>
    <t>Windows Server 2022</t>
  </si>
  <si>
    <t>Serverraum Rack 02</t>
  </si>
  <si>
    <t>Hauptdateiserver, USV angeschlossen</t>
  </si>
  <si>
    <t>IT-10012</t>
  </si>
  <si>
    <t>ProLiant DL380 Gen10</t>
  </si>
  <si>
    <t>HP-DL380-228740</t>
  </si>
  <si>
    <t>2x Intel Xeon Silver, 64 GB RAM, 8x 1 TB</t>
  </si>
  <si>
    <t>VMware ESXi 8</t>
  </si>
  <si>
    <t>Serverraum BE</t>
  </si>
  <si>
    <t>Virtualisierungshost</t>
  </si>
  <si>
    <t>IT-10013</t>
  </si>
  <si>
    <t>Catalyst 9200L</t>
  </si>
  <si>
    <t>CS-9200L-552014</t>
  </si>
  <si>
    <t>48-Port Gigabit, PoE+</t>
  </si>
  <si>
    <t>IOS-XE</t>
  </si>
  <si>
    <t>Verteilerraum EG</t>
  </si>
  <si>
    <t>IT-10014</t>
  </si>
  <si>
    <t>Meraki MX67</t>
  </si>
  <si>
    <t>CS-MX67-998211</t>
  </si>
  <si>
    <t>Firewall, SD-WAN</t>
  </si>
  <si>
    <t>Meraki Cloud</t>
  </si>
  <si>
    <t>Technikraum HH</t>
  </si>
  <si>
    <t>Lizenz bis 04/2027</t>
  </si>
  <si>
    <t>IT-10015</t>
  </si>
  <si>
    <t>iPhone 15</t>
  </si>
  <si>
    <t>AP-IP15-771201</t>
  </si>
  <si>
    <t>128 GB, 5G</t>
  </si>
  <si>
    <t>iOS 17</t>
  </si>
  <si>
    <t>Dr. Petra Lindberg</t>
  </si>
  <si>
    <t>IT-10016</t>
  </si>
  <si>
    <t>Galaxy S23</t>
  </si>
  <si>
    <t>SM-S23-882140</t>
  </si>
  <si>
    <t>256 GB, 5G</t>
  </si>
  <si>
    <t>Android 14</t>
  </si>
  <si>
    <t>Tim Korte</t>
  </si>
  <si>
    <t>IT-10017</t>
  </si>
  <si>
    <t>iPad Pro 11</t>
  </si>
  <si>
    <t>AP-IPADPRO-441299</t>
  </si>
  <si>
    <t>M2, 256 GB, Wi-Fi+Cellular</t>
  </si>
  <si>
    <t>iPadOS 17</t>
  </si>
  <si>
    <t>Pencil 2. Gen. enthalten</t>
  </si>
  <si>
    <t>IT-10018</t>
  </si>
  <si>
    <t>MX Keys + MX Master 3S</t>
  </si>
  <si>
    <t>LG-MX-887112</t>
  </si>
  <si>
    <t>Tastatur und Maus Set</t>
  </si>
  <si>
    <t>IT-10019</t>
  </si>
  <si>
    <t>EliteBook 840 G10</t>
  </si>
  <si>
    <t>HP-EB840-993321</t>
  </si>
  <si>
    <t>Intel Core i5-1335U, 16 GB RAM, 512 GB SSD</t>
  </si>
  <si>
    <t>Reserve-Gerät</t>
  </si>
  <si>
    <t>IT-10020</t>
  </si>
  <si>
    <t>ThinkCentre M70q</t>
  </si>
  <si>
    <t>LN-M70Q-771089</t>
  </si>
  <si>
    <t>Intel Core i3, 8 GB RAM, 256 GB SSD</t>
  </si>
  <si>
    <t>Festplatte gelöscht, Entsorgung geplant</t>
  </si>
  <si>
    <t>IT-10021</t>
  </si>
  <si>
    <t>iPhone 13</t>
  </si>
  <si>
    <t>AP-IP13-552014</t>
  </si>
  <si>
    <t>128 GB</t>
  </si>
  <si>
    <t>Akku verschlechtert</t>
  </si>
  <si>
    <t>IT-10022</t>
  </si>
  <si>
    <t>ProArt PA278CV</t>
  </si>
  <si>
    <t>AS-PA278-114420</t>
  </si>
  <si>
    <t>27 Zoll, QHD, USB-C</t>
  </si>
  <si>
    <t>IT-10023</t>
  </si>
  <si>
    <t>LaserJet Pro M404dn</t>
  </si>
  <si>
    <t>HP-LJ404-661298</t>
  </si>
  <si>
    <t>S/W Laser, Netzwerk</t>
  </si>
  <si>
    <t>Etagendrucker EG</t>
  </si>
  <si>
    <t>IT-10024</t>
  </si>
  <si>
    <t>Meraki MR46</t>
  </si>
  <si>
    <t>CS-MR46-220019</t>
  </si>
  <si>
    <t>Wi-Fi 6 Access Point</t>
  </si>
  <si>
    <t>Deckenmontage</t>
  </si>
  <si>
    <t>IT-10025</t>
  </si>
  <si>
    <t>Surface Pro 9</t>
  </si>
  <si>
    <t>MS-SP9-885521</t>
  </si>
  <si>
    <t>Intel Core i5, 16 GB, 256 GB</t>
  </si>
  <si>
    <t>Type Cover enthalten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</si>
</sst>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€&quot;"/>
    <numFmt numFmtId="165" formatCode="dd\.mm\.yyyy"/>
    <numFmt numFmtId="166" formatCode="0.0"/>
  </numFmts>
  <fonts count="13" x14ac:knownFonts="1">
    <font>
      <sz val="11"/>
      <color theme="1"/>
      <name val="Calibri"/>
      <family val="2"/>
      <charset val="1"/>
    </font>
    <font>
      <b/>
      <sz val="20"/>
      <color rgb="FF1F3A5F"/>
      <name val="Arial"/>
      <charset val="1"/>
    </font>
    <font>
      <i/>
      <sz val="10"/>
      <color rgb="FF595959"/>
      <name val="Arial"/>
      <charset val="1"/>
    </font>
    <font>
      <b/>
      <sz val="10"/>
      <color rgb="FFFFFFFF"/>
      <name val="Arial"/>
      <charset val="1"/>
    </font>
    <font>
      <b/>
      <sz val="12"/>
      <color rgb="FFFFFFFF"/>
      <name val="Arial"/>
      <charset val="1"/>
    </font>
    <font>
      <b/>
      <sz val="11"/>
      <name val="Arial"/>
      <charset val="1"/>
    </font>
    <font>
      <sz val="10"/>
      <name val="Arial"/>
      <charset val="1"/>
    </font>
    <font>
      <b/>
      <sz val="11"/>
      <color rgb="FFFFFFFF"/>
      <name val="Arial"/>
      <charset val="1"/>
    </font>
    <font>
      <b/>
      <sz val="10"/>
      <name val="Arial"/>
      <charset val="1"/>
    </font>
    <font>
      <i/>
      <sz val="9"/>
      <color rgb="FF595959"/>
      <name val="Arial"/>
      <charset val="1"/>
    </font>
    <font>
      <b/>
      <sz val="14"/>
      <color rgb="FFFFFFFF"/>
      <name val="Arial"/>
      <charset val="1"/>
    </font>
    <font>
      <b/>
      <sz val="18"/>
      <color rgb="FFFFFFFF"/>
      <name val="Arial"/>
      <charset val="1"/>
    </font>
    <font>
      <b/>
      <sz val="10"/>
      <color rgb="FF1F3A5F"/>
      <name val="Arial"/>
      <charset val="1"/>
    </font>
  </fonts>
  <fills count="7">
    <fill>
      <patternFill patternType="none"/>
    </fill>
    <fill>
      <patternFill patternType="gray125"/>
    </fill>
    <fill>
      <patternFill patternType="solid">
        <fgColor rgb="FF2E75B6"/>
        <bgColor rgb="FF4672A8"/>
      </patternFill>
    </fill>
    <fill>
      <patternFill patternType="solid">
        <fgColor rgb="FFF2F6FB"/>
        <bgColor rgb="FFF7FAFD"/>
      </patternFill>
    </fill>
    <fill>
      <patternFill patternType="solid">
        <fgColor rgb="FF1F3A5F"/>
        <bgColor rgb="FF375623"/>
      </patternFill>
    </fill>
    <fill>
      <patternFill patternType="solid">
        <fgColor rgb="FFD9E5F1"/>
        <bgColor rgb="FFD9D9D9"/>
      </patternFill>
    </fill>
    <fill>
      <patternFill patternType="solid">
        <fgColor rgb="FFF7FAFD"/>
        <bgColor rgb="FFF2F6FB"/>
      </patternFill>
    </fill>
  </fills>
  <borders count="3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vertical="center" wrapText="1" indent="1"/>
    </xf>
    <xf numFmtId="0" fontId="11" fillId="4" borderId="0" xfId="0" applyFont="1" applyFill="1" applyAlignment="1">
      <alignment horizontal="left" vertical="center" indent="1"/>
    </xf>
    <xf numFmtId="0" fontId="2" fillId="0" borderId="0" xfId="0" applyFont="1" applyAlignment="1">
      <alignment vertical="center" wrapText="1"/>
    </xf>
    <xf numFmtId="0" fontId="10" fillId="4" borderId="0" xfId="0" applyFont="1" applyFill="1" applyAlignment="1">
      <alignment horizontal="left" vertical="center" indent="1"/>
    </xf>
    <xf numFmtId="0" fontId="9" fillId="0" borderId="0" xfId="0" applyFont="1"/>
    <xf numFmtId="0" fontId="4" fillId="4" borderId="0" xfId="0" applyFont="1" applyFill="1" applyAlignment="1">
      <alignment vertical="center" indent="1"/>
    </xf>
    <xf numFmtId="164" fontId="1" fillId="3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indent="1"/>
    </xf>
    <xf numFmtId="0" fontId="2" fillId="0" borderId="0" xfId="0" applyFont="1"/>
    <xf numFmtId="0" fontId="1" fillId="0" borderId="0" xfId="0" applyFont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indent="1"/>
    </xf>
    <xf numFmtId="1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 indent="1"/>
    </xf>
    <xf numFmtId="1" fontId="0" fillId="6" borderId="1" xfId="0" applyNumberForma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 indent="1"/>
    </xf>
    <xf numFmtId="1" fontId="7" fillId="4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65" fontId="6" fillId="6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vertical="center" wrapText="1"/>
    </xf>
    <xf numFmtId="165" fontId="6" fillId="6" borderId="1" xfId="0" applyNumberFormat="1" applyFont="1" applyFill="1" applyBorder="1" applyAlignment="1">
      <alignment horizontal="center" vertical="center" wrapText="1"/>
    </xf>
    <xf numFmtId="164" fontId="6" fillId="6" borderId="1" xfId="0" applyNumberFormat="1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center" vertical="center" wrapText="1"/>
    </xf>
    <xf numFmtId="166" fontId="6" fillId="6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</cellXfs>
  <cellStyles count="1">
    <cellStyle name="Standard" xfId="0" builtinId="0"/>
  </cellStyles>
  <dxfs count="9">
    <dxf>
      <font>
        <b/>
        <sz val="10"/>
        <color rgb="FF1F3A5F"/>
        <name val="Arial"/>
        <charset val="1"/>
      </font>
      <fill>
        <patternFill>
          <bgColor rgb="FFD9E5F1"/>
        </patternFill>
      </fill>
    </dxf>
    <dxf>
      <font>
        <b/>
        <sz val="10"/>
        <color rgb="FF843C0C"/>
        <name val="Arial"/>
        <charset val="1"/>
      </font>
      <fill>
        <patternFill>
          <bgColor rgb="FFF8CBAD"/>
        </patternFill>
      </fill>
    </dxf>
    <dxf>
      <font>
        <b/>
        <sz val="10"/>
        <color rgb="FF806000"/>
        <name val="Arial"/>
        <charset val="1"/>
      </font>
      <fill>
        <patternFill>
          <bgColor rgb="FFFFE699"/>
        </patternFill>
      </fill>
    </dxf>
    <dxf>
      <font>
        <b/>
        <sz val="10"/>
        <color rgb="FF375623"/>
        <name val="Arial"/>
        <charset val="1"/>
      </font>
      <fill>
        <patternFill>
          <bgColor rgb="FFC6EFCE"/>
        </patternFill>
      </fill>
    </dxf>
    <dxf>
      <font>
        <b/>
        <sz val="10"/>
        <color rgb="FF843C0C"/>
        <name val="Arial"/>
        <charset val="1"/>
      </font>
      <fill>
        <patternFill>
          <bgColor rgb="FFF8CBAD"/>
        </patternFill>
      </fill>
    </dxf>
    <dxf>
      <font>
        <b/>
        <sz val="10"/>
        <color rgb="FF806000"/>
        <name val="Arial"/>
        <charset val="1"/>
      </font>
      <fill>
        <patternFill>
          <bgColor rgb="FFFFE699"/>
        </patternFill>
      </fill>
    </dxf>
    <dxf>
      <font>
        <b/>
        <sz val="10"/>
        <color rgb="FF375623"/>
        <name val="Arial"/>
        <charset val="1"/>
      </font>
      <fill>
        <patternFill>
          <bgColor rgb="FFC6EFCE"/>
        </patternFill>
      </fill>
    </dxf>
    <dxf>
      <font>
        <b/>
        <sz val="10"/>
        <color rgb="FF843C0C"/>
        <name val="Arial"/>
        <charset val="1"/>
      </font>
      <fill>
        <patternFill>
          <bgColor rgb="FFF8CBAD"/>
        </patternFill>
      </fill>
    </dxf>
    <dxf>
      <font>
        <b/>
        <sz val="10"/>
        <color rgb="FF806000"/>
        <name val="Arial"/>
        <charset val="1"/>
      </font>
      <fill>
        <patternFill>
          <bgColor rgb="FFFFE699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6000"/>
      <rgbColor rgb="FF800080"/>
      <rgbColor rgb="FF008080"/>
      <rgbColor rgb="FFBFBFBF"/>
      <rgbColor rgb="FF4F81BD"/>
      <rgbColor rgb="FF93A9CE"/>
      <rgbColor rgb="FFAB4744"/>
      <rgbColor rgb="FFF7FAFD"/>
      <rgbColor rgb="FFD9E5F1"/>
      <rgbColor rgb="FF660066"/>
      <rgbColor rgb="FFDC853E"/>
      <rgbColor rgb="FF4672A8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6FB"/>
      <rgbColor rgb="FFC6EFCE"/>
      <rgbColor rgb="FFFFE699"/>
      <rgbColor rgb="FFB8CD97"/>
      <rgbColor rgb="FFD09493"/>
      <rgbColor rgb="FFCC99FF"/>
      <rgbColor rgb="FFF8CBAD"/>
      <rgbColor rgb="FF2E75B6"/>
      <rgbColor rgb="FF33CCCC"/>
      <rgbColor rgb="FF8AA64F"/>
      <rgbColor rgb="FFFFCC00"/>
      <rgbColor rgb="FFFF9900"/>
      <rgbColor rgb="FFFF6600"/>
      <rgbColor rgb="FF725990"/>
      <rgbColor rgb="FFA99BBD"/>
      <rgbColor rgb="FF1F3A5F"/>
      <rgbColor rgb="FF4299B0"/>
      <rgbColor rgb="FF003300"/>
      <rgbColor rgb="FF333300"/>
      <rgbColor rgb="FF843C0C"/>
      <rgbColor rgb="FF993366"/>
      <rgbColor rgb="FF595959"/>
      <rgbColor rgb="FF3756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Geräte nach Kategorie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Übersicht!$C$18</c:f>
              <c:strCache>
                <c:ptCount val="1"/>
                <c:pt idx="0">
                  <c:v>Anzahl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dPt>
            <c:idx val="0"/>
            <c:bubble3D val="0"/>
            <c:spPr>
              <a:solidFill>
                <a:srgbClr val="4672A8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FFA2-4AA5-830D-E2812007D92E}"/>
              </c:ext>
            </c:extLst>
          </c:dPt>
          <c:dPt>
            <c:idx val="1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FFA2-4AA5-830D-E2812007D92E}"/>
              </c:ext>
            </c:extLst>
          </c:dPt>
          <c:dPt>
            <c:idx val="2"/>
            <c:bubble3D val="0"/>
            <c:spPr>
              <a:solidFill>
                <a:srgbClr val="8AA64F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FFA2-4AA5-830D-E2812007D92E}"/>
              </c:ext>
            </c:extLst>
          </c:dPt>
          <c:dPt>
            <c:idx val="3"/>
            <c:bubble3D val="0"/>
            <c:spPr>
              <a:solidFill>
                <a:srgbClr val="72599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7-FFA2-4AA5-830D-E2812007D92E}"/>
              </c:ext>
            </c:extLst>
          </c:dPt>
          <c:dPt>
            <c:idx val="4"/>
            <c:bubble3D val="0"/>
            <c:spPr>
              <a:solidFill>
                <a:srgbClr val="4299B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9-FFA2-4AA5-830D-E2812007D92E}"/>
              </c:ext>
            </c:extLst>
          </c:dPt>
          <c:dPt>
            <c:idx val="5"/>
            <c:bubble3D val="0"/>
            <c:spPr>
              <a:solidFill>
                <a:srgbClr val="DC853E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B-FFA2-4AA5-830D-E2812007D92E}"/>
              </c:ext>
            </c:extLst>
          </c:dPt>
          <c:dPt>
            <c:idx val="6"/>
            <c:bubble3D val="0"/>
            <c:spPr>
              <a:solidFill>
                <a:srgbClr val="93A9CE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D-FFA2-4AA5-830D-E2812007D92E}"/>
              </c:ext>
            </c:extLst>
          </c:dPt>
          <c:dPt>
            <c:idx val="7"/>
            <c:bubble3D val="0"/>
            <c:spPr>
              <a:solidFill>
                <a:srgbClr val="D09493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F-FFA2-4AA5-830D-E2812007D92E}"/>
              </c:ext>
            </c:extLst>
          </c:dPt>
          <c:dPt>
            <c:idx val="8"/>
            <c:bubble3D val="0"/>
            <c:spPr>
              <a:solidFill>
                <a:srgbClr val="B8CD97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1-FFA2-4AA5-830D-E2812007D92E}"/>
              </c:ext>
            </c:extLst>
          </c:dPt>
          <c:dPt>
            <c:idx val="9"/>
            <c:bubble3D val="0"/>
            <c:spPr>
              <a:solidFill>
                <a:srgbClr val="A99BB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3-FFA2-4AA5-830D-E2812007D92E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1-FFA2-4AA5-830D-E2812007D92E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3-FFA2-4AA5-830D-E2812007D92E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5-FFA2-4AA5-830D-E2812007D92E}"/>
                </c:ext>
              </c:extLst>
            </c:dLbl>
            <c:dLbl>
              <c:idx val="3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7-FFA2-4AA5-830D-E2812007D92E}"/>
                </c:ext>
              </c:extLst>
            </c:dLbl>
            <c:dLbl>
              <c:idx val="4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9-FFA2-4AA5-830D-E2812007D92E}"/>
                </c:ext>
              </c:extLst>
            </c:dLbl>
            <c:dLbl>
              <c:idx val="5"/>
              <c:layout>
                <c:manualLayout>
                  <c:x val="-1.7781386276131825E-2"/>
                  <c:y val="2.5260572374977194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FA2-4AA5-830D-E2812007D92E}"/>
                </c:ext>
              </c:extLst>
            </c:dLbl>
            <c:dLbl>
              <c:idx val="6"/>
              <c:layout>
                <c:manualLayout>
                  <c:x val="-4.2470663929654708E-3"/>
                  <c:y val="3.6934607772958865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FA2-4AA5-830D-E2812007D92E}"/>
                </c:ext>
              </c:extLst>
            </c:dLbl>
            <c:dLbl>
              <c:idx val="7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F-FFA2-4AA5-830D-E2812007D92E}"/>
                </c:ext>
              </c:extLst>
            </c:dLbl>
            <c:dLbl>
              <c:idx val="8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11-FFA2-4AA5-830D-E2812007D92E}"/>
                </c:ext>
              </c:extLst>
            </c:dLbl>
            <c:dLbl>
              <c:idx val="9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13-FFA2-4AA5-830D-E2812007D9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de-DE"/>
              </a:p>
            </c:txPr>
            <c:dLblPos val="bestFit"/>
            <c:showLegendKey val="1"/>
            <c:showVal val="1"/>
            <c:showCatName val="1"/>
            <c:showSerName val="1"/>
            <c:showPercent val="1"/>
            <c:showBubbleSize val="1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Übersicht!$B$19:$B$28</c:f>
              <c:strCache>
                <c:ptCount val="10"/>
                <c:pt idx="0">
                  <c:v>Laptop</c:v>
                </c:pt>
                <c:pt idx="1">
                  <c:v>Desktop-PC</c:v>
                </c:pt>
                <c:pt idx="2">
                  <c:v>Monitor</c:v>
                </c:pt>
                <c:pt idx="3">
                  <c:v>Drucker</c:v>
                </c:pt>
                <c:pt idx="4">
                  <c:v>Server</c:v>
                </c:pt>
                <c:pt idx="5">
                  <c:v>Netzwerkgerät</c:v>
                </c:pt>
                <c:pt idx="6">
                  <c:v>Smartphone</c:v>
                </c:pt>
                <c:pt idx="7">
                  <c:v>Tablet</c:v>
                </c:pt>
                <c:pt idx="8">
                  <c:v>Peripherie</c:v>
                </c:pt>
                <c:pt idx="9">
                  <c:v>Sonstiges</c:v>
                </c:pt>
              </c:strCache>
            </c:strRef>
          </c:cat>
          <c:val>
            <c:numRef>
              <c:f>Übersicht!$C$19:$C$28</c:f>
              <c:numCache>
                <c:formatCode>0</c:formatCode>
                <c:ptCount val="10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FA2-4AA5-830D-E2812007D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chemeClr val="accent1">
        <a:lumMod val="20000"/>
        <a:lumOff val="80000"/>
      </a:schemeClr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95250</xdr:colOff>
      <xdr:row>4</xdr:row>
      <xdr:rowOff>9525</xdr:rowOff>
    </xdr:from>
    <xdr:to>
      <xdr:col>18</xdr:col>
      <xdr:colOff>142875</xdr:colOff>
      <xdr:row>15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Inventar" displayName="tblInventar" ref="A4:U79" totalsRowShown="0">
  <autoFilter ref="A4:U79" xr:uid="{00000000-0009-0000-0100-000001000000}"/>
  <tableColumns count="21">
    <tableColumn id="1" xr3:uid="{00000000-0010-0000-0000-000001000000}" name="Inventarnummer"/>
    <tableColumn id="2" xr3:uid="{00000000-0010-0000-0000-000002000000}" name="Kategorie"/>
    <tableColumn id="3" xr3:uid="{00000000-0010-0000-0000-000003000000}" name="Hersteller"/>
    <tableColumn id="4" xr3:uid="{00000000-0010-0000-0000-000004000000}" name="Modell"/>
    <tableColumn id="5" xr3:uid="{00000000-0010-0000-0000-000005000000}" name="Seriennummer"/>
    <tableColumn id="6" xr3:uid="{00000000-0010-0000-0000-000006000000}" name="Spezifikationen"/>
    <tableColumn id="7" xr3:uid="{00000000-0010-0000-0000-000007000000}" name="Betriebssystem"/>
    <tableColumn id="8" xr3:uid="{00000000-0010-0000-0000-000008000000}" name="Standort"/>
    <tableColumn id="9" xr3:uid="{00000000-0010-0000-0000-000009000000}" name="Abteilung"/>
    <tableColumn id="10" xr3:uid="{00000000-0010-0000-0000-00000A000000}" name="Zugewiesen an"/>
    <tableColumn id="11" xr3:uid="{00000000-0010-0000-0000-00000B000000}" name="Kaufdatum"/>
    <tableColumn id="12" xr3:uid="{00000000-0010-0000-0000-00000C000000}" name="Kaufpreis (€)"/>
    <tableColumn id="13" xr3:uid="{00000000-0010-0000-0000-00000D000000}" name="Lieferant"/>
    <tableColumn id="14" xr3:uid="{00000000-0010-0000-0000-00000E000000}" name="Nutzungsdauer (Jahre)"/>
    <tableColumn id="15" xr3:uid="{00000000-0010-0000-0000-00000F000000}" name="Garantie bis"/>
    <tableColumn id="16" xr3:uid="{00000000-0010-0000-0000-000010000000}" name="Garantie-Status"/>
    <tableColumn id="17" xr3:uid="{00000000-0010-0000-0000-000011000000}" name="Alter (Jahre)"/>
    <tableColumn id="18" xr3:uid="{00000000-0010-0000-0000-000012000000}" name="Restwert (€)"/>
    <tableColumn id="19" xr3:uid="{00000000-0010-0000-0000-000013000000}" name="Status"/>
    <tableColumn id="20" xr3:uid="{00000000-0010-0000-0000-000014000000}" name="Letzte Wartung"/>
    <tableColumn id="21" xr3:uid="{00000000-0010-0000-0000-000015000000}" name="Bemerkungen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43"/>
  <sheetViews>
    <sheetView showGridLines="0" tabSelected="1" zoomScaleNormal="100" workbookViewId="0">
      <selection activeCell="Q21" sqref="Q21"/>
    </sheetView>
  </sheetViews>
  <sheetFormatPr baseColWidth="10" defaultColWidth="8.7109375" defaultRowHeight="15" x14ac:dyDescent="0.25"/>
  <cols>
    <col min="1" max="1" width="3" customWidth="1"/>
    <col min="2" max="2" width="22" customWidth="1"/>
    <col min="3" max="3" width="18" customWidth="1"/>
    <col min="4" max="4" width="11.85546875" bestFit="1" customWidth="1"/>
    <col min="5" max="5" width="22" customWidth="1"/>
    <col min="6" max="6" width="18" customWidth="1"/>
    <col min="7" max="7" width="12" bestFit="1" customWidth="1"/>
    <col min="8" max="8" width="22" customWidth="1"/>
    <col min="9" max="9" width="18" customWidth="1"/>
    <col min="10" max="10" width="3" customWidth="1"/>
  </cols>
  <sheetData>
    <row r="2" spans="2:9" ht="31.5" customHeight="1" x14ac:dyDescent="0.25">
      <c r="B2" s="11" t="s">
        <v>0</v>
      </c>
      <c r="C2" s="11"/>
      <c r="D2" s="11"/>
      <c r="E2" s="11"/>
      <c r="F2" s="11"/>
      <c r="G2" s="11"/>
      <c r="H2" s="11"/>
      <c r="I2" s="11"/>
    </row>
    <row r="3" spans="2:9" x14ac:dyDescent="0.25">
      <c r="B3" s="10" t="s">
        <v>1</v>
      </c>
      <c r="C3" s="10"/>
      <c r="D3" s="10"/>
      <c r="E3" s="10"/>
      <c r="F3" s="10"/>
      <c r="G3" s="10"/>
      <c r="H3" s="10"/>
      <c r="I3" s="10"/>
    </row>
    <row r="5" spans="2:9" ht="21.75" customHeight="1" x14ac:dyDescent="0.25">
      <c r="B5" s="9" t="s">
        <v>2</v>
      </c>
      <c r="C5" s="9"/>
      <c r="E5" s="9" t="s">
        <v>3</v>
      </c>
      <c r="F5" s="9"/>
      <c r="H5" s="9" t="s">
        <v>4</v>
      </c>
      <c r="I5" s="9"/>
    </row>
    <row r="6" spans="2:9" ht="33.75" customHeight="1" x14ac:dyDescent="0.25">
      <c r="B6" s="8">
        <f>COUNTA(Inventar!$A$5:$A$79)</f>
        <v>25</v>
      </c>
      <c r="C6" s="8"/>
      <c r="E6" s="8">
        <f>COUNTIF(Inventar!$S$5:$S$79,"In Betrieb")</f>
        <v>22</v>
      </c>
      <c r="F6" s="8"/>
      <c r="H6" s="8">
        <f>COUNTIF(Inventar!$S$5:$S$79,"In Reparatur")</f>
        <v>1</v>
      </c>
      <c r="I6" s="8"/>
    </row>
    <row r="8" spans="2:9" ht="21.75" customHeight="1" x14ac:dyDescent="0.25">
      <c r="B8" s="9" t="s">
        <v>5</v>
      </c>
      <c r="C8" s="9"/>
      <c r="E8" s="9" t="s">
        <v>6</v>
      </c>
      <c r="F8" s="9"/>
      <c r="H8" s="9" t="s">
        <v>7</v>
      </c>
      <c r="I8" s="9"/>
    </row>
    <row r="9" spans="2:9" ht="33.75" customHeight="1" x14ac:dyDescent="0.25">
      <c r="B9" s="8">
        <f>COUNTIF(Inventar!$S$5:$S$79,"Im Lager")</f>
        <v>1</v>
      </c>
      <c r="C9" s="8"/>
      <c r="E9" s="8">
        <f>COUNTIF(Inventar!$S$5:$S$79,"Ausgemustert")</f>
        <v>1</v>
      </c>
      <c r="F9" s="8"/>
      <c r="H9" s="8">
        <f ca="1">COUNTIF(Inventar!$P$5:$P$79,"Aktiv")</f>
        <v>7</v>
      </c>
      <c r="I9" s="8"/>
    </row>
    <row r="11" spans="2:9" ht="21.75" customHeight="1" x14ac:dyDescent="0.25">
      <c r="B11" s="9" t="s">
        <v>8</v>
      </c>
      <c r="C11" s="9"/>
      <c r="E11" s="9" t="s">
        <v>9</v>
      </c>
      <c r="F11" s="9"/>
      <c r="H11" s="9" t="s">
        <v>10</v>
      </c>
      <c r="I11" s="9"/>
    </row>
    <row r="12" spans="2:9" ht="33.75" customHeight="1" x14ac:dyDescent="0.25">
      <c r="B12" s="8">
        <f ca="1">COUNTIF(Inventar!$P$5:$P$79,"Läuft bald ab")</f>
        <v>2</v>
      </c>
      <c r="C12" s="8"/>
      <c r="E12" s="8">
        <f ca="1">COUNTIF(Inventar!$P$5:$P$79,"Abgelaufen")</f>
        <v>16</v>
      </c>
      <c r="F12" s="8"/>
      <c r="H12" s="7">
        <f>SUM(Inventar!$L$5:$L$79)</f>
        <v>39876</v>
      </c>
      <c r="I12" s="7"/>
    </row>
    <row r="14" spans="2:9" ht="21.75" customHeight="1" x14ac:dyDescent="0.25">
      <c r="B14" s="9" t="s">
        <v>11</v>
      </c>
      <c r="C14" s="9"/>
    </row>
    <row r="15" spans="2:9" ht="33.75" customHeight="1" x14ac:dyDescent="0.25">
      <c r="B15" s="7" t="e">
        <f ca="1">SUMPRODUCT((Inventar!$R$5:$R$79&lt;&gt;"")*1, IFERROR(Inventar!$R$5:$R$79+0,0))</f>
        <v>#VALUE!</v>
      </c>
      <c r="C15" s="7"/>
    </row>
    <row r="17" spans="2:9" ht="21.75" customHeight="1" x14ac:dyDescent="0.25">
      <c r="B17" s="6" t="s">
        <v>12</v>
      </c>
      <c r="C17" s="6"/>
      <c r="D17" s="6"/>
      <c r="E17" s="6" t="s">
        <v>13</v>
      </c>
      <c r="F17" s="6"/>
      <c r="H17" s="6" t="s">
        <v>14</v>
      </c>
      <c r="I17" s="6"/>
    </row>
    <row r="18" spans="2:9" x14ac:dyDescent="0.25">
      <c r="B18" s="12" t="s">
        <v>15</v>
      </c>
      <c r="C18" s="12" t="s">
        <v>16</v>
      </c>
      <c r="D18" s="12" t="s">
        <v>17</v>
      </c>
      <c r="E18" s="12" t="s">
        <v>18</v>
      </c>
      <c r="F18" s="12" t="s">
        <v>16</v>
      </c>
      <c r="H18" s="12" t="s">
        <v>19</v>
      </c>
      <c r="I18" s="12" t="s">
        <v>16</v>
      </c>
    </row>
    <row r="19" spans="2:9" x14ac:dyDescent="0.25">
      <c r="B19" s="13" t="s">
        <v>20</v>
      </c>
      <c r="C19" s="14">
        <f>COUNTIF(Inventar!$B$5:$B$79,B19)</f>
        <v>4</v>
      </c>
      <c r="D19" s="15">
        <f>SUMIF(Inventar!$B$5:$B$79,B19,Inventar!$L$5:$L$79)</f>
        <v>7086</v>
      </c>
      <c r="E19" s="13" t="s">
        <v>21</v>
      </c>
      <c r="F19" s="14">
        <f>COUNTIF(Inventar!$H$5:$H$79,E19)</f>
        <v>11</v>
      </c>
      <c r="H19" s="13" t="s">
        <v>22</v>
      </c>
      <c r="I19" s="14">
        <f>COUNTIF(Inventar!$I$5:$I$79,H19)</f>
        <v>5</v>
      </c>
    </row>
    <row r="20" spans="2:9" x14ac:dyDescent="0.25">
      <c r="B20" s="16" t="s">
        <v>23</v>
      </c>
      <c r="C20" s="17">
        <f>COUNTIF(Inventar!$B$5:$B$79,B20)</f>
        <v>3</v>
      </c>
      <c r="D20" s="18">
        <f>SUMIF(Inventar!$B$5:$B$79,B20,Inventar!$L$5:$L$79)</f>
        <v>2137</v>
      </c>
      <c r="E20" s="16" t="s">
        <v>24</v>
      </c>
      <c r="F20" s="17">
        <f>COUNTIF(Inventar!$H$5:$H$79,E20)</f>
        <v>4</v>
      </c>
      <c r="H20" s="16" t="s">
        <v>25</v>
      </c>
      <c r="I20" s="17">
        <f>COUNTIF(Inventar!$I$5:$I$79,H20)</f>
        <v>3</v>
      </c>
    </row>
    <row r="21" spans="2:9" x14ac:dyDescent="0.25">
      <c r="B21" s="13" t="s">
        <v>26</v>
      </c>
      <c r="C21" s="14">
        <f>COUNTIF(Inventar!$B$5:$B$79,B21)</f>
        <v>4</v>
      </c>
      <c r="D21" s="15">
        <f>SUMIF(Inventar!$B$5:$B$79,B21,Inventar!$L$5:$L$79)</f>
        <v>1846</v>
      </c>
      <c r="E21" s="13" t="s">
        <v>27</v>
      </c>
      <c r="F21" s="14">
        <f>COUNTIF(Inventar!$H$5:$H$79,E21)</f>
        <v>3</v>
      </c>
      <c r="H21" s="13" t="s">
        <v>28</v>
      </c>
      <c r="I21" s="14">
        <f>COUNTIF(Inventar!$I$5:$I$79,H21)</f>
        <v>4</v>
      </c>
    </row>
    <row r="22" spans="2:9" x14ac:dyDescent="0.25">
      <c r="B22" s="16" t="s">
        <v>29</v>
      </c>
      <c r="C22" s="17">
        <f>COUNTIF(Inventar!$B$5:$B$79,B22)</f>
        <v>3</v>
      </c>
      <c r="D22" s="18">
        <f>SUMIF(Inventar!$B$5:$B$79,B22,Inventar!$L$5:$L$79)</f>
        <v>3738</v>
      </c>
      <c r="E22" s="16" t="s">
        <v>30</v>
      </c>
      <c r="F22" s="17">
        <f>COUNTIF(Inventar!$H$5:$H$79,E22)</f>
        <v>2</v>
      </c>
      <c r="H22" s="16" t="s">
        <v>31</v>
      </c>
      <c r="I22" s="17">
        <f>COUNTIF(Inventar!$I$5:$I$79,H22)</f>
        <v>2</v>
      </c>
    </row>
    <row r="23" spans="2:9" x14ac:dyDescent="0.25">
      <c r="B23" s="13" t="s">
        <v>32</v>
      </c>
      <c r="C23" s="14">
        <f>COUNTIF(Inventar!$B$5:$B$79,B23)</f>
        <v>2</v>
      </c>
      <c r="D23" s="15">
        <f>SUMIF(Inventar!$B$5:$B$79,B23,Inventar!$L$5:$L$79)</f>
        <v>14798</v>
      </c>
      <c r="E23" s="13" t="s">
        <v>33</v>
      </c>
      <c r="F23" s="14">
        <f>COUNTIF(Inventar!$H$5:$H$79,E23)</f>
        <v>3</v>
      </c>
      <c r="H23" s="13" t="s">
        <v>34</v>
      </c>
      <c r="I23" s="14">
        <f>COUNTIF(Inventar!$I$5:$I$79,H23)</f>
        <v>0</v>
      </c>
    </row>
    <row r="24" spans="2:9" x14ac:dyDescent="0.25">
      <c r="B24" s="16" t="s">
        <v>35</v>
      </c>
      <c r="C24" s="17">
        <f>COUNTIF(Inventar!$B$5:$B$79,B24)</f>
        <v>3</v>
      </c>
      <c r="D24" s="18">
        <f>SUMIF(Inventar!$B$5:$B$79,B24,Inventar!$L$5:$L$79)</f>
        <v>4947</v>
      </c>
      <c r="E24" s="16" t="s">
        <v>36</v>
      </c>
      <c r="F24" s="17">
        <f>COUNTIF(Inventar!$H$5:$H$79,E24)</f>
        <v>1</v>
      </c>
      <c r="H24" s="16" t="s">
        <v>37</v>
      </c>
      <c r="I24" s="17">
        <f>COUNTIF(Inventar!$I$5:$I$79,H24)</f>
        <v>2</v>
      </c>
    </row>
    <row r="25" spans="2:9" x14ac:dyDescent="0.25">
      <c r="B25" s="13" t="s">
        <v>38</v>
      </c>
      <c r="C25" s="14">
        <f>COUNTIF(Inventar!$B$5:$B$79,B25)</f>
        <v>3</v>
      </c>
      <c r="D25" s="15">
        <f>SUMIF(Inventar!$B$5:$B$79,B25,Inventar!$L$5:$L$79)</f>
        <v>2427</v>
      </c>
      <c r="H25" s="13" t="s">
        <v>39</v>
      </c>
      <c r="I25" s="14">
        <f>COUNTIF(Inventar!$I$5:$I$79,H25)</f>
        <v>3</v>
      </c>
    </row>
    <row r="26" spans="2:9" x14ac:dyDescent="0.25">
      <c r="B26" s="16" t="s">
        <v>40</v>
      </c>
      <c r="C26" s="17">
        <f>COUNTIF(Inventar!$B$5:$B$79,B26)</f>
        <v>2</v>
      </c>
      <c r="D26" s="18">
        <f>SUMIF(Inventar!$B$5:$B$79,B26,Inventar!$L$5:$L$79)</f>
        <v>2698</v>
      </c>
      <c r="H26" s="16" t="s">
        <v>41</v>
      </c>
      <c r="I26" s="17">
        <f>COUNTIF(Inventar!$I$5:$I$79,H26)</f>
        <v>0</v>
      </c>
    </row>
    <row r="27" spans="2:9" x14ac:dyDescent="0.25">
      <c r="B27" s="13" t="s">
        <v>42</v>
      </c>
      <c r="C27" s="14">
        <f>COUNTIF(Inventar!$B$5:$B$79,B27)</f>
        <v>1</v>
      </c>
      <c r="D27" s="15">
        <f>SUMIF(Inventar!$B$5:$B$79,B27,Inventar!$L$5:$L$79)</f>
        <v>199</v>
      </c>
      <c r="H27" s="13" t="s">
        <v>43</v>
      </c>
      <c r="I27" s="14">
        <f>COUNTIF(Inventar!$I$5:$I$79,H27)</f>
        <v>2</v>
      </c>
    </row>
    <row r="28" spans="2:9" x14ac:dyDescent="0.25">
      <c r="B28" s="16" t="s">
        <v>44</v>
      </c>
      <c r="C28" s="17">
        <f>COUNTIF(Inventar!$B$5:$B$79,B28)</f>
        <v>0</v>
      </c>
      <c r="D28" s="18">
        <f>SUMIF(Inventar!$B$5:$B$79,B28,Inventar!$L$5:$L$79)</f>
        <v>0</v>
      </c>
    </row>
    <row r="29" spans="2:9" x14ac:dyDescent="0.25">
      <c r="B29" s="19" t="s">
        <v>45</v>
      </c>
      <c r="C29" s="20">
        <f>SUM(C19:C28)</f>
        <v>25</v>
      </c>
      <c r="D29" s="21">
        <f>SUM(D19:D28)</f>
        <v>39876</v>
      </c>
    </row>
    <row r="32" spans="2:9" ht="21.75" customHeight="1" x14ac:dyDescent="0.25">
      <c r="B32" s="41" t="s">
        <v>46</v>
      </c>
      <c r="C32" s="41"/>
      <c r="D32" s="41"/>
      <c r="E32" s="41"/>
      <c r="F32" s="41"/>
      <c r="G32" s="41"/>
      <c r="H32" s="41"/>
    </row>
    <row r="33" spans="2:9" x14ac:dyDescent="0.25">
      <c r="B33" s="22" t="s">
        <v>47</v>
      </c>
      <c r="C33" s="22" t="s">
        <v>15</v>
      </c>
      <c r="D33" s="22" t="s">
        <v>48</v>
      </c>
      <c r="E33" s="22" t="s">
        <v>49</v>
      </c>
      <c r="F33" s="22" t="s">
        <v>18</v>
      </c>
      <c r="G33" s="22" t="s">
        <v>50</v>
      </c>
      <c r="H33" s="22" t="s">
        <v>51</v>
      </c>
    </row>
    <row r="34" spans="2:9" x14ac:dyDescent="0.25">
      <c r="B34" s="23" t="str">
        <f ca="1">IFERROR(INDEX(Inventar!$A$5:$A$79,IFERROR(MATCH(SMALL(IF((Inventar!$P$5:$P$79="Läuft bald ab")+(Inventar!$P$5:$P$79="Abgelaufen"),Inventar!$O$5:$O$79),1),IF((Inventar!$P$5:$P$79="Läuft bald ab")+(Inventar!$P$5:$P$79="Abgelaufen"),Inventar!$O$5:$O$79),0),"")),"")</f>
        <v/>
      </c>
      <c r="C34" s="23" t="str">
        <f ca="1">IFERROR(INDEX(Inventar!$B$5:$B$79,IFERROR(MATCH(SMALL(IF((Inventar!$P$5:$P$79="Läuft bald ab")+(Inventar!$P$5:$P$79="Abgelaufen"),Inventar!$O$5:$O$79),1),IF((Inventar!$P$5:$P$79="Läuft bald ab")+(Inventar!$P$5:$P$79="Abgelaufen"),Inventar!$O$5:$O$79),0),"")),"")</f>
        <v/>
      </c>
      <c r="D34" s="13" t="str">
        <f ca="1">IFERROR(INDEX(Inventar!$D$5:$D$79,IFERROR(MATCH(SMALL(IF((Inventar!$P$5:$P$79="Läuft bald ab")+(Inventar!$P$5:$P$79="Abgelaufen"),Inventar!$O$5:$O$79),1),IF((Inventar!$P$5:$P$79="Läuft bald ab")+(Inventar!$P$5:$P$79="Abgelaufen"),Inventar!$O$5:$O$79),0),"")),"")</f>
        <v/>
      </c>
      <c r="E34" s="13" t="str">
        <f ca="1">IFERROR(INDEX(Inventar!$J$5:$J$79,IFERROR(MATCH(SMALL(IF((Inventar!$P$5:$P$79="Läuft bald ab")+(Inventar!$P$5:$P$79="Abgelaufen"),Inventar!$O$5:$O$79),1),IF((Inventar!$P$5:$P$79="Läuft bald ab")+(Inventar!$P$5:$P$79="Abgelaufen"),Inventar!$O$5:$O$79),0),"")),"")</f>
        <v/>
      </c>
      <c r="F34" s="23" t="str">
        <f ca="1">IFERROR(INDEX(Inventar!$H$5:$H$79,IFERROR(MATCH(SMALL(IF((Inventar!$P$5:$P$79="Läuft bald ab")+(Inventar!$P$5:$P$79="Abgelaufen"),Inventar!$O$5:$O$79),1),IF((Inventar!$P$5:$P$79="Läuft bald ab")+(Inventar!$P$5:$P$79="Abgelaufen"),Inventar!$O$5:$O$79),0),"")),"")</f>
        <v/>
      </c>
      <c r="G34" s="24" t="str">
        <f ca="1">IFERROR(INDEX(Inventar!$O$5:$O$79,IFERROR(MATCH(SMALL(IF((Inventar!$P$5:$P$79="Läuft bald ab")+(Inventar!$P$5:$P$79="Abgelaufen"),Inventar!$O$5:$O$79),1),IF((Inventar!$P$5:$P$79="Läuft bald ab")+(Inventar!$P$5:$P$79="Abgelaufen"),Inventar!$O$5:$O$79),0),"")),"")</f>
        <v/>
      </c>
      <c r="H34" s="23" t="str">
        <f ca="1">IFERROR(INDEX(Inventar!$P$5:$P$79,IFERROR(MATCH(SMALL(IF((Inventar!$P$5:$P$79="Läuft bald ab")+(Inventar!$P$5:$P$79="Abgelaufen"),Inventar!$O$5:$O$79),1),IF((Inventar!$P$5:$P$79="Läuft bald ab")+(Inventar!$P$5:$P$79="Abgelaufen"),Inventar!$O$5:$O$79),0),"")),"")</f>
        <v/>
      </c>
    </row>
    <row r="35" spans="2:9" x14ac:dyDescent="0.25">
      <c r="B35" s="25" t="str">
        <f ca="1">IFERROR(INDEX(Inventar!$A$5:$A$79,IFERROR(MATCH(SMALL(IF((Inventar!$P$5:$P$79="Läuft bald ab")+(Inventar!$P$5:$P$79="Abgelaufen"),Inventar!$O$5:$O$79),2),IF((Inventar!$P$5:$P$79="Läuft bald ab")+(Inventar!$P$5:$P$79="Abgelaufen"),Inventar!$O$5:$O$79),0),"")),"")</f>
        <v/>
      </c>
      <c r="C35" s="25" t="str">
        <f ca="1">IFERROR(INDEX(Inventar!$B$5:$B$79,IFERROR(MATCH(SMALL(IF((Inventar!$P$5:$P$79="Läuft bald ab")+(Inventar!$P$5:$P$79="Abgelaufen"),Inventar!$O$5:$O$79),2),IF((Inventar!$P$5:$P$79="Läuft bald ab")+(Inventar!$P$5:$P$79="Abgelaufen"),Inventar!$O$5:$O$79),0),"")),"")</f>
        <v/>
      </c>
      <c r="D35" s="16" t="str">
        <f ca="1">IFERROR(INDEX(Inventar!$D$5:$D$79,IFERROR(MATCH(SMALL(IF((Inventar!$P$5:$P$79="Läuft bald ab")+(Inventar!$P$5:$P$79="Abgelaufen"),Inventar!$O$5:$O$79),2),IF((Inventar!$P$5:$P$79="Läuft bald ab")+(Inventar!$P$5:$P$79="Abgelaufen"),Inventar!$O$5:$O$79),0),"")),"")</f>
        <v/>
      </c>
      <c r="E35" s="16" t="str">
        <f ca="1">IFERROR(INDEX(Inventar!$J$5:$J$79,IFERROR(MATCH(SMALL(IF((Inventar!$P$5:$P$79="Läuft bald ab")+(Inventar!$P$5:$P$79="Abgelaufen"),Inventar!$O$5:$O$79),2),IF((Inventar!$P$5:$P$79="Läuft bald ab")+(Inventar!$P$5:$P$79="Abgelaufen"),Inventar!$O$5:$O$79),0),"")),"")</f>
        <v/>
      </c>
      <c r="F35" s="25" t="str">
        <f ca="1">IFERROR(INDEX(Inventar!$H$5:$H$79,IFERROR(MATCH(SMALL(IF((Inventar!$P$5:$P$79="Läuft bald ab")+(Inventar!$P$5:$P$79="Abgelaufen"),Inventar!$O$5:$O$79),2),IF((Inventar!$P$5:$P$79="Läuft bald ab")+(Inventar!$P$5:$P$79="Abgelaufen"),Inventar!$O$5:$O$79),0),"")),"")</f>
        <v/>
      </c>
      <c r="G35" s="26" t="str">
        <f ca="1">IFERROR(INDEX(Inventar!$O$5:$O$79,IFERROR(MATCH(SMALL(IF((Inventar!$P$5:$P$79="Läuft bald ab")+(Inventar!$P$5:$P$79="Abgelaufen"),Inventar!$O$5:$O$79),2),IF((Inventar!$P$5:$P$79="Läuft bald ab")+(Inventar!$P$5:$P$79="Abgelaufen"),Inventar!$O$5:$O$79),0),"")),"")</f>
        <v/>
      </c>
      <c r="H35" s="25" t="str">
        <f ca="1">IFERROR(INDEX(Inventar!$P$5:$P$79,IFERROR(MATCH(SMALL(IF((Inventar!$P$5:$P$79="Läuft bald ab")+(Inventar!$P$5:$P$79="Abgelaufen"),Inventar!$O$5:$O$79),2),IF((Inventar!$P$5:$P$79="Läuft bald ab")+(Inventar!$P$5:$P$79="Abgelaufen"),Inventar!$O$5:$O$79),0),"")),"")</f>
        <v/>
      </c>
    </row>
    <row r="36" spans="2:9" x14ac:dyDescent="0.25">
      <c r="B36" s="23" t="str">
        <f ca="1">IFERROR(INDEX(Inventar!$A$5:$A$79,IFERROR(MATCH(SMALL(IF((Inventar!$P$5:$P$79="Läuft bald ab")+(Inventar!$P$5:$P$79="Abgelaufen"),Inventar!$O$5:$O$79),3),IF((Inventar!$P$5:$P$79="Läuft bald ab")+(Inventar!$P$5:$P$79="Abgelaufen"),Inventar!$O$5:$O$79),0),"")),"")</f>
        <v/>
      </c>
      <c r="C36" s="23" t="str">
        <f ca="1">IFERROR(INDEX(Inventar!$B$5:$B$79,IFERROR(MATCH(SMALL(IF((Inventar!$P$5:$P$79="Läuft bald ab")+(Inventar!$P$5:$P$79="Abgelaufen"),Inventar!$O$5:$O$79),3),IF((Inventar!$P$5:$P$79="Läuft bald ab")+(Inventar!$P$5:$P$79="Abgelaufen"),Inventar!$O$5:$O$79),0),"")),"")</f>
        <v/>
      </c>
      <c r="D36" s="13" t="str">
        <f ca="1">IFERROR(INDEX(Inventar!$D$5:$D$79,IFERROR(MATCH(SMALL(IF((Inventar!$P$5:$P$79="Läuft bald ab")+(Inventar!$P$5:$P$79="Abgelaufen"),Inventar!$O$5:$O$79),3),IF((Inventar!$P$5:$P$79="Läuft bald ab")+(Inventar!$P$5:$P$79="Abgelaufen"),Inventar!$O$5:$O$79),0),"")),"")</f>
        <v/>
      </c>
      <c r="E36" s="13" t="str">
        <f ca="1">IFERROR(INDEX(Inventar!$J$5:$J$79,IFERROR(MATCH(SMALL(IF((Inventar!$P$5:$P$79="Läuft bald ab")+(Inventar!$P$5:$P$79="Abgelaufen"),Inventar!$O$5:$O$79),3),IF((Inventar!$P$5:$P$79="Läuft bald ab")+(Inventar!$P$5:$P$79="Abgelaufen"),Inventar!$O$5:$O$79),0),"")),"")</f>
        <v/>
      </c>
      <c r="F36" s="23" t="str">
        <f ca="1">IFERROR(INDEX(Inventar!$H$5:$H$79,IFERROR(MATCH(SMALL(IF((Inventar!$P$5:$P$79="Läuft bald ab")+(Inventar!$P$5:$P$79="Abgelaufen"),Inventar!$O$5:$O$79),3),IF((Inventar!$P$5:$P$79="Läuft bald ab")+(Inventar!$P$5:$P$79="Abgelaufen"),Inventar!$O$5:$O$79),0),"")),"")</f>
        <v/>
      </c>
      <c r="G36" s="24" t="str">
        <f ca="1">IFERROR(INDEX(Inventar!$O$5:$O$79,IFERROR(MATCH(SMALL(IF((Inventar!$P$5:$P$79="Läuft bald ab")+(Inventar!$P$5:$P$79="Abgelaufen"),Inventar!$O$5:$O$79),3),IF((Inventar!$P$5:$P$79="Läuft bald ab")+(Inventar!$P$5:$P$79="Abgelaufen"),Inventar!$O$5:$O$79),0),"")),"")</f>
        <v/>
      </c>
      <c r="H36" s="23" t="str">
        <f ca="1">IFERROR(INDEX(Inventar!$P$5:$P$79,IFERROR(MATCH(SMALL(IF((Inventar!$P$5:$P$79="Läuft bald ab")+(Inventar!$P$5:$P$79="Abgelaufen"),Inventar!$O$5:$O$79),3),IF((Inventar!$P$5:$P$79="Läuft bald ab")+(Inventar!$P$5:$P$79="Abgelaufen"),Inventar!$O$5:$O$79),0),"")),"")</f>
        <v/>
      </c>
    </row>
    <row r="37" spans="2:9" x14ac:dyDescent="0.25">
      <c r="B37" s="25" t="str">
        <f ca="1">IFERROR(INDEX(Inventar!$A$5:$A$79,IFERROR(MATCH(SMALL(IF((Inventar!$P$5:$P$79="Läuft bald ab")+(Inventar!$P$5:$P$79="Abgelaufen"),Inventar!$O$5:$O$79),4),IF((Inventar!$P$5:$P$79="Läuft bald ab")+(Inventar!$P$5:$P$79="Abgelaufen"),Inventar!$O$5:$O$79),0),"")),"")</f>
        <v/>
      </c>
      <c r="C37" s="25" t="str">
        <f ca="1">IFERROR(INDEX(Inventar!$B$5:$B$79,IFERROR(MATCH(SMALL(IF((Inventar!$P$5:$P$79="Läuft bald ab")+(Inventar!$P$5:$P$79="Abgelaufen"),Inventar!$O$5:$O$79),4),IF((Inventar!$P$5:$P$79="Läuft bald ab")+(Inventar!$P$5:$P$79="Abgelaufen"),Inventar!$O$5:$O$79),0),"")),"")</f>
        <v/>
      </c>
      <c r="D37" s="16" t="str">
        <f ca="1">IFERROR(INDEX(Inventar!$D$5:$D$79,IFERROR(MATCH(SMALL(IF((Inventar!$P$5:$P$79="Läuft bald ab")+(Inventar!$P$5:$P$79="Abgelaufen"),Inventar!$O$5:$O$79),4),IF((Inventar!$P$5:$P$79="Läuft bald ab")+(Inventar!$P$5:$P$79="Abgelaufen"),Inventar!$O$5:$O$79),0),"")),"")</f>
        <v/>
      </c>
      <c r="E37" s="16" t="str">
        <f ca="1">IFERROR(INDEX(Inventar!$J$5:$J$79,IFERROR(MATCH(SMALL(IF((Inventar!$P$5:$P$79="Läuft bald ab")+(Inventar!$P$5:$P$79="Abgelaufen"),Inventar!$O$5:$O$79),4),IF((Inventar!$P$5:$P$79="Läuft bald ab")+(Inventar!$P$5:$P$79="Abgelaufen"),Inventar!$O$5:$O$79),0),"")),"")</f>
        <v/>
      </c>
      <c r="F37" s="25" t="str">
        <f ca="1">IFERROR(INDEX(Inventar!$H$5:$H$79,IFERROR(MATCH(SMALL(IF((Inventar!$P$5:$P$79="Läuft bald ab")+(Inventar!$P$5:$P$79="Abgelaufen"),Inventar!$O$5:$O$79),4),IF((Inventar!$P$5:$P$79="Läuft bald ab")+(Inventar!$P$5:$P$79="Abgelaufen"),Inventar!$O$5:$O$79),0),"")),"")</f>
        <v/>
      </c>
      <c r="G37" s="26" t="str">
        <f ca="1">IFERROR(INDEX(Inventar!$O$5:$O$79,IFERROR(MATCH(SMALL(IF((Inventar!$P$5:$P$79="Läuft bald ab")+(Inventar!$P$5:$P$79="Abgelaufen"),Inventar!$O$5:$O$79),4),IF((Inventar!$P$5:$P$79="Läuft bald ab")+(Inventar!$P$5:$P$79="Abgelaufen"),Inventar!$O$5:$O$79),0),"")),"")</f>
        <v/>
      </c>
      <c r="H37" s="25" t="str">
        <f ca="1">IFERROR(INDEX(Inventar!$P$5:$P$79,IFERROR(MATCH(SMALL(IF((Inventar!$P$5:$P$79="Läuft bald ab")+(Inventar!$P$5:$P$79="Abgelaufen"),Inventar!$O$5:$O$79),4),IF((Inventar!$P$5:$P$79="Läuft bald ab")+(Inventar!$P$5:$P$79="Abgelaufen"),Inventar!$O$5:$O$79),0),"")),"")</f>
        <v/>
      </c>
    </row>
    <row r="38" spans="2:9" x14ac:dyDescent="0.25">
      <c r="B38" s="23" t="str">
        <f ca="1">IFERROR(INDEX(Inventar!$A$5:$A$79,IFERROR(MATCH(SMALL(IF((Inventar!$P$5:$P$79="Läuft bald ab")+(Inventar!$P$5:$P$79="Abgelaufen"),Inventar!$O$5:$O$79),5),IF((Inventar!$P$5:$P$79="Läuft bald ab")+(Inventar!$P$5:$P$79="Abgelaufen"),Inventar!$O$5:$O$79),0),"")),"")</f>
        <v/>
      </c>
      <c r="C38" s="23" t="str">
        <f ca="1">IFERROR(INDEX(Inventar!$B$5:$B$79,IFERROR(MATCH(SMALL(IF((Inventar!$P$5:$P$79="Läuft bald ab")+(Inventar!$P$5:$P$79="Abgelaufen"),Inventar!$O$5:$O$79),5),IF((Inventar!$P$5:$P$79="Läuft bald ab")+(Inventar!$P$5:$P$79="Abgelaufen"),Inventar!$O$5:$O$79),0),"")),"")</f>
        <v/>
      </c>
      <c r="D38" s="13" t="str">
        <f ca="1">IFERROR(INDEX(Inventar!$D$5:$D$79,IFERROR(MATCH(SMALL(IF((Inventar!$P$5:$P$79="Läuft bald ab")+(Inventar!$P$5:$P$79="Abgelaufen"),Inventar!$O$5:$O$79),5),IF((Inventar!$P$5:$P$79="Läuft bald ab")+(Inventar!$P$5:$P$79="Abgelaufen"),Inventar!$O$5:$O$79),0),"")),"")</f>
        <v/>
      </c>
      <c r="E38" s="13" t="str">
        <f ca="1">IFERROR(INDEX(Inventar!$J$5:$J$79,IFERROR(MATCH(SMALL(IF((Inventar!$P$5:$P$79="Läuft bald ab")+(Inventar!$P$5:$P$79="Abgelaufen"),Inventar!$O$5:$O$79),5),IF((Inventar!$P$5:$P$79="Läuft bald ab")+(Inventar!$P$5:$P$79="Abgelaufen"),Inventar!$O$5:$O$79),0),"")),"")</f>
        <v/>
      </c>
      <c r="F38" s="23" t="str">
        <f ca="1">IFERROR(INDEX(Inventar!$H$5:$H$79,IFERROR(MATCH(SMALL(IF((Inventar!$P$5:$P$79="Läuft bald ab")+(Inventar!$P$5:$P$79="Abgelaufen"),Inventar!$O$5:$O$79),5),IF((Inventar!$P$5:$P$79="Läuft bald ab")+(Inventar!$P$5:$P$79="Abgelaufen"),Inventar!$O$5:$O$79),0),"")),"")</f>
        <v/>
      </c>
      <c r="G38" s="24" t="str">
        <f ca="1">IFERROR(INDEX(Inventar!$O$5:$O$79,IFERROR(MATCH(SMALL(IF((Inventar!$P$5:$P$79="Läuft bald ab")+(Inventar!$P$5:$P$79="Abgelaufen"),Inventar!$O$5:$O$79),5),IF((Inventar!$P$5:$P$79="Läuft bald ab")+(Inventar!$P$5:$P$79="Abgelaufen"),Inventar!$O$5:$O$79),0),"")),"")</f>
        <v/>
      </c>
      <c r="H38" s="23" t="str">
        <f ca="1">IFERROR(INDEX(Inventar!$P$5:$P$79,IFERROR(MATCH(SMALL(IF((Inventar!$P$5:$P$79="Läuft bald ab")+(Inventar!$P$5:$P$79="Abgelaufen"),Inventar!$O$5:$O$79),5),IF((Inventar!$P$5:$P$79="Läuft bald ab")+(Inventar!$P$5:$P$79="Abgelaufen"),Inventar!$O$5:$O$79),0),"")),"")</f>
        <v/>
      </c>
    </row>
    <row r="39" spans="2:9" x14ac:dyDescent="0.25">
      <c r="B39" s="25" t="str">
        <f ca="1">IFERROR(INDEX(Inventar!$A$5:$A$79,IFERROR(MATCH(SMALL(IF((Inventar!$P$5:$P$79="Läuft bald ab")+(Inventar!$P$5:$P$79="Abgelaufen"),Inventar!$O$5:$O$79),6),IF((Inventar!$P$5:$P$79="Läuft bald ab")+(Inventar!$P$5:$P$79="Abgelaufen"),Inventar!$O$5:$O$79),0),"")),"")</f>
        <v/>
      </c>
      <c r="C39" s="25" t="str">
        <f ca="1">IFERROR(INDEX(Inventar!$B$5:$B$79,IFERROR(MATCH(SMALL(IF((Inventar!$P$5:$P$79="Läuft bald ab")+(Inventar!$P$5:$P$79="Abgelaufen"),Inventar!$O$5:$O$79),6),IF((Inventar!$P$5:$P$79="Läuft bald ab")+(Inventar!$P$5:$P$79="Abgelaufen"),Inventar!$O$5:$O$79),0),"")),"")</f>
        <v/>
      </c>
      <c r="D39" s="16" t="str">
        <f ca="1">IFERROR(INDEX(Inventar!$D$5:$D$79,IFERROR(MATCH(SMALL(IF((Inventar!$P$5:$P$79="Läuft bald ab")+(Inventar!$P$5:$P$79="Abgelaufen"),Inventar!$O$5:$O$79),6),IF((Inventar!$P$5:$P$79="Läuft bald ab")+(Inventar!$P$5:$P$79="Abgelaufen"),Inventar!$O$5:$O$79),0),"")),"")</f>
        <v/>
      </c>
      <c r="E39" s="16" t="str">
        <f ca="1">IFERROR(INDEX(Inventar!$J$5:$J$79,IFERROR(MATCH(SMALL(IF((Inventar!$P$5:$P$79="Läuft bald ab")+(Inventar!$P$5:$P$79="Abgelaufen"),Inventar!$O$5:$O$79),6),IF((Inventar!$P$5:$P$79="Läuft bald ab")+(Inventar!$P$5:$P$79="Abgelaufen"),Inventar!$O$5:$O$79),0),"")),"")</f>
        <v/>
      </c>
      <c r="F39" s="25" t="str">
        <f ca="1">IFERROR(INDEX(Inventar!$H$5:$H$79,IFERROR(MATCH(SMALL(IF((Inventar!$P$5:$P$79="Läuft bald ab")+(Inventar!$P$5:$P$79="Abgelaufen"),Inventar!$O$5:$O$79),6),IF((Inventar!$P$5:$P$79="Läuft bald ab")+(Inventar!$P$5:$P$79="Abgelaufen"),Inventar!$O$5:$O$79),0),"")),"")</f>
        <v/>
      </c>
      <c r="G39" s="26" t="str">
        <f ca="1">IFERROR(INDEX(Inventar!$O$5:$O$79,IFERROR(MATCH(SMALL(IF((Inventar!$P$5:$P$79="Läuft bald ab")+(Inventar!$P$5:$P$79="Abgelaufen"),Inventar!$O$5:$O$79),6),IF((Inventar!$P$5:$P$79="Läuft bald ab")+(Inventar!$P$5:$P$79="Abgelaufen"),Inventar!$O$5:$O$79),0),"")),"")</f>
        <v/>
      </c>
      <c r="H39" s="25" t="str">
        <f ca="1">IFERROR(INDEX(Inventar!$P$5:$P$79,IFERROR(MATCH(SMALL(IF((Inventar!$P$5:$P$79="Läuft bald ab")+(Inventar!$P$5:$P$79="Abgelaufen"),Inventar!$O$5:$O$79),6),IF((Inventar!$P$5:$P$79="Läuft bald ab")+(Inventar!$P$5:$P$79="Abgelaufen"),Inventar!$O$5:$O$79),0),"")),"")</f>
        <v/>
      </c>
    </row>
    <row r="40" spans="2:9" x14ac:dyDescent="0.25">
      <c r="B40" s="23" t="str">
        <f ca="1">IFERROR(INDEX(Inventar!$A$5:$A$79,IFERROR(MATCH(SMALL(IF((Inventar!$P$5:$P$79="Läuft bald ab")+(Inventar!$P$5:$P$79="Abgelaufen"),Inventar!$O$5:$O$79),7),IF((Inventar!$P$5:$P$79="Läuft bald ab")+(Inventar!$P$5:$P$79="Abgelaufen"),Inventar!$O$5:$O$79),0),"")),"")</f>
        <v/>
      </c>
      <c r="C40" s="23" t="str">
        <f ca="1">IFERROR(INDEX(Inventar!$B$5:$B$79,IFERROR(MATCH(SMALL(IF((Inventar!$P$5:$P$79="Läuft bald ab")+(Inventar!$P$5:$P$79="Abgelaufen"),Inventar!$O$5:$O$79),7),IF((Inventar!$P$5:$P$79="Läuft bald ab")+(Inventar!$P$5:$P$79="Abgelaufen"),Inventar!$O$5:$O$79),0),"")),"")</f>
        <v/>
      </c>
      <c r="D40" s="13" t="str">
        <f ca="1">IFERROR(INDEX(Inventar!$D$5:$D$79,IFERROR(MATCH(SMALL(IF((Inventar!$P$5:$P$79="Läuft bald ab")+(Inventar!$P$5:$P$79="Abgelaufen"),Inventar!$O$5:$O$79),7),IF((Inventar!$P$5:$P$79="Läuft bald ab")+(Inventar!$P$5:$P$79="Abgelaufen"),Inventar!$O$5:$O$79),0),"")),"")</f>
        <v/>
      </c>
      <c r="E40" s="13" t="str">
        <f ca="1">IFERROR(INDEX(Inventar!$J$5:$J$79,IFERROR(MATCH(SMALL(IF((Inventar!$P$5:$P$79="Läuft bald ab")+(Inventar!$P$5:$P$79="Abgelaufen"),Inventar!$O$5:$O$79),7),IF((Inventar!$P$5:$P$79="Läuft bald ab")+(Inventar!$P$5:$P$79="Abgelaufen"),Inventar!$O$5:$O$79),0),"")),"")</f>
        <v/>
      </c>
      <c r="F40" s="23" t="str">
        <f ca="1">IFERROR(INDEX(Inventar!$H$5:$H$79,IFERROR(MATCH(SMALL(IF((Inventar!$P$5:$P$79="Läuft bald ab")+(Inventar!$P$5:$P$79="Abgelaufen"),Inventar!$O$5:$O$79),7),IF((Inventar!$P$5:$P$79="Läuft bald ab")+(Inventar!$P$5:$P$79="Abgelaufen"),Inventar!$O$5:$O$79),0),"")),"")</f>
        <v/>
      </c>
      <c r="G40" s="24" t="str">
        <f ca="1">IFERROR(INDEX(Inventar!$O$5:$O$79,IFERROR(MATCH(SMALL(IF((Inventar!$P$5:$P$79="Läuft bald ab")+(Inventar!$P$5:$P$79="Abgelaufen"),Inventar!$O$5:$O$79),7),IF((Inventar!$P$5:$P$79="Läuft bald ab")+(Inventar!$P$5:$P$79="Abgelaufen"),Inventar!$O$5:$O$79),0),"")),"")</f>
        <v/>
      </c>
      <c r="H40" s="23" t="str">
        <f ca="1">IFERROR(INDEX(Inventar!$P$5:$P$79,IFERROR(MATCH(SMALL(IF((Inventar!$P$5:$P$79="Läuft bald ab")+(Inventar!$P$5:$P$79="Abgelaufen"),Inventar!$O$5:$O$79),7),IF((Inventar!$P$5:$P$79="Läuft bald ab")+(Inventar!$P$5:$P$79="Abgelaufen"),Inventar!$O$5:$O$79),0),"")),"")</f>
        <v/>
      </c>
    </row>
    <row r="41" spans="2:9" x14ac:dyDescent="0.25">
      <c r="B41" s="25" t="str">
        <f ca="1">IFERROR(INDEX(Inventar!$A$5:$A$79,IFERROR(MATCH(SMALL(IF((Inventar!$P$5:$P$79="Läuft bald ab")+(Inventar!$P$5:$P$79="Abgelaufen"),Inventar!$O$5:$O$79),8),IF((Inventar!$P$5:$P$79="Läuft bald ab")+(Inventar!$P$5:$P$79="Abgelaufen"),Inventar!$O$5:$O$79),0),"")),"")</f>
        <v/>
      </c>
      <c r="C41" s="25" t="str">
        <f ca="1">IFERROR(INDEX(Inventar!$B$5:$B$79,IFERROR(MATCH(SMALL(IF((Inventar!$P$5:$P$79="Läuft bald ab")+(Inventar!$P$5:$P$79="Abgelaufen"),Inventar!$O$5:$O$79),8),IF((Inventar!$P$5:$P$79="Läuft bald ab")+(Inventar!$P$5:$P$79="Abgelaufen"),Inventar!$O$5:$O$79),0),"")),"")</f>
        <v/>
      </c>
      <c r="D41" s="16" t="str">
        <f ca="1">IFERROR(INDEX(Inventar!$D$5:$D$79,IFERROR(MATCH(SMALL(IF((Inventar!$P$5:$P$79="Läuft bald ab")+(Inventar!$P$5:$P$79="Abgelaufen"),Inventar!$O$5:$O$79),8),IF((Inventar!$P$5:$P$79="Läuft bald ab")+(Inventar!$P$5:$P$79="Abgelaufen"),Inventar!$O$5:$O$79),0),"")),"")</f>
        <v/>
      </c>
      <c r="E41" s="16" t="str">
        <f ca="1">IFERROR(INDEX(Inventar!$J$5:$J$79,IFERROR(MATCH(SMALL(IF((Inventar!$P$5:$P$79="Läuft bald ab")+(Inventar!$P$5:$P$79="Abgelaufen"),Inventar!$O$5:$O$79),8),IF((Inventar!$P$5:$P$79="Läuft bald ab")+(Inventar!$P$5:$P$79="Abgelaufen"),Inventar!$O$5:$O$79),0),"")),"")</f>
        <v/>
      </c>
      <c r="F41" s="25" t="str">
        <f ca="1">IFERROR(INDEX(Inventar!$H$5:$H$79,IFERROR(MATCH(SMALL(IF((Inventar!$P$5:$P$79="Läuft bald ab")+(Inventar!$P$5:$P$79="Abgelaufen"),Inventar!$O$5:$O$79),8),IF((Inventar!$P$5:$P$79="Läuft bald ab")+(Inventar!$P$5:$P$79="Abgelaufen"),Inventar!$O$5:$O$79),0),"")),"")</f>
        <v/>
      </c>
      <c r="G41" s="26" t="str">
        <f ca="1">IFERROR(INDEX(Inventar!$O$5:$O$79,IFERROR(MATCH(SMALL(IF((Inventar!$P$5:$P$79="Läuft bald ab")+(Inventar!$P$5:$P$79="Abgelaufen"),Inventar!$O$5:$O$79),8),IF((Inventar!$P$5:$P$79="Läuft bald ab")+(Inventar!$P$5:$P$79="Abgelaufen"),Inventar!$O$5:$O$79),0),"")),"")</f>
        <v/>
      </c>
      <c r="H41" s="25" t="str">
        <f ca="1">IFERROR(INDEX(Inventar!$P$5:$P$79,IFERROR(MATCH(SMALL(IF((Inventar!$P$5:$P$79="Läuft bald ab")+(Inventar!$P$5:$P$79="Abgelaufen"),Inventar!$O$5:$O$79),8),IF((Inventar!$P$5:$P$79="Läuft bald ab")+(Inventar!$P$5:$P$79="Abgelaufen"),Inventar!$O$5:$O$79),0),"")),"")</f>
        <v/>
      </c>
    </row>
    <row r="43" spans="2:9" x14ac:dyDescent="0.25">
      <c r="B43" s="5" t="s">
        <v>52</v>
      </c>
      <c r="C43" s="5"/>
      <c r="D43" s="5"/>
      <c r="E43" s="5"/>
      <c r="F43" s="5"/>
      <c r="G43" s="5"/>
      <c r="H43" s="5"/>
      <c r="I43" s="5"/>
    </row>
  </sheetData>
  <mergeCells count="27">
    <mergeCell ref="B17:D17"/>
    <mergeCell ref="E17:F17"/>
    <mergeCell ref="H17:I17"/>
    <mergeCell ref="B43:I43"/>
    <mergeCell ref="B32:H32"/>
    <mergeCell ref="B12:C12"/>
    <mergeCell ref="E12:F12"/>
    <mergeCell ref="H12:I12"/>
    <mergeCell ref="B14:C14"/>
    <mergeCell ref="B15:C15"/>
    <mergeCell ref="B9:C9"/>
    <mergeCell ref="E9:F9"/>
    <mergeCell ref="H9:I9"/>
    <mergeCell ref="B11:C11"/>
    <mergeCell ref="E11:F11"/>
    <mergeCell ref="H11:I11"/>
    <mergeCell ref="B6:C6"/>
    <mergeCell ref="E6:F6"/>
    <mergeCell ref="H6:I6"/>
    <mergeCell ref="B8:C8"/>
    <mergeCell ref="E8:F8"/>
    <mergeCell ref="H8:I8"/>
    <mergeCell ref="B2:I2"/>
    <mergeCell ref="B3:I3"/>
    <mergeCell ref="B5:C5"/>
    <mergeCell ref="E5:F5"/>
    <mergeCell ref="H5:I5"/>
  </mergeCells>
  <conditionalFormatting sqref="H34:H41">
    <cfRule type="cellIs" dxfId="8" priority="2" operator="equal">
      <formula>"Läuft bald ab"</formula>
    </cfRule>
    <cfRule type="cellIs" dxfId="7" priority="3" operator="equal">
      <formula>"Abgelaufen"</formula>
    </cfRule>
  </conditionalFormatting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"/>
  <sheetViews>
    <sheetView showGridLines="0" zoomScaleNormal="100" workbookViewId="0">
      <pane ySplit="4" topLeftCell="A5" activePane="bottomLeft" state="frozen"/>
      <selection pane="bottomLeft"/>
    </sheetView>
  </sheetViews>
  <sheetFormatPr baseColWidth="10" defaultColWidth="8.7109375" defaultRowHeight="15" x14ac:dyDescent="0.25"/>
  <cols>
    <col min="1" max="6" width="24" customWidth="1"/>
  </cols>
  <sheetData>
    <row r="1" spans="1:6" ht="27.75" customHeight="1" x14ac:dyDescent="0.25">
      <c r="A1" s="4" t="s">
        <v>53</v>
      </c>
      <c r="B1" s="4"/>
      <c r="C1" s="4"/>
      <c r="D1" s="4"/>
      <c r="E1" s="4"/>
      <c r="F1" s="4"/>
    </row>
    <row r="2" spans="1:6" ht="31.5" customHeight="1" x14ac:dyDescent="0.25">
      <c r="A2" s="3" t="s">
        <v>54</v>
      </c>
      <c r="B2" s="3"/>
      <c r="C2" s="3"/>
      <c r="D2" s="3"/>
      <c r="E2" s="3"/>
      <c r="F2" s="3"/>
    </row>
    <row r="4" spans="1:6" x14ac:dyDescent="0.25">
      <c r="A4" s="27" t="s">
        <v>55</v>
      </c>
      <c r="B4" s="27" t="s">
        <v>51</v>
      </c>
      <c r="C4" s="27" t="s">
        <v>56</v>
      </c>
      <c r="D4" s="27" t="s">
        <v>57</v>
      </c>
      <c r="E4" s="27" t="s">
        <v>58</v>
      </c>
      <c r="F4" s="27" t="s">
        <v>59</v>
      </c>
    </row>
    <row r="5" spans="1:6" x14ac:dyDescent="0.25">
      <c r="A5" s="13" t="s">
        <v>20</v>
      </c>
      <c r="B5" s="13" t="s">
        <v>60</v>
      </c>
      <c r="C5" s="13" t="s">
        <v>21</v>
      </c>
      <c r="D5" s="13" t="s">
        <v>22</v>
      </c>
      <c r="E5" s="13" t="s">
        <v>61</v>
      </c>
      <c r="F5" s="13" t="s">
        <v>62</v>
      </c>
    </row>
    <row r="6" spans="1:6" x14ac:dyDescent="0.25">
      <c r="A6" s="13" t="s">
        <v>23</v>
      </c>
      <c r="B6" s="13" t="s">
        <v>5</v>
      </c>
      <c r="C6" s="13" t="s">
        <v>24</v>
      </c>
      <c r="D6" s="13" t="s">
        <v>25</v>
      </c>
      <c r="E6" s="13" t="s">
        <v>63</v>
      </c>
      <c r="F6" s="13" t="s">
        <v>64</v>
      </c>
    </row>
    <row r="7" spans="1:6" x14ac:dyDescent="0.25">
      <c r="A7" s="13" t="s">
        <v>26</v>
      </c>
      <c r="B7" s="13" t="s">
        <v>4</v>
      </c>
      <c r="C7" s="13" t="s">
        <v>27</v>
      </c>
      <c r="D7" s="13" t="s">
        <v>28</v>
      </c>
      <c r="E7" s="13" t="s">
        <v>65</v>
      </c>
      <c r="F7" s="13" t="s">
        <v>66</v>
      </c>
    </row>
    <row r="8" spans="1:6" x14ac:dyDescent="0.25">
      <c r="A8" s="13" t="s">
        <v>29</v>
      </c>
      <c r="B8" s="13" t="s">
        <v>6</v>
      </c>
      <c r="C8" s="13" t="s">
        <v>30</v>
      </c>
      <c r="D8" s="13" t="s">
        <v>31</v>
      </c>
      <c r="E8" s="13" t="s">
        <v>67</v>
      </c>
      <c r="F8" s="13" t="s">
        <v>68</v>
      </c>
    </row>
    <row r="9" spans="1:6" x14ac:dyDescent="0.25">
      <c r="A9" s="13" t="s">
        <v>32</v>
      </c>
      <c r="C9" s="13" t="s">
        <v>33</v>
      </c>
      <c r="D9" s="13" t="s">
        <v>34</v>
      </c>
      <c r="E9" s="13" t="s">
        <v>69</v>
      </c>
      <c r="F9" s="13" t="s">
        <v>70</v>
      </c>
    </row>
    <row r="10" spans="1:6" x14ac:dyDescent="0.25">
      <c r="A10" s="13" t="s">
        <v>35</v>
      </c>
      <c r="C10" s="13" t="s">
        <v>36</v>
      </c>
      <c r="D10" s="13" t="s">
        <v>37</v>
      </c>
      <c r="E10" s="13" t="s">
        <v>71</v>
      </c>
      <c r="F10" s="13" t="s">
        <v>72</v>
      </c>
    </row>
    <row r="11" spans="1:6" x14ac:dyDescent="0.25">
      <c r="A11" s="13" t="s">
        <v>38</v>
      </c>
      <c r="D11" s="13" t="s">
        <v>39</v>
      </c>
      <c r="E11" s="13" t="s">
        <v>73</v>
      </c>
      <c r="F11" s="13" t="s">
        <v>74</v>
      </c>
    </row>
    <row r="12" spans="1:6" x14ac:dyDescent="0.25">
      <c r="A12" s="13" t="s">
        <v>40</v>
      </c>
      <c r="D12" s="13" t="s">
        <v>41</v>
      </c>
      <c r="E12" s="13" t="s">
        <v>75</v>
      </c>
    </row>
    <row r="13" spans="1:6" x14ac:dyDescent="0.25">
      <c r="A13" s="13" t="s">
        <v>42</v>
      </c>
      <c r="D13" s="13" t="s">
        <v>43</v>
      </c>
      <c r="E13" s="13" t="s">
        <v>76</v>
      </c>
    </row>
    <row r="14" spans="1:6" x14ac:dyDescent="0.25">
      <c r="A14" s="13" t="s">
        <v>44</v>
      </c>
      <c r="E14" s="13" t="s">
        <v>77</v>
      </c>
    </row>
    <row r="15" spans="1:6" x14ac:dyDescent="0.25">
      <c r="E15" s="13" t="s">
        <v>78</v>
      </c>
    </row>
    <row r="16" spans="1:6" x14ac:dyDescent="0.25">
      <c r="E16" s="13" t="s">
        <v>79</v>
      </c>
    </row>
    <row r="17" spans="5:5" x14ac:dyDescent="0.25">
      <c r="E17" s="13" t="s">
        <v>80</v>
      </c>
    </row>
    <row r="18" spans="5:5" x14ac:dyDescent="0.25">
      <c r="E18" s="13" t="s">
        <v>81</v>
      </c>
    </row>
  </sheetData>
  <mergeCells count="2">
    <mergeCell ref="A1:F1"/>
    <mergeCell ref="A2:F2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79"/>
  <sheetViews>
    <sheetView showGridLines="0" zoomScaleNormal="100" workbookViewId="0">
      <pane ySplit="4" topLeftCell="A5" activePane="bottomLeft" state="frozen"/>
      <selection pane="bottomLeft"/>
    </sheetView>
  </sheetViews>
  <sheetFormatPr baseColWidth="10" defaultColWidth="8.7109375" defaultRowHeight="15" x14ac:dyDescent="0.25"/>
  <cols>
    <col min="1" max="2" width="16" customWidth="1"/>
    <col min="3" max="3" width="14" customWidth="1"/>
    <col min="4" max="4" width="24" customWidth="1"/>
    <col min="5" max="5" width="20" customWidth="1"/>
    <col min="6" max="6" width="38" customWidth="1"/>
    <col min="7" max="7" width="18" customWidth="1"/>
    <col min="8" max="8" width="22" customWidth="1"/>
    <col min="9" max="9" width="18" customWidth="1"/>
    <col min="10" max="10" width="22" customWidth="1"/>
    <col min="11" max="11" width="13" customWidth="1"/>
    <col min="12" max="12" width="14" customWidth="1"/>
    <col min="13" max="13" width="22" customWidth="1"/>
    <col min="14" max="14" width="12" customWidth="1"/>
    <col min="15" max="15" width="13" customWidth="1"/>
    <col min="16" max="16" width="18" customWidth="1"/>
    <col min="17" max="17" width="13" customWidth="1"/>
    <col min="18" max="18" width="14" customWidth="1"/>
    <col min="19" max="19" width="16" customWidth="1"/>
    <col min="20" max="20" width="14" customWidth="1"/>
    <col min="21" max="21" width="30" customWidth="1"/>
  </cols>
  <sheetData>
    <row r="1" spans="1:21" ht="37.5" customHeight="1" x14ac:dyDescent="0.25">
      <c r="A1" s="2" t="s">
        <v>82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24" customHeight="1" x14ac:dyDescent="0.25">
      <c r="A2" s="1" t="s">
        <v>83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4" spans="1:21" ht="37.5" customHeight="1" x14ac:dyDescent="0.25">
      <c r="A4" s="28" t="s">
        <v>47</v>
      </c>
      <c r="B4" s="28" t="s">
        <v>15</v>
      </c>
      <c r="C4" s="28" t="s">
        <v>58</v>
      </c>
      <c r="D4" s="28" t="s">
        <v>48</v>
      </c>
      <c r="E4" s="28" t="s">
        <v>84</v>
      </c>
      <c r="F4" s="28" t="s">
        <v>85</v>
      </c>
      <c r="G4" s="28" t="s">
        <v>86</v>
      </c>
      <c r="H4" s="28" t="s">
        <v>18</v>
      </c>
      <c r="I4" s="28" t="s">
        <v>19</v>
      </c>
      <c r="J4" s="28" t="s">
        <v>49</v>
      </c>
      <c r="K4" s="28" t="s">
        <v>87</v>
      </c>
      <c r="L4" s="28" t="s">
        <v>88</v>
      </c>
      <c r="M4" s="28" t="s">
        <v>89</v>
      </c>
      <c r="N4" s="28" t="s">
        <v>90</v>
      </c>
      <c r="O4" s="28" t="s">
        <v>50</v>
      </c>
      <c r="P4" s="28" t="s">
        <v>91</v>
      </c>
      <c r="Q4" s="28" t="s">
        <v>92</v>
      </c>
      <c r="R4" s="28" t="s">
        <v>93</v>
      </c>
      <c r="S4" s="28" t="s">
        <v>51</v>
      </c>
      <c r="T4" s="28" t="s">
        <v>94</v>
      </c>
      <c r="U4" s="28" t="s">
        <v>95</v>
      </c>
    </row>
    <row r="5" spans="1:21" ht="25.5" x14ac:dyDescent="0.25">
      <c r="A5" s="29" t="s">
        <v>96</v>
      </c>
      <c r="B5" s="30" t="s">
        <v>20</v>
      </c>
      <c r="C5" s="30" t="s">
        <v>61</v>
      </c>
      <c r="D5" s="30" t="s">
        <v>97</v>
      </c>
      <c r="E5" s="30" t="s">
        <v>98</v>
      </c>
      <c r="F5" s="30" t="s">
        <v>99</v>
      </c>
      <c r="G5" s="30" t="s">
        <v>100</v>
      </c>
      <c r="H5" s="30" t="s">
        <v>21</v>
      </c>
      <c r="I5" s="30" t="s">
        <v>25</v>
      </c>
      <c r="J5" s="30" t="s">
        <v>101</v>
      </c>
      <c r="K5" s="31">
        <v>45363</v>
      </c>
      <c r="L5" s="32">
        <v>1789</v>
      </c>
      <c r="M5" s="30" t="s">
        <v>62</v>
      </c>
      <c r="N5" s="33">
        <v>4</v>
      </c>
      <c r="O5" s="31">
        <v>46458</v>
      </c>
      <c r="P5" s="33" t="str">
        <f t="shared" ref="P5:P36" ca="1" si="0">IF(O5="","",IF(O5&lt;TODAY(),"Abgelaufen",IF(O5-TODAY()&lt;=90,"Läuft bald ab","Aktiv")))</f>
        <v>Aktiv</v>
      </c>
      <c r="Q5" s="34">
        <f t="shared" ref="Q5:Q36" ca="1" si="1">IF(K5="","",ROUND(YEARFRAC(K5,TODAY()),1))</f>
        <v>2.2000000000000002</v>
      </c>
      <c r="R5" s="32">
        <f t="shared" ref="R5:R36" ca="1" si="2">IF(OR(L5="",N5="",K5=""),"",MAX(0,L5-(L5/N5)*Q5))</f>
        <v>805.05</v>
      </c>
      <c r="S5" s="33" t="s">
        <v>60</v>
      </c>
      <c r="T5" s="31">
        <v>45904</v>
      </c>
      <c r="U5" s="30" t="s">
        <v>102</v>
      </c>
    </row>
    <row r="6" spans="1:21" ht="25.5" x14ac:dyDescent="0.25">
      <c r="A6" s="35" t="s">
        <v>103</v>
      </c>
      <c r="B6" s="36" t="s">
        <v>20</v>
      </c>
      <c r="C6" s="36" t="s">
        <v>65</v>
      </c>
      <c r="D6" s="36" t="s">
        <v>104</v>
      </c>
      <c r="E6" s="36" t="s">
        <v>105</v>
      </c>
      <c r="F6" s="36" t="s">
        <v>106</v>
      </c>
      <c r="G6" s="36" t="s">
        <v>100</v>
      </c>
      <c r="H6" s="36" t="s">
        <v>24</v>
      </c>
      <c r="I6" s="36" t="s">
        <v>39</v>
      </c>
      <c r="J6" s="36" t="s">
        <v>107</v>
      </c>
      <c r="K6" s="37">
        <v>45159</v>
      </c>
      <c r="L6" s="38">
        <v>1499</v>
      </c>
      <c r="M6" s="36" t="s">
        <v>64</v>
      </c>
      <c r="N6" s="39">
        <v>4</v>
      </c>
      <c r="O6" s="37">
        <v>46255</v>
      </c>
      <c r="P6" s="39" t="str">
        <f t="shared" ca="1" si="0"/>
        <v>Läuft bald ab</v>
      </c>
      <c r="Q6" s="40">
        <f t="shared" ca="1" si="1"/>
        <v>2.8</v>
      </c>
      <c r="R6" s="38">
        <f t="shared" ca="1" si="2"/>
        <v>449.70000000000005</v>
      </c>
      <c r="S6" s="39" t="s">
        <v>60</v>
      </c>
      <c r="T6" s="37">
        <v>45853</v>
      </c>
      <c r="U6" s="36"/>
    </row>
    <row r="7" spans="1:21" x14ac:dyDescent="0.25">
      <c r="A7" s="29" t="s">
        <v>108</v>
      </c>
      <c r="B7" s="30" t="s">
        <v>20</v>
      </c>
      <c r="C7" s="30" t="s">
        <v>67</v>
      </c>
      <c r="D7" s="30" t="s">
        <v>109</v>
      </c>
      <c r="E7" s="30" t="s">
        <v>110</v>
      </c>
      <c r="F7" s="30" t="s">
        <v>111</v>
      </c>
      <c r="G7" s="30" t="s">
        <v>112</v>
      </c>
      <c r="H7" s="30" t="s">
        <v>33</v>
      </c>
      <c r="I7" s="30" t="s">
        <v>28</v>
      </c>
      <c r="J7" s="30" t="s">
        <v>113</v>
      </c>
      <c r="K7" s="31">
        <v>45300</v>
      </c>
      <c r="L7" s="32">
        <v>2399</v>
      </c>
      <c r="M7" s="30" t="s">
        <v>66</v>
      </c>
      <c r="N7" s="33">
        <v>4</v>
      </c>
      <c r="O7" s="31">
        <v>46031</v>
      </c>
      <c r="P7" s="33" t="str">
        <f t="shared" ca="1" si="0"/>
        <v>Abgelaufen</v>
      </c>
      <c r="Q7" s="34">
        <f t="shared" ca="1" si="1"/>
        <v>2.4</v>
      </c>
      <c r="R7" s="32">
        <f t="shared" ca="1" si="2"/>
        <v>959.60000000000014</v>
      </c>
      <c r="S7" s="33" t="s">
        <v>60</v>
      </c>
      <c r="T7" s="31"/>
      <c r="U7" s="30" t="s">
        <v>114</v>
      </c>
    </row>
    <row r="8" spans="1:21" ht="25.5" x14ac:dyDescent="0.25">
      <c r="A8" s="35" t="s">
        <v>115</v>
      </c>
      <c r="B8" s="36" t="s">
        <v>23</v>
      </c>
      <c r="C8" s="36" t="s">
        <v>63</v>
      </c>
      <c r="D8" s="36" t="s">
        <v>116</v>
      </c>
      <c r="E8" s="36" t="s">
        <v>117</v>
      </c>
      <c r="F8" s="36" t="s">
        <v>118</v>
      </c>
      <c r="G8" s="36" t="s">
        <v>100</v>
      </c>
      <c r="H8" s="36" t="s">
        <v>21</v>
      </c>
      <c r="I8" s="36" t="s">
        <v>31</v>
      </c>
      <c r="J8" s="36" t="s">
        <v>119</v>
      </c>
      <c r="K8" s="37">
        <v>44869</v>
      </c>
      <c r="L8" s="38">
        <v>989</v>
      </c>
      <c r="M8" s="36" t="s">
        <v>70</v>
      </c>
      <c r="N8" s="39">
        <v>5</v>
      </c>
      <c r="O8" s="37">
        <v>45965</v>
      </c>
      <c r="P8" s="39" t="str">
        <f t="shared" ca="1" si="0"/>
        <v>Abgelaufen</v>
      </c>
      <c r="Q8" s="40">
        <f t="shared" ca="1" si="1"/>
        <v>3.6</v>
      </c>
      <c r="R8" s="38">
        <f t="shared" ca="1" si="2"/>
        <v>276.91999999999996</v>
      </c>
      <c r="S8" s="39" t="s">
        <v>60</v>
      </c>
      <c r="T8" s="37">
        <v>45616</v>
      </c>
      <c r="U8" s="36" t="s">
        <v>120</v>
      </c>
    </row>
    <row r="9" spans="1:21" ht="25.5" x14ac:dyDescent="0.25">
      <c r="A9" s="29" t="s">
        <v>121</v>
      </c>
      <c r="B9" s="30" t="s">
        <v>23</v>
      </c>
      <c r="C9" s="30" t="s">
        <v>81</v>
      </c>
      <c r="D9" s="30" t="s">
        <v>122</v>
      </c>
      <c r="E9" s="30" t="s">
        <v>123</v>
      </c>
      <c r="F9" s="30" t="s">
        <v>124</v>
      </c>
      <c r="G9" s="30" t="s">
        <v>125</v>
      </c>
      <c r="H9" s="30" t="s">
        <v>27</v>
      </c>
      <c r="I9" s="30" t="s">
        <v>43</v>
      </c>
      <c r="J9" s="30" t="s">
        <v>126</v>
      </c>
      <c r="K9" s="31">
        <v>44334</v>
      </c>
      <c r="L9" s="32">
        <v>649</v>
      </c>
      <c r="M9" s="30" t="s">
        <v>72</v>
      </c>
      <c r="N9" s="33">
        <v>5</v>
      </c>
      <c r="O9" s="31">
        <v>45430</v>
      </c>
      <c r="P9" s="33" t="str">
        <f t="shared" ca="1" si="0"/>
        <v>Abgelaufen</v>
      </c>
      <c r="Q9" s="34">
        <f t="shared" ca="1" si="1"/>
        <v>5</v>
      </c>
      <c r="R9" s="32">
        <f t="shared" ca="1" si="2"/>
        <v>0</v>
      </c>
      <c r="S9" s="33" t="s">
        <v>60</v>
      </c>
      <c r="T9" s="31">
        <v>45445</v>
      </c>
      <c r="U9" s="30" t="s">
        <v>127</v>
      </c>
    </row>
    <row r="10" spans="1:21" x14ac:dyDescent="0.25">
      <c r="A10" s="35" t="s">
        <v>128</v>
      </c>
      <c r="B10" s="36" t="s">
        <v>26</v>
      </c>
      <c r="C10" s="36" t="s">
        <v>73</v>
      </c>
      <c r="D10" s="36" t="s">
        <v>129</v>
      </c>
      <c r="E10" s="36" t="s">
        <v>130</v>
      </c>
      <c r="F10" s="36" t="s">
        <v>131</v>
      </c>
      <c r="G10" s="36" t="s">
        <v>132</v>
      </c>
      <c r="H10" s="36" t="s">
        <v>21</v>
      </c>
      <c r="I10" s="36" t="s">
        <v>25</v>
      </c>
      <c r="J10" s="36" t="s">
        <v>101</v>
      </c>
      <c r="K10" s="37">
        <v>45363</v>
      </c>
      <c r="L10" s="38">
        <v>449</v>
      </c>
      <c r="M10" s="36" t="s">
        <v>62</v>
      </c>
      <c r="N10" s="39">
        <v>5</v>
      </c>
      <c r="O10" s="37">
        <v>46093</v>
      </c>
      <c r="P10" s="39" t="str">
        <f t="shared" ca="1" si="0"/>
        <v>Abgelaufen</v>
      </c>
      <c r="Q10" s="40">
        <f t="shared" ca="1" si="1"/>
        <v>2.2000000000000002</v>
      </c>
      <c r="R10" s="38">
        <f t="shared" ca="1" si="2"/>
        <v>251.44</v>
      </c>
      <c r="S10" s="39" t="s">
        <v>60</v>
      </c>
      <c r="T10" s="37"/>
      <c r="U10" s="36"/>
    </row>
    <row r="11" spans="1:21" x14ac:dyDescent="0.25">
      <c r="A11" s="29" t="s">
        <v>133</v>
      </c>
      <c r="B11" s="30" t="s">
        <v>26</v>
      </c>
      <c r="C11" s="30" t="s">
        <v>61</v>
      </c>
      <c r="D11" s="30" t="s">
        <v>134</v>
      </c>
      <c r="E11" s="30" t="s">
        <v>135</v>
      </c>
      <c r="F11" s="30" t="s">
        <v>136</v>
      </c>
      <c r="G11" s="30" t="s">
        <v>132</v>
      </c>
      <c r="H11" s="30" t="s">
        <v>24</v>
      </c>
      <c r="I11" s="30" t="s">
        <v>39</v>
      </c>
      <c r="J11" s="30" t="s">
        <v>107</v>
      </c>
      <c r="K11" s="31">
        <v>45159</v>
      </c>
      <c r="L11" s="32">
        <v>619</v>
      </c>
      <c r="M11" s="30" t="s">
        <v>64</v>
      </c>
      <c r="N11" s="33">
        <v>5</v>
      </c>
      <c r="O11" s="31">
        <v>46255</v>
      </c>
      <c r="P11" s="33" t="str">
        <f t="shared" ca="1" si="0"/>
        <v>Läuft bald ab</v>
      </c>
      <c r="Q11" s="34">
        <f t="shared" ca="1" si="1"/>
        <v>2.8</v>
      </c>
      <c r="R11" s="32">
        <f t="shared" ca="1" si="2"/>
        <v>272.36</v>
      </c>
      <c r="S11" s="33" t="s">
        <v>60</v>
      </c>
      <c r="T11" s="31"/>
      <c r="U11" s="30"/>
    </row>
    <row r="12" spans="1:21" x14ac:dyDescent="0.25">
      <c r="A12" s="35" t="s">
        <v>137</v>
      </c>
      <c r="B12" s="36" t="s">
        <v>26</v>
      </c>
      <c r="C12" s="36" t="s">
        <v>71</v>
      </c>
      <c r="D12" s="36" t="s">
        <v>138</v>
      </c>
      <c r="E12" s="36" t="s">
        <v>139</v>
      </c>
      <c r="F12" s="36" t="s">
        <v>140</v>
      </c>
      <c r="G12" s="36" t="s">
        <v>132</v>
      </c>
      <c r="H12" s="36" t="s">
        <v>21</v>
      </c>
      <c r="I12" s="36" t="s">
        <v>28</v>
      </c>
      <c r="J12" s="36" t="s">
        <v>141</v>
      </c>
      <c r="K12" s="37">
        <v>44606</v>
      </c>
      <c r="L12" s="38">
        <v>399</v>
      </c>
      <c r="M12" s="36" t="s">
        <v>68</v>
      </c>
      <c r="N12" s="39">
        <v>5</v>
      </c>
      <c r="O12" s="37">
        <v>45336</v>
      </c>
      <c r="P12" s="39" t="str">
        <f t="shared" ca="1" si="0"/>
        <v>Abgelaufen</v>
      </c>
      <c r="Q12" s="40">
        <f t="shared" ca="1" si="1"/>
        <v>4.3</v>
      </c>
      <c r="R12" s="38">
        <f t="shared" ca="1" si="2"/>
        <v>55.860000000000014</v>
      </c>
      <c r="S12" s="39" t="s">
        <v>4</v>
      </c>
      <c r="T12" s="37">
        <v>45942</v>
      </c>
      <c r="U12" s="36" t="s">
        <v>142</v>
      </c>
    </row>
    <row r="13" spans="1:21" x14ac:dyDescent="0.25">
      <c r="A13" s="29" t="s">
        <v>143</v>
      </c>
      <c r="B13" s="30" t="s">
        <v>29</v>
      </c>
      <c r="C13" s="30" t="s">
        <v>75</v>
      </c>
      <c r="D13" s="30" t="s">
        <v>144</v>
      </c>
      <c r="E13" s="30" t="s">
        <v>145</v>
      </c>
      <c r="F13" s="30" t="s">
        <v>146</v>
      </c>
      <c r="G13" s="30" t="s">
        <v>132</v>
      </c>
      <c r="H13" s="30" t="s">
        <v>21</v>
      </c>
      <c r="I13" s="30" t="s">
        <v>31</v>
      </c>
      <c r="J13" s="30" t="s">
        <v>147</v>
      </c>
      <c r="K13" s="31">
        <v>44407</v>
      </c>
      <c r="L13" s="32">
        <v>559</v>
      </c>
      <c r="M13" s="30" t="s">
        <v>62</v>
      </c>
      <c r="N13" s="33">
        <v>6</v>
      </c>
      <c r="O13" s="31">
        <v>45503</v>
      </c>
      <c r="P13" s="33" t="str">
        <f t="shared" ca="1" si="0"/>
        <v>Abgelaufen</v>
      </c>
      <c r="Q13" s="34">
        <f t="shared" ca="1" si="1"/>
        <v>4.8</v>
      </c>
      <c r="R13" s="32">
        <f t="shared" ca="1" si="2"/>
        <v>111.80000000000001</v>
      </c>
      <c r="S13" s="33" t="s">
        <v>60</v>
      </c>
      <c r="T13" s="31">
        <v>45721</v>
      </c>
      <c r="U13" s="30" t="s">
        <v>148</v>
      </c>
    </row>
    <row r="14" spans="1:21" x14ac:dyDescent="0.25">
      <c r="A14" s="35" t="s">
        <v>149</v>
      </c>
      <c r="B14" s="36" t="s">
        <v>29</v>
      </c>
      <c r="C14" s="36" t="s">
        <v>76</v>
      </c>
      <c r="D14" s="36" t="s">
        <v>150</v>
      </c>
      <c r="E14" s="36" t="s">
        <v>151</v>
      </c>
      <c r="F14" s="36" t="s">
        <v>152</v>
      </c>
      <c r="G14" s="36" t="s">
        <v>132</v>
      </c>
      <c r="H14" s="36" t="s">
        <v>24</v>
      </c>
      <c r="I14" s="36" t="s">
        <v>153</v>
      </c>
      <c r="J14" s="36" t="s">
        <v>154</v>
      </c>
      <c r="K14" s="37">
        <v>45018</v>
      </c>
      <c r="L14" s="38">
        <v>2890</v>
      </c>
      <c r="M14" s="36" t="s">
        <v>70</v>
      </c>
      <c r="N14" s="39">
        <v>7</v>
      </c>
      <c r="O14" s="37">
        <v>46845</v>
      </c>
      <c r="P14" s="39" t="str">
        <f t="shared" ca="1" si="0"/>
        <v>Aktiv</v>
      </c>
      <c r="Q14" s="40">
        <f t="shared" ca="1" si="1"/>
        <v>3.2</v>
      </c>
      <c r="R14" s="38">
        <f t="shared" ca="1" si="2"/>
        <v>1568.8571428571429</v>
      </c>
      <c r="S14" s="39" t="s">
        <v>60</v>
      </c>
      <c r="T14" s="37">
        <v>45749</v>
      </c>
      <c r="U14" s="36" t="s">
        <v>155</v>
      </c>
    </row>
    <row r="15" spans="1:21" ht="25.5" x14ac:dyDescent="0.25">
      <c r="A15" s="29" t="s">
        <v>156</v>
      </c>
      <c r="B15" s="30" t="s">
        <v>32</v>
      </c>
      <c r="C15" s="30" t="s">
        <v>61</v>
      </c>
      <c r="D15" s="30" t="s">
        <v>157</v>
      </c>
      <c r="E15" s="30" t="s">
        <v>158</v>
      </c>
      <c r="F15" s="30" t="s">
        <v>159</v>
      </c>
      <c r="G15" s="30" t="s">
        <v>160</v>
      </c>
      <c r="H15" s="30" t="s">
        <v>21</v>
      </c>
      <c r="I15" s="30" t="s">
        <v>22</v>
      </c>
      <c r="J15" s="30" t="s">
        <v>161</v>
      </c>
      <c r="K15" s="31">
        <v>44812</v>
      </c>
      <c r="L15" s="32">
        <v>8499</v>
      </c>
      <c r="M15" s="30" t="s">
        <v>70</v>
      </c>
      <c r="N15" s="33">
        <v>7</v>
      </c>
      <c r="O15" s="31">
        <v>46638</v>
      </c>
      <c r="P15" s="33" t="str">
        <f t="shared" ca="1" si="0"/>
        <v>Aktiv</v>
      </c>
      <c r="Q15" s="34">
        <f t="shared" ca="1" si="1"/>
        <v>3.7</v>
      </c>
      <c r="R15" s="32">
        <f t="shared" ca="1" si="2"/>
        <v>4006.6714285714288</v>
      </c>
      <c r="S15" s="33" t="s">
        <v>60</v>
      </c>
      <c r="T15" s="31">
        <v>45908</v>
      </c>
      <c r="U15" s="30" t="s">
        <v>162</v>
      </c>
    </row>
    <row r="16" spans="1:21" x14ac:dyDescent="0.25">
      <c r="A16" s="35" t="s">
        <v>163</v>
      </c>
      <c r="B16" s="36" t="s">
        <v>32</v>
      </c>
      <c r="C16" s="36" t="s">
        <v>63</v>
      </c>
      <c r="D16" s="36" t="s">
        <v>164</v>
      </c>
      <c r="E16" s="36" t="s">
        <v>165</v>
      </c>
      <c r="F16" s="36" t="s">
        <v>166</v>
      </c>
      <c r="G16" s="36" t="s">
        <v>167</v>
      </c>
      <c r="H16" s="36" t="s">
        <v>24</v>
      </c>
      <c r="I16" s="36" t="s">
        <v>22</v>
      </c>
      <c r="J16" s="36" t="s">
        <v>168</v>
      </c>
      <c r="K16" s="37">
        <v>43997</v>
      </c>
      <c r="L16" s="38">
        <v>6299</v>
      </c>
      <c r="M16" s="36" t="s">
        <v>62</v>
      </c>
      <c r="N16" s="39">
        <v>8</v>
      </c>
      <c r="O16" s="37">
        <v>45823</v>
      </c>
      <c r="P16" s="39" t="str">
        <f t="shared" ca="1" si="0"/>
        <v>Abgelaufen</v>
      </c>
      <c r="Q16" s="40">
        <f t="shared" ca="1" si="1"/>
        <v>5.9</v>
      </c>
      <c r="R16" s="38">
        <f t="shared" ca="1" si="2"/>
        <v>1653.4874999999993</v>
      </c>
      <c r="S16" s="39" t="s">
        <v>60</v>
      </c>
      <c r="T16" s="37">
        <v>45667</v>
      </c>
      <c r="U16" s="36" t="s">
        <v>169</v>
      </c>
    </row>
    <row r="17" spans="1:21" x14ac:dyDescent="0.25">
      <c r="A17" s="29" t="s">
        <v>170</v>
      </c>
      <c r="B17" s="30" t="s">
        <v>35</v>
      </c>
      <c r="C17" s="30" t="s">
        <v>77</v>
      </c>
      <c r="D17" s="30" t="s">
        <v>171</v>
      </c>
      <c r="E17" s="30" t="s">
        <v>172</v>
      </c>
      <c r="F17" s="30" t="s">
        <v>173</v>
      </c>
      <c r="G17" s="30" t="s">
        <v>174</v>
      </c>
      <c r="H17" s="30" t="s">
        <v>21</v>
      </c>
      <c r="I17" s="30" t="s">
        <v>22</v>
      </c>
      <c r="J17" s="30" t="s">
        <v>175</v>
      </c>
      <c r="K17" s="31">
        <v>45233</v>
      </c>
      <c r="L17" s="32">
        <v>3299</v>
      </c>
      <c r="M17" s="30" t="s">
        <v>70</v>
      </c>
      <c r="N17" s="33">
        <v>8</v>
      </c>
      <c r="O17" s="31">
        <v>47060</v>
      </c>
      <c r="P17" s="33" t="str">
        <f t="shared" ca="1" si="0"/>
        <v>Aktiv</v>
      </c>
      <c r="Q17" s="34">
        <f t="shared" ca="1" si="1"/>
        <v>2.6</v>
      </c>
      <c r="R17" s="32">
        <f t="shared" ca="1" si="2"/>
        <v>2226.8249999999998</v>
      </c>
      <c r="S17" s="33" t="s">
        <v>60</v>
      </c>
      <c r="T17" s="31"/>
      <c r="U17" s="30"/>
    </row>
    <row r="18" spans="1:21" x14ac:dyDescent="0.25">
      <c r="A18" s="35" t="s">
        <v>176</v>
      </c>
      <c r="B18" s="36" t="s">
        <v>35</v>
      </c>
      <c r="C18" s="36" t="s">
        <v>77</v>
      </c>
      <c r="D18" s="36" t="s">
        <v>177</v>
      </c>
      <c r="E18" s="36" t="s">
        <v>178</v>
      </c>
      <c r="F18" s="36" t="s">
        <v>179</v>
      </c>
      <c r="G18" s="36" t="s">
        <v>180</v>
      </c>
      <c r="H18" s="36" t="s">
        <v>27</v>
      </c>
      <c r="I18" s="36" t="s">
        <v>22</v>
      </c>
      <c r="J18" s="36" t="s">
        <v>181</v>
      </c>
      <c r="K18" s="37">
        <v>44671</v>
      </c>
      <c r="L18" s="38">
        <v>749</v>
      </c>
      <c r="M18" s="36" t="s">
        <v>64</v>
      </c>
      <c r="N18" s="39">
        <v>6</v>
      </c>
      <c r="O18" s="37">
        <v>45767</v>
      </c>
      <c r="P18" s="39" t="str">
        <f t="shared" ca="1" si="0"/>
        <v>Abgelaufen</v>
      </c>
      <c r="Q18" s="40">
        <f t="shared" ca="1" si="1"/>
        <v>4.0999999999999996</v>
      </c>
      <c r="R18" s="38">
        <f t="shared" ca="1" si="2"/>
        <v>237.18333333333339</v>
      </c>
      <c r="S18" s="39" t="s">
        <v>60</v>
      </c>
      <c r="T18" s="37"/>
      <c r="U18" s="36" t="s">
        <v>182</v>
      </c>
    </row>
    <row r="19" spans="1:21" x14ac:dyDescent="0.25">
      <c r="A19" s="29" t="s">
        <v>183</v>
      </c>
      <c r="B19" s="30" t="s">
        <v>38</v>
      </c>
      <c r="C19" s="30" t="s">
        <v>67</v>
      </c>
      <c r="D19" s="30" t="s">
        <v>184</v>
      </c>
      <c r="E19" s="30" t="s">
        <v>185</v>
      </c>
      <c r="F19" s="30" t="s">
        <v>186</v>
      </c>
      <c r="G19" s="30" t="s">
        <v>187</v>
      </c>
      <c r="H19" s="30" t="s">
        <v>33</v>
      </c>
      <c r="I19" s="30" t="s">
        <v>37</v>
      </c>
      <c r="J19" s="30" t="s">
        <v>188</v>
      </c>
      <c r="K19" s="31">
        <v>45327</v>
      </c>
      <c r="L19" s="32">
        <v>949</v>
      </c>
      <c r="M19" s="30" t="s">
        <v>66</v>
      </c>
      <c r="N19" s="33">
        <v>3</v>
      </c>
      <c r="O19" s="31">
        <v>46058</v>
      </c>
      <c r="P19" s="33" t="str">
        <f t="shared" ca="1" si="0"/>
        <v>Abgelaufen</v>
      </c>
      <c r="Q19" s="34">
        <f t="shared" ca="1" si="1"/>
        <v>2.2999999999999998</v>
      </c>
      <c r="R19" s="32">
        <f t="shared" ca="1" si="2"/>
        <v>221.43333333333339</v>
      </c>
      <c r="S19" s="33" t="s">
        <v>60</v>
      </c>
      <c r="T19" s="31"/>
      <c r="U19" s="30"/>
    </row>
    <row r="20" spans="1:21" x14ac:dyDescent="0.25">
      <c r="A20" s="35" t="s">
        <v>189</v>
      </c>
      <c r="B20" s="36" t="s">
        <v>38</v>
      </c>
      <c r="C20" s="36" t="s">
        <v>71</v>
      </c>
      <c r="D20" s="36" t="s">
        <v>190</v>
      </c>
      <c r="E20" s="36" t="s">
        <v>191</v>
      </c>
      <c r="F20" s="36" t="s">
        <v>192</v>
      </c>
      <c r="G20" s="36" t="s">
        <v>193</v>
      </c>
      <c r="H20" s="36" t="s">
        <v>21</v>
      </c>
      <c r="I20" s="36" t="s">
        <v>25</v>
      </c>
      <c r="J20" s="36" t="s">
        <v>194</v>
      </c>
      <c r="K20" s="37">
        <v>45057</v>
      </c>
      <c r="L20" s="38">
        <v>749</v>
      </c>
      <c r="M20" s="36" t="s">
        <v>68</v>
      </c>
      <c r="N20" s="39">
        <v>3</v>
      </c>
      <c r="O20" s="37">
        <v>45788</v>
      </c>
      <c r="P20" s="39" t="str">
        <f t="shared" ca="1" si="0"/>
        <v>Abgelaufen</v>
      </c>
      <c r="Q20" s="40">
        <f t="shared" ca="1" si="1"/>
        <v>3</v>
      </c>
      <c r="R20" s="38">
        <f t="shared" ca="1" si="2"/>
        <v>0</v>
      </c>
      <c r="S20" s="39" t="s">
        <v>60</v>
      </c>
      <c r="T20" s="37"/>
      <c r="U20" s="36"/>
    </row>
    <row r="21" spans="1:21" x14ac:dyDescent="0.25">
      <c r="A21" s="29" t="s">
        <v>195</v>
      </c>
      <c r="B21" s="30" t="s">
        <v>40</v>
      </c>
      <c r="C21" s="30" t="s">
        <v>67</v>
      </c>
      <c r="D21" s="30" t="s">
        <v>196</v>
      </c>
      <c r="E21" s="30" t="s">
        <v>197</v>
      </c>
      <c r="F21" s="30" t="s">
        <v>198</v>
      </c>
      <c r="G21" s="30" t="s">
        <v>199</v>
      </c>
      <c r="H21" s="30" t="s">
        <v>33</v>
      </c>
      <c r="I21" s="30" t="s">
        <v>28</v>
      </c>
      <c r="J21" s="30" t="s">
        <v>113</v>
      </c>
      <c r="K21" s="31">
        <v>45206</v>
      </c>
      <c r="L21" s="32">
        <v>1199</v>
      </c>
      <c r="M21" s="30" t="s">
        <v>66</v>
      </c>
      <c r="N21" s="33">
        <v>4</v>
      </c>
      <c r="O21" s="31">
        <v>45937</v>
      </c>
      <c r="P21" s="33" t="str">
        <f t="shared" ca="1" si="0"/>
        <v>Abgelaufen</v>
      </c>
      <c r="Q21" s="34">
        <f t="shared" ca="1" si="1"/>
        <v>2.6</v>
      </c>
      <c r="R21" s="32">
        <f t="shared" ca="1" si="2"/>
        <v>419.65</v>
      </c>
      <c r="S21" s="33" t="s">
        <v>60</v>
      </c>
      <c r="T21" s="31"/>
      <c r="U21" s="30" t="s">
        <v>200</v>
      </c>
    </row>
    <row r="22" spans="1:21" x14ac:dyDescent="0.25">
      <c r="A22" s="35" t="s">
        <v>201</v>
      </c>
      <c r="B22" s="36" t="s">
        <v>42</v>
      </c>
      <c r="C22" s="36" t="s">
        <v>78</v>
      </c>
      <c r="D22" s="36" t="s">
        <v>202</v>
      </c>
      <c r="E22" s="36" t="s">
        <v>203</v>
      </c>
      <c r="F22" s="36" t="s">
        <v>204</v>
      </c>
      <c r="G22" s="36" t="s">
        <v>132</v>
      </c>
      <c r="H22" s="36" t="s">
        <v>21</v>
      </c>
      <c r="I22" s="36" t="s">
        <v>39</v>
      </c>
      <c r="J22" s="36" t="s">
        <v>107</v>
      </c>
      <c r="K22" s="37">
        <v>45311</v>
      </c>
      <c r="L22" s="38">
        <v>199</v>
      </c>
      <c r="M22" s="36" t="s">
        <v>74</v>
      </c>
      <c r="N22" s="39">
        <v>4</v>
      </c>
      <c r="O22" s="37">
        <v>46042</v>
      </c>
      <c r="P22" s="39" t="str">
        <f t="shared" ca="1" si="0"/>
        <v>Abgelaufen</v>
      </c>
      <c r="Q22" s="40">
        <f t="shared" ca="1" si="1"/>
        <v>2.4</v>
      </c>
      <c r="R22" s="38">
        <f t="shared" ca="1" si="2"/>
        <v>79.600000000000009</v>
      </c>
      <c r="S22" s="39" t="s">
        <v>60</v>
      </c>
      <c r="T22" s="37"/>
      <c r="U22" s="36"/>
    </row>
    <row r="23" spans="1:21" ht="25.5" x14ac:dyDescent="0.25">
      <c r="A23" s="29" t="s">
        <v>205</v>
      </c>
      <c r="B23" s="30" t="s">
        <v>20</v>
      </c>
      <c r="C23" s="30" t="s">
        <v>63</v>
      </c>
      <c r="D23" s="30" t="s">
        <v>206</v>
      </c>
      <c r="E23" s="30" t="s">
        <v>207</v>
      </c>
      <c r="F23" s="30" t="s">
        <v>208</v>
      </c>
      <c r="G23" s="30" t="s">
        <v>100</v>
      </c>
      <c r="H23" s="30" t="s">
        <v>5</v>
      </c>
      <c r="I23" s="30" t="s">
        <v>132</v>
      </c>
      <c r="J23" s="30" t="s">
        <v>132</v>
      </c>
      <c r="K23" s="31">
        <v>45458</v>
      </c>
      <c r="L23" s="32">
        <v>1399</v>
      </c>
      <c r="M23" s="30" t="s">
        <v>62</v>
      </c>
      <c r="N23" s="33">
        <v>4</v>
      </c>
      <c r="O23" s="31">
        <v>46553</v>
      </c>
      <c r="P23" s="33" t="str">
        <f t="shared" ca="1" si="0"/>
        <v>Aktiv</v>
      </c>
      <c r="Q23" s="34">
        <f t="shared" ca="1" si="1"/>
        <v>1.9</v>
      </c>
      <c r="R23" s="32">
        <f t="shared" ca="1" si="2"/>
        <v>734.47500000000002</v>
      </c>
      <c r="S23" s="33" t="s">
        <v>5</v>
      </c>
      <c r="T23" s="31"/>
      <c r="U23" s="30" t="s">
        <v>209</v>
      </c>
    </row>
    <row r="24" spans="1:21" ht="25.5" x14ac:dyDescent="0.25">
      <c r="A24" s="35" t="s">
        <v>210</v>
      </c>
      <c r="B24" s="36" t="s">
        <v>23</v>
      </c>
      <c r="C24" s="36" t="s">
        <v>65</v>
      </c>
      <c r="D24" s="36" t="s">
        <v>211</v>
      </c>
      <c r="E24" s="36" t="s">
        <v>212</v>
      </c>
      <c r="F24" s="36" t="s">
        <v>213</v>
      </c>
      <c r="G24" s="36" t="s">
        <v>125</v>
      </c>
      <c r="H24" s="36" t="s">
        <v>36</v>
      </c>
      <c r="I24" s="36" t="s">
        <v>132</v>
      </c>
      <c r="J24" s="36" t="s">
        <v>132</v>
      </c>
      <c r="K24" s="37">
        <v>43546</v>
      </c>
      <c r="L24" s="38">
        <v>499</v>
      </c>
      <c r="M24" s="36" t="s">
        <v>72</v>
      </c>
      <c r="N24" s="39">
        <v>5</v>
      </c>
      <c r="O24" s="37">
        <v>44642</v>
      </c>
      <c r="P24" s="39" t="str">
        <f t="shared" ca="1" si="0"/>
        <v>Abgelaufen</v>
      </c>
      <c r="Q24" s="40">
        <f t="shared" ca="1" si="1"/>
        <v>7.2</v>
      </c>
      <c r="R24" s="38">
        <f t="shared" ca="1" si="2"/>
        <v>0</v>
      </c>
      <c r="S24" s="39" t="s">
        <v>6</v>
      </c>
      <c r="T24" s="37"/>
      <c r="U24" s="36" t="s">
        <v>214</v>
      </c>
    </row>
    <row r="25" spans="1:21" x14ac:dyDescent="0.25">
      <c r="A25" s="29" t="s">
        <v>215</v>
      </c>
      <c r="B25" s="30" t="s">
        <v>38</v>
      </c>
      <c r="C25" s="30" t="s">
        <v>67</v>
      </c>
      <c r="D25" s="30" t="s">
        <v>216</v>
      </c>
      <c r="E25" s="30" t="s">
        <v>217</v>
      </c>
      <c r="F25" s="30" t="s">
        <v>218</v>
      </c>
      <c r="G25" s="30" t="s">
        <v>187</v>
      </c>
      <c r="H25" s="30" t="s">
        <v>30</v>
      </c>
      <c r="I25" s="30" t="s">
        <v>43</v>
      </c>
      <c r="J25" s="30" t="s">
        <v>119</v>
      </c>
      <c r="K25" s="31">
        <v>44803</v>
      </c>
      <c r="L25" s="32">
        <v>729</v>
      </c>
      <c r="M25" s="30" t="s">
        <v>68</v>
      </c>
      <c r="N25" s="33">
        <v>3</v>
      </c>
      <c r="O25" s="31">
        <v>45534</v>
      </c>
      <c r="P25" s="33" t="str">
        <f t="shared" ca="1" si="0"/>
        <v>Abgelaufen</v>
      </c>
      <c r="Q25" s="34">
        <f t="shared" ca="1" si="1"/>
        <v>3.7</v>
      </c>
      <c r="R25" s="32">
        <f t="shared" ca="1" si="2"/>
        <v>0</v>
      </c>
      <c r="S25" s="33" t="s">
        <v>60</v>
      </c>
      <c r="T25" s="31"/>
      <c r="U25" s="30" t="s">
        <v>219</v>
      </c>
    </row>
    <row r="26" spans="1:21" x14ac:dyDescent="0.25">
      <c r="A26" s="35" t="s">
        <v>220</v>
      </c>
      <c r="B26" s="36" t="s">
        <v>26</v>
      </c>
      <c r="C26" s="36" t="s">
        <v>79</v>
      </c>
      <c r="D26" s="36" t="s">
        <v>221</v>
      </c>
      <c r="E26" s="36" t="s">
        <v>222</v>
      </c>
      <c r="F26" s="36" t="s">
        <v>223</v>
      </c>
      <c r="G26" s="36" t="s">
        <v>132</v>
      </c>
      <c r="H26" s="36" t="s">
        <v>21</v>
      </c>
      <c r="I26" s="36" t="s">
        <v>28</v>
      </c>
      <c r="J26" s="36" t="s">
        <v>141</v>
      </c>
      <c r="K26" s="37">
        <v>45476</v>
      </c>
      <c r="L26" s="38">
        <v>379</v>
      </c>
      <c r="M26" s="36" t="s">
        <v>66</v>
      </c>
      <c r="N26" s="39">
        <v>5</v>
      </c>
      <c r="O26" s="37">
        <v>46571</v>
      </c>
      <c r="P26" s="39" t="str">
        <f t="shared" ca="1" si="0"/>
        <v>Aktiv</v>
      </c>
      <c r="Q26" s="40">
        <f t="shared" ca="1" si="1"/>
        <v>1.9</v>
      </c>
      <c r="R26" s="38">
        <f t="shared" ca="1" si="2"/>
        <v>234.98000000000002</v>
      </c>
      <c r="S26" s="39" t="s">
        <v>60</v>
      </c>
      <c r="T26" s="37"/>
      <c r="U26" s="36"/>
    </row>
    <row r="27" spans="1:21" x14ac:dyDescent="0.25">
      <c r="A27" s="29" t="s">
        <v>224</v>
      </c>
      <c r="B27" s="30" t="s">
        <v>29</v>
      </c>
      <c r="C27" s="30" t="s">
        <v>63</v>
      </c>
      <c r="D27" s="30" t="s">
        <v>225</v>
      </c>
      <c r="E27" s="30" t="s">
        <v>226</v>
      </c>
      <c r="F27" s="30" t="s">
        <v>227</v>
      </c>
      <c r="G27" s="30" t="s">
        <v>132</v>
      </c>
      <c r="H27" s="30" t="s">
        <v>27</v>
      </c>
      <c r="I27" s="30" t="s">
        <v>153</v>
      </c>
      <c r="J27" s="30" t="s">
        <v>228</v>
      </c>
      <c r="K27" s="31">
        <v>44994</v>
      </c>
      <c r="L27" s="32">
        <v>289</v>
      </c>
      <c r="M27" s="30" t="s">
        <v>62</v>
      </c>
      <c r="N27" s="33">
        <v>6</v>
      </c>
      <c r="O27" s="31">
        <v>46090</v>
      </c>
      <c r="P27" s="33" t="str">
        <f t="shared" ca="1" si="0"/>
        <v>Abgelaufen</v>
      </c>
      <c r="Q27" s="34">
        <f t="shared" ca="1" si="1"/>
        <v>3.2</v>
      </c>
      <c r="R27" s="32">
        <f t="shared" ca="1" si="2"/>
        <v>134.86666666666667</v>
      </c>
      <c r="S27" s="33" t="s">
        <v>60</v>
      </c>
      <c r="T27" s="31">
        <v>45725</v>
      </c>
      <c r="U27" s="30"/>
    </row>
    <row r="28" spans="1:21" x14ac:dyDescent="0.25">
      <c r="A28" s="35" t="s">
        <v>229</v>
      </c>
      <c r="B28" s="36" t="s">
        <v>35</v>
      </c>
      <c r="C28" s="36" t="s">
        <v>77</v>
      </c>
      <c r="D28" s="36" t="s">
        <v>230</v>
      </c>
      <c r="E28" s="36" t="s">
        <v>231</v>
      </c>
      <c r="F28" s="36" t="s">
        <v>232</v>
      </c>
      <c r="G28" s="36" t="s">
        <v>180</v>
      </c>
      <c r="H28" s="36" t="s">
        <v>30</v>
      </c>
      <c r="I28" s="36" t="s">
        <v>22</v>
      </c>
      <c r="J28" s="36" t="s">
        <v>233</v>
      </c>
      <c r="K28" s="37">
        <v>44969</v>
      </c>
      <c r="L28" s="38">
        <v>899</v>
      </c>
      <c r="M28" s="36" t="s">
        <v>70</v>
      </c>
      <c r="N28" s="39">
        <v>6</v>
      </c>
      <c r="O28" s="37">
        <v>46795</v>
      </c>
      <c r="P28" s="39" t="str">
        <f t="shared" ca="1" si="0"/>
        <v>Aktiv</v>
      </c>
      <c r="Q28" s="40">
        <f t="shared" ca="1" si="1"/>
        <v>3.3</v>
      </c>
      <c r="R28" s="38">
        <f t="shared" ca="1" si="2"/>
        <v>404.55</v>
      </c>
      <c r="S28" s="39" t="s">
        <v>60</v>
      </c>
      <c r="T28" s="37"/>
      <c r="U28" s="36"/>
    </row>
    <row r="29" spans="1:21" x14ac:dyDescent="0.25">
      <c r="A29" s="29" t="s">
        <v>234</v>
      </c>
      <c r="B29" s="30" t="s">
        <v>40</v>
      </c>
      <c r="C29" s="30" t="s">
        <v>69</v>
      </c>
      <c r="D29" s="30" t="s">
        <v>235</v>
      </c>
      <c r="E29" s="30" t="s">
        <v>236</v>
      </c>
      <c r="F29" s="30" t="s">
        <v>237</v>
      </c>
      <c r="G29" s="30" t="s">
        <v>100</v>
      </c>
      <c r="H29" s="30" t="s">
        <v>21</v>
      </c>
      <c r="I29" s="30" t="s">
        <v>37</v>
      </c>
      <c r="J29" s="30" t="s">
        <v>188</v>
      </c>
      <c r="K29" s="31">
        <v>45261</v>
      </c>
      <c r="L29" s="32">
        <v>1499</v>
      </c>
      <c r="M29" s="30" t="s">
        <v>70</v>
      </c>
      <c r="N29" s="33">
        <v>4</v>
      </c>
      <c r="O29" s="31">
        <v>45992</v>
      </c>
      <c r="P29" s="33" t="str">
        <f t="shared" ca="1" si="0"/>
        <v>Abgelaufen</v>
      </c>
      <c r="Q29" s="34">
        <f t="shared" ca="1" si="1"/>
        <v>2.5</v>
      </c>
      <c r="R29" s="32">
        <f t="shared" ca="1" si="2"/>
        <v>562.125</v>
      </c>
      <c r="S29" s="33" t="s">
        <v>60</v>
      </c>
      <c r="T29" s="31"/>
      <c r="U29" s="30" t="s">
        <v>238</v>
      </c>
    </row>
    <row r="30" spans="1:21" x14ac:dyDescent="0.25">
      <c r="A30" s="35"/>
      <c r="B30" s="36"/>
      <c r="C30" s="36"/>
      <c r="D30" s="36"/>
      <c r="E30" s="36"/>
      <c r="F30" s="36"/>
      <c r="G30" s="36"/>
      <c r="H30" s="36"/>
      <c r="I30" s="36"/>
      <c r="J30" s="36"/>
      <c r="K30" s="37"/>
      <c r="L30" s="38"/>
      <c r="M30" s="36"/>
      <c r="N30" s="39"/>
      <c r="O30" s="37"/>
      <c r="P30" s="39" t="str">
        <f t="shared" ca="1" si="0"/>
        <v/>
      </c>
      <c r="Q30" s="40" t="str">
        <f t="shared" ca="1" si="1"/>
        <v/>
      </c>
      <c r="R30" s="38" t="str">
        <f t="shared" si="2"/>
        <v/>
      </c>
      <c r="S30" s="39"/>
      <c r="T30" s="37"/>
      <c r="U30" s="36"/>
    </row>
    <row r="31" spans="1:21" x14ac:dyDescent="0.25">
      <c r="A31" s="29"/>
      <c r="B31" s="30"/>
      <c r="C31" s="30"/>
      <c r="D31" s="30"/>
      <c r="E31" s="30"/>
      <c r="F31" s="30"/>
      <c r="G31" s="30"/>
      <c r="H31" s="30"/>
      <c r="I31" s="30"/>
      <c r="J31" s="30"/>
      <c r="K31" s="31"/>
      <c r="L31" s="32"/>
      <c r="M31" s="30"/>
      <c r="N31" s="33"/>
      <c r="O31" s="31"/>
      <c r="P31" s="33" t="str">
        <f t="shared" ca="1" si="0"/>
        <v/>
      </c>
      <c r="Q31" s="34" t="str">
        <f t="shared" ca="1" si="1"/>
        <v/>
      </c>
      <c r="R31" s="32" t="str">
        <f t="shared" si="2"/>
        <v/>
      </c>
      <c r="S31" s="33"/>
      <c r="T31" s="31"/>
      <c r="U31" s="30"/>
    </row>
    <row r="32" spans="1:21" x14ac:dyDescent="0.25">
      <c r="A32" s="35"/>
      <c r="B32" s="36"/>
      <c r="C32" s="36"/>
      <c r="D32" s="36"/>
      <c r="E32" s="36"/>
      <c r="F32" s="36"/>
      <c r="G32" s="36"/>
      <c r="H32" s="36"/>
      <c r="I32" s="36"/>
      <c r="J32" s="36"/>
      <c r="K32" s="37"/>
      <c r="L32" s="38"/>
      <c r="M32" s="36"/>
      <c r="N32" s="39"/>
      <c r="O32" s="37"/>
      <c r="P32" s="39" t="str">
        <f t="shared" ca="1" si="0"/>
        <v/>
      </c>
      <c r="Q32" s="40" t="str">
        <f t="shared" ca="1" si="1"/>
        <v/>
      </c>
      <c r="R32" s="38" t="str">
        <f t="shared" si="2"/>
        <v/>
      </c>
      <c r="S32" s="39"/>
      <c r="T32" s="37"/>
      <c r="U32" s="36"/>
    </row>
    <row r="33" spans="1:21" x14ac:dyDescent="0.25">
      <c r="A33" s="29"/>
      <c r="B33" s="30"/>
      <c r="C33" s="30"/>
      <c r="D33" s="30"/>
      <c r="E33" s="30"/>
      <c r="F33" s="30"/>
      <c r="G33" s="30"/>
      <c r="H33" s="30"/>
      <c r="I33" s="30"/>
      <c r="J33" s="30"/>
      <c r="K33" s="31"/>
      <c r="L33" s="32"/>
      <c r="M33" s="30"/>
      <c r="N33" s="33"/>
      <c r="O33" s="31"/>
      <c r="P33" s="33" t="str">
        <f t="shared" ca="1" si="0"/>
        <v/>
      </c>
      <c r="Q33" s="34" t="str">
        <f t="shared" ca="1" si="1"/>
        <v/>
      </c>
      <c r="R33" s="32" t="str">
        <f t="shared" si="2"/>
        <v/>
      </c>
      <c r="S33" s="33"/>
      <c r="T33" s="31"/>
      <c r="U33" s="30"/>
    </row>
    <row r="34" spans="1:21" x14ac:dyDescent="0.25">
      <c r="A34" s="35"/>
      <c r="B34" s="36"/>
      <c r="C34" s="36"/>
      <c r="D34" s="36"/>
      <c r="E34" s="36"/>
      <c r="F34" s="36"/>
      <c r="G34" s="36"/>
      <c r="H34" s="36"/>
      <c r="I34" s="36"/>
      <c r="J34" s="36"/>
      <c r="K34" s="37"/>
      <c r="L34" s="38"/>
      <c r="M34" s="36"/>
      <c r="N34" s="39"/>
      <c r="O34" s="37"/>
      <c r="P34" s="39" t="str">
        <f t="shared" ca="1" si="0"/>
        <v/>
      </c>
      <c r="Q34" s="40" t="str">
        <f t="shared" ca="1" si="1"/>
        <v/>
      </c>
      <c r="R34" s="38" t="str">
        <f t="shared" si="2"/>
        <v/>
      </c>
      <c r="S34" s="39"/>
      <c r="T34" s="37"/>
      <c r="U34" s="36"/>
    </row>
    <row r="35" spans="1:21" x14ac:dyDescent="0.25">
      <c r="A35" s="29"/>
      <c r="B35" s="30"/>
      <c r="C35" s="30"/>
      <c r="D35" s="30"/>
      <c r="E35" s="30"/>
      <c r="F35" s="30"/>
      <c r="G35" s="30"/>
      <c r="H35" s="30"/>
      <c r="I35" s="30"/>
      <c r="J35" s="30"/>
      <c r="K35" s="31"/>
      <c r="L35" s="32"/>
      <c r="M35" s="30"/>
      <c r="N35" s="33"/>
      <c r="O35" s="31"/>
      <c r="P35" s="33" t="str">
        <f t="shared" ca="1" si="0"/>
        <v/>
      </c>
      <c r="Q35" s="34" t="str">
        <f t="shared" ca="1" si="1"/>
        <v/>
      </c>
      <c r="R35" s="32" t="str">
        <f t="shared" si="2"/>
        <v/>
      </c>
      <c r="S35" s="33"/>
      <c r="T35" s="31"/>
      <c r="U35" s="30"/>
    </row>
    <row r="36" spans="1:21" x14ac:dyDescent="0.25">
      <c r="A36" s="35"/>
      <c r="B36" s="36"/>
      <c r="C36" s="36"/>
      <c r="D36" s="36"/>
      <c r="E36" s="36"/>
      <c r="F36" s="36"/>
      <c r="G36" s="36"/>
      <c r="H36" s="36"/>
      <c r="I36" s="36"/>
      <c r="J36" s="36"/>
      <c r="K36" s="37"/>
      <c r="L36" s="38"/>
      <c r="M36" s="36"/>
      <c r="N36" s="39"/>
      <c r="O36" s="37"/>
      <c r="P36" s="39" t="str">
        <f t="shared" ca="1" si="0"/>
        <v/>
      </c>
      <c r="Q36" s="40" t="str">
        <f t="shared" ca="1" si="1"/>
        <v/>
      </c>
      <c r="R36" s="38" t="str">
        <f t="shared" si="2"/>
        <v/>
      </c>
      <c r="S36" s="39"/>
      <c r="T36" s="37"/>
      <c r="U36" s="36"/>
    </row>
    <row r="37" spans="1:21" x14ac:dyDescent="0.25">
      <c r="A37" s="29"/>
      <c r="B37" s="30"/>
      <c r="C37" s="30"/>
      <c r="D37" s="30"/>
      <c r="E37" s="30"/>
      <c r="F37" s="30"/>
      <c r="G37" s="30"/>
      <c r="H37" s="30"/>
      <c r="I37" s="30"/>
      <c r="J37" s="30"/>
      <c r="K37" s="31"/>
      <c r="L37" s="32"/>
      <c r="M37" s="30"/>
      <c r="N37" s="33"/>
      <c r="O37" s="31"/>
      <c r="P37" s="33" t="str">
        <f t="shared" ref="P37:P68" ca="1" si="3">IF(O37="","",IF(O37&lt;TODAY(),"Abgelaufen",IF(O37-TODAY()&lt;=90,"Läuft bald ab","Aktiv")))</f>
        <v/>
      </c>
      <c r="Q37" s="34" t="str">
        <f t="shared" ref="Q37:Q68" ca="1" si="4">IF(K37="","",ROUND(YEARFRAC(K37,TODAY()),1))</f>
        <v/>
      </c>
      <c r="R37" s="32" t="str">
        <f t="shared" ref="R37:R68" si="5">IF(OR(L37="",N37="",K37=""),"",MAX(0,L37-(L37/N37)*Q37))</f>
        <v/>
      </c>
      <c r="S37" s="33"/>
      <c r="T37" s="31"/>
      <c r="U37" s="30"/>
    </row>
    <row r="38" spans="1:21" x14ac:dyDescent="0.25">
      <c r="A38" s="35"/>
      <c r="B38" s="36"/>
      <c r="C38" s="36"/>
      <c r="D38" s="36"/>
      <c r="E38" s="36"/>
      <c r="F38" s="36"/>
      <c r="G38" s="36"/>
      <c r="H38" s="36"/>
      <c r="I38" s="36"/>
      <c r="J38" s="36"/>
      <c r="K38" s="37"/>
      <c r="L38" s="38"/>
      <c r="M38" s="36"/>
      <c r="N38" s="39"/>
      <c r="O38" s="37"/>
      <c r="P38" s="39" t="str">
        <f t="shared" ca="1" si="3"/>
        <v/>
      </c>
      <c r="Q38" s="40" t="str">
        <f t="shared" ca="1" si="4"/>
        <v/>
      </c>
      <c r="R38" s="38" t="str">
        <f t="shared" si="5"/>
        <v/>
      </c>
      <c r="S38" s="39"/>
      <c r="T38" s="37"/>
      <c r="U38" s="36"/>
    </row>
    <row r="39" spans="1:21" x14ac:dyDescent="0.25">
      <c r="A39" s="29"/>
      <c r="B39" s="30"/>
      <c r="C39" s="30"/>
      <c r="D39" s="30"/>
      <c r="E39" s="30"/>
      <c r="F39" s="30"/>
      <c r="G39" s="30"/>
      <c r="H39" s="30"/>
      <c r="I39" s="30"/>
      <c r="J39" s="30"/>
      <c r="K39" s="31"/>
      <c r="L39" s="32"/>
      <c r="M39" s="30"/>
      <c r="N39" s="33"/>
      <c r="O39" s="31"/>
      <c r="P39" s="33" t="str">
        <f t="shared" ca="1" si="3"/>
        <v/>
      </c>
      <c r="Q39" s="34" t="str">
        <f t="shared" ca="1" si="4"/>
        <v/>
      </c>
      <c r="R39" s="32" t="str">
        <f t="shared" si="5"/>
        <v/>
      </c>
      <c r="S39" s="33"/>
      <c r="T39" s="31"/>
      <c r="U39" s="30"/>
    </row>
    <row r="40" spans="1:21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7"/>
      <c r="L40" s="38"/>
      <c r="M40" s="36"/>
      <c r="N40" s="39"/>
      <c r="O40" s="37"/>
      <c r="P40" s="39" t="str">
        <f t="shared" ca="1" si="3"/>
        <v/>
      </c>
      <c r="Q40" s="40" t="str">
        <f t="shared" ca="1" si="4"/>
        <v/>
      </c>
      <c r="R40" s="38" t="str">
        <f t="shared" si="5"/>
        <v/>
      </c>
      <c r="S40" s="39"/>
      <c r="T40" s="37"/>
      <c r="U40" s="36"/>
    </row>
    <row r="41" spans="1:21" x14ac:dyDescent="0.25">
      <c r="A41" s="29"/>
      <c r="B41" s="30"/>
      <c r="C41" s="30"/>
      <c r="D41" s="30"/>
      <c r="E41" s="30"/>
      <c r="F41" s="30"/>
      <c r="G41" s="30"/>
      <c r="H41" s="30"/>
      <c r="I41" s="30"/>
      <c r="J41" s="30"/>
      <c r="K41" s="31"/>
      <c r="L41" s="32"/>
      <c r="M41" s="30"/>
      <c r="N41" s="33"/>
      <c r="O41" s="31"/>
      <c r="P41" s="33" t="str">
        <f t="shared" ca="1" si="3"/>
        <v/>
      </c>
      <c r="Q41" s="34" t="str">
        <f t="shared" ca="1" si="4"/>
        <v/>
      </c>
      <c r="R41" s="32" t="str">
        <f t="shared" si="5"/>
        <v/>
      </c>
      <c r="S41" s="33"/>
      <c r="T41" s="31"/>
      <c r="U41" s="30"/>
    </row>
    <row r="42" spans="1:21" x14ac:dyDescent="0.25">
      <c r="A42" s="35"/>
      <c r="B42" s="36"/>
      <c r="C42" s="36"/>
      <c r="D42" s="36"/>
      <c r="E42" s="36"/>
      <c r="F42" s="36"/>
      <c r="G42" s="36"/>
      <c r="H42" s="36"/>
      <c r="I42" s="36"/>
      <c r="J42" s="36"/>
      <c r="K42" s="37"/>
      <c r="L42" s="38"/>
      <c r="M42" s="36"/>
      <c r="N42" s="39"/>
      <c r="O42" s="37"/>
      <c r="P42" s="39" t="str">
        <f t="shared" ca="1" si="3"/>
        <v/>
      </c>
      <c r="Q42" s="40" t="str">
        <f t="shared" ca="1" si="4"/>
        <v/>
      </c>
      <c r="R42" s="38" t="str">
        <f t="shared" si="5"/>
        <v/>
      </c>
      <c r="S42" s="39"/>
      <c r="T42" s="37"/>
      <c r="U42" s="36"/>
    </row>
    <row r="43" spans="1:21" x14ac:dyDescent="0.25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1"/>
      <c r="L43" s="32"/>
      <c r="M43" s="30"/>
      <c r="N43" s="33"/>
      <c r="O43" s="31"/>
      <c r="P43" s="33" t="str">
        <f t="shared" ca="1" si="3"/>
        <v/>
      </c>
      <c r="Q43" s="34" t="str">
        <f t="shared" ca="1" si="4"/>
        <v/>
      </c>
      <c r="R43" s="32" t="str">
        <f t="shared" si="5"/>
        <v/>
      </c>
      <c r="S43" s="33"/>
      <c r="T43" s="31"/>
      <c r="U43" s="30"/>
    </row>
    <row r="44" spans="1:21" x14ac:dyDescent="0.25">
      <c r="A44" s="35"/>
      <c r="B44" s="36"/>
      <c r="C44" s="36"/>
      <c r="D44" s="36"/>
      <c r="E44" s="36"/>
      <c r="F44" s="36"/>
      <c r="G44" s="36"/>
      <c r="H44" s="36"/>
      <c r="I44" s="36"/>
      <c r="J44" s="36"/>
      <c r="K44" s="37"/>
      <c r="L44" s="38"/>
      <c r="M44" s="36"/>
      <c r="N44" s="39"/>
      <c r="O44" s="37"/>
      <c r="P44" s="39" t="str">
        <f t="shared" ca="1" si="3"/>
        <v/>
      </c>
      <c r="Q44" s="40" t="str">
        <f t="shared" ca="1" si="4"/>
        <v/>
      </c>
      <c r="R44" s="38" t="str">
        <f t="shared" si="5"/>
        <v/>
      </c>
      <c r="S44" s="39"/>
      <c r="T44" s="37"/>
      <c r="U44" s="36"/>
    </row>
    <row r="45" spans="1:21" x14ac:dyDescent="0.25">
      <c r="A45" s="29"/>
      <c r="B45" s="30"/>
      <c r="C45" s="30"/>
      <c r="D45" s="30"/>
      <c r="E45" s="30"/>
      <c r="F45" s="30"/>
      <c r="G45" s="30"/>
      <c r="H45" s="30"/>
      <c r="I45" s="30"/>
      <c r="J45" s="30"/>
      <c r="K45" s="31"/>
      <c r="L45" s="32"/>
      <c r="M45" s="30"/>
      <c r="N45" s="33"/>
      <c r="O45" s="31"/>
      <c r="P45" s="33" t="str">
        <f t="shared" ca="1" si="3"/>
        <v/>
      </c>
      <c r="Q45" s="34" t="str">
        <f t="shared" ca="1" si="4"/>
        <v/>
      </c>
      <c r="R45" s="32" t="str">
        <f t="shared" si="5"/>
        <v/>
      </c>
      <c r="S45" s="33"/>
      <c r="T45" s="31"/>
      <c r="U45" s="30"/>
    </row>
    <row r="46" spans="1:21" x14ac:dyDescent="0.25">
      <c r="A46" s="35"/>
      <c r="B46" s="36"/>
      <c r="C46" s="36"/>
      <c r="D46" s="36"/>
      <c r="E46" s="36"/>
      <c r="F46" s="36"/>
      <c r="G46" s="36"/>
      <c r="H46" s="36"/>
      <c r="I46" s="36"/>
      <c r="J46" s="36"/>
      <c r="K46" s="37"/>
      <c r="L46" s="38"/>
      <c r="M46" s="36"/>
      <c r="N46" s="39"/>
      <c r="O46" s="37"/>
      <c r="P46" s="39" t="str">
        <f t="shared" ca="1" si="3"/>
        <v/>
      </c>
      <c r="Q46" s="40" t="str">
        <f t="shared" ca="1" si="4"/>
        <v/>
      </c>
      <c r="R46" s="38" t="str">
        <f t="shared" si="5"/>
        <v/>
      </c>
      <c r="S46" s="39"/>
      <c r="T46" s="37"/>
      <c r="U46" s="36"/>
    </row>
    <row r="47" spans="1:21" x14ac:dyDescent="0.25">
      <c r="A47" s="29"/>
      <c r="B47" s="30"/>
      <c r="C47" s="30"/>
      <c r="D47" s="30"/>
      <c r="E47" s="30"/>
      <c r="F47" s="30"/>
      <c r="G47" s="30"/>
      <c r="H47" s="30"/>
      <c r="I47" s="30"/>
      <c r="J47" s="30"/>
      <c r="K47" s="31"/>
      <c r="L47" s="32"/>
      <c r="M47" s="30"/>
      <c r="N47" s="33"/>
      <c r="O47" s="31"/>
      <c r="P47" s="33" t="str">
        <f t="shared" ca="1" si="3"/>
        <v/>
      </c>
      <c r="Q47" s="34" t="str">
        <f t="shared" ca="1" si="4"/>
        <v/>
      </c>
      <c r="R47" s="32" t="str">
        <f t="shared" si="5"/>
        <v/>
      </c>
      <c r="S47" s="33"/>
      <c r="T47" s="31"/>
      <c r="U47" s="30"/>
    </row>
    <row r="48" spans="1:21" x14ac:dyDescent="0.25">
      <c r="A48" s="35"/>
      <c r="B48" s="36"/>
      <c r="C48" s="36"/>
      <c r="D48" s="36"/>
      <c r="E48" s="36"/>
      <c r="F48" s="36"/>
      <c r="G48" s="36"/>
      <c r="H48" s="36"/>
      <c r="I48" s="36"/>
      <c r="J48" s="36"/>
      <c r="K48" s="37"/>
      <c r="L48" s="38"/>
      <c r="M48" s="36"/>
      <c r="N48" s="39"/>
      <c r="O48" s="37"/>
      <c r="P48" s="39" t="str">
        <f t="shared" ca="1" si="3"/>
        <v/>
      </c>
      <c r="Q48" s="40" t="str">
        <f t="shared" ca="1" si="4"/>
        <v/>
      </c>
      <c r="R48" s="38" t="str">
        <f t="shared" si="5"/>
        <v/>
      </c>
      <c r="S48" s="39"/>
      <c r="T48" s="37"/>
      <c r="U48" s="36"/>
    </row>
    <row r="49" spans="1:21" x14ac:dyDescent="0.25">
      <c r="A49" s="29"/>
      <c r="B49" s="30"/>
      <c r="C49" s="30"/>
      <c r="D49" s="30"/>
      <c r="E49" s="30"/>
      <c r="F49" s="30"/>
      <c r="G49" s="30"/>
      <c r="H49" s="30"/>
      <c r="I49" s="30"/>
      <c r="J49" s="30"/>
      <c r="K49" s="31"/>
      <c r="L49" s="32"/>
      <c r="M49" s="30"/>
      <c r="N49" s="33"/>
      <c r="O49" s="31"/>
      <c r="P49" s="33" t="str">
        <f t="shared" ca="1" si="3"/>
        <v/>
      </c>
      <c r="Q49" s="34" t="str">
        <f t="shared" ca="1" si="4"/>
        <v/>
      </c>
      <c r="R49" s="32" t="str">
        <f t="shared" si="5"/>
        <v/>
      </c>
      <c r="S49" s="33"/>
      <c r="T49" s="31"/>
      <c r="U49" s="30"/>
    </row>
    <row r="50" spans="1:21" x14ac:dyDescent="0.25">
      <c r="A50" s="35"/>
      <c r="B50" s="36"/>
      <c r="C50" s="36"/>
      <c r="D50" s="36"/>
      <c r="E50" s="36"/>
      <c r="F50" s="36"/>
      <c r="G50" s="36"/>
      <c r="H50" s="36"/>
      <c r="I50" s="36"/>
      <c r="J50" s="36"/>
      <c r="K50" s="37"/>
      <c r="L50" s="38"/>
      <c r="M50" s="36"/>
      <c r="N50" s="39"/>
      <c r="O50" s="37"/>
      <c r="P50" s="39" t="str">
        <f t="shared" ca="1" si="3"/>
        <v/>
      </c>
      <c r="Q50" s="40" t="str">
        <f t="shared" ca="1" si="4"/>
        <v/>
      </c>
      <c r="R50" s="38" t="str">
        <f t="shared" si="5"/>
        <v/>
      </c>
      <c r="S50" s="39"/>
      <c r="T50" s="37"/>
      <c r="U50" s="36"/>
    </row>
    <row r="51" spans="1:21" x14ac:dyDescent="0.25">
      <c r="A51" s="29"/>
      <c r="B51" s="30"/>
      <c r="C51" s="30"/>
      <c r="D51" s="30"/>
      <c r="E51" s="30"/>
      <c r="F51" s="30"/>
      <c r="G51" s="30"/>
      <c r="H51" s="30"/>
      <c r="I51" s="30"/>
      <c r="J51" s="30"/>
      <c r="K51" s="31"/>
      <c r="L51" s="32"/>
      <c r="M51" s="30"/>
      <c r="N51" s="33"/>
      <c r="O51" s="31"/>
      <c r="P51" s="33" t="str">
        <f t="shared" ca="1" si="3"/>
        <v/>
      </c>
      <c r="Q51" s="34" t="str">
        <f t="shared" ca="1" si="4"/>
        <v/>
      </c>
      <c r="R51" s="32" t="str">
        <f t="shared" si="5"/>
        <v/>
      </c>
      <c r="S51" s="33"/>
      <c r="T51" s="31"/>
      <c r="U51" s="30"/>
    </row>
    <row r="52" spans="1:21" x14ac:dyDescent="0.25">
      <c r="A52" s="35"/>
      <c r="B52" s="36"/>
      <c r="C52" s="36"/>
      <c r="D52" s="36"/>
      <c r="E52" s="36"/>
      <c r="F52" s="36"/>
      <c r="G52" s="36"/>
      <c r="H52" s="36"/>
      <c r="I52" s="36"/>
      <c r="J52" s="36"/>
      <c r="K52" s="37"/>
      <c r="L52" s="38"/>
      <c r="M52" s="36"/>
      <c r="N52" s="39"/>
      <c r="O52" s="37"/>
      <c r="P52" s="39" t="str">
        <f t="shared" ca="1" si="3"/>
        <v/>
      </c>
      <c r="Q52" s="40" t="str">
        <f t="shared" ca="1" si="4"/>
        <v/>
      </c>
      <c r="R52" s="38" t="str">
        <f t="shared" si="5"/>
        <v/>
      </c>
      <c r="S52" s="39"/>
      <c r="T52" s="37"/>
      <c r="U52" s="36"/>
    </row>
    <row r="53" spans="1:21" x14ac:dyDescent="0.25">
      <c r="A53" s="29"/>
      <c r="B53" s="30"/>
      <c r="C53" s="30"/>
      <c r="D53" s="30"/>
      <c r="E53" s="30"/>
      <c r="F53" s="30"/>
      <c r="G53" s="30"/>
      <c r="H53" s="30"/>
      <c r="I53" s="30"/>
      <c r="J53" s="30"/>
      <c r="K53" s="31"/>
      <c r="L53" s="32"/>
      <c r="M53" s="30"/>
      <c r="N53" s="33"/>
      <c r="O53" s="31"/>
      <c r="P53" s="33" t="str">
        <f t="shared" ca="1" si="3"/>
        <v/>
      </c>
      <c r="Q53" s="34" t="str">
        <f t="shared" ca="1" si="4"/>
        <v/>
      </c>
      <c r="R53" s="32" t="str">
        <f t="shared" si="5"/>
        <v/>
      </c>
      <c r="S53" s="33"/>
      <c r="T53" s="31"/>
      <c r="U53" s="30"/>
    </row>
    <row r="54" spans="1:21" x14ac:dyDescent="0.25">
      <c r="A54" s="35"/>
      <c r="B54" s="36"/>
      <c r="C54" s="36"/>
      <c r="D54" s="36"/>
      <c r="E54" s="36"/>
      <c r="F54" s="36"/>
      <c r="G54" s="36"/>
      <c r="H54" s="36"/>
      <c r="I54" s="36"/>
      <c r="J54" s="36"/>
      <c r="K54" s="37"/>
      <c r="L54" s="38"/>
      <c r="M54" s="36"/>
      <c r="N54" s="39"/>
      <c r="O54" s="37"/>
      <c r="P54" s="39" t="str">
        <f t="shared" ca="1" si="3"/>
        <v/>
      </c>
      <c r="Q54" s="40" t="str">
        <f t="shared" ca="1" si="4"/>
        <v/>
      </c>
      <c r="R54" s="38" t="str">
        <f t="shared" si="5"/>
        <v/>
      </c>
      <c r="S54" s="39"/>
      <c r="T54" s="37"/>
      <c r="U54" s="36"/>
    </row>
    <row r="55" spans="1:21" x14ac:dyDescent="0.25">
      <c r="A55" s="29"/>
      <c r="B55" s="30"/>
      <c r="C55" s="30"/>
      <c r="D55" s="30"/>
      <c r="E55" s="30"/>
      <c r="F55" s="30"/>
      <c r="G55" s="30"/>
      <c r="H55" s="30"/>
      <c r="I55" s="30"/>
      <c r="J55" s="30"/>
      <c r="K55" s="31"/>
      <c r="L55" s="32"/>
      <c r="M55" s="30"/>
      <c r="N55" s="33"/>
      <c r="O55" s="31"/>
      <c r="P55" s="33" t="str">
        <f t="shared" ca="1" si="3"/>
        <v/>
      </c>
      <c r="Q55" s="34" t="str">
        <f t="shared" ca="1" si="4"/>
        <v/>
      </c>
      <c r="R55" s="32" t="str">
        <f t="shared" si="5"/>
        <v/>
      </c>
      <c r="S55" s="33"/>
      <c r="T55" s="31"/>
      <c r="U55" s="30"/>
    </row>
    <row r="56" spans="1:21" x14ac:dyDescent="0.25">
      <c r="A56" s="35"/>
      <c r="B56" s="36"/>
      <c r="C56" s="36"/>
      <c r="D56" s="36"/>
      <c r="E56" s="36"/>
      <c r="F56" s="36"/>
      <c r="G56" s="36"/>
      <c r="H56" s="36"/>
      <c r="I56" s="36"/>
      <c r="J56" s="36"/>
      <c r="K56" s="37"/>
      <c r="L56" s="38"/>
      <c r="M56" s="36"/>
      <c r="N56" s="39"/>
      <c r="O56" s="37"/>
      <c r="P56" s="39" t="str">
        <f t="shared" ca="1" si="3"/>
        <v/>
      </c>
      <c r="Q56" s="40" t="str">
        <f t="shared" ca="1" si="4"/>
        <v/>
      </c>
      <c r="R56" s="38" t="str">
        <f t="shared" si="5"/>
        <v/>
      </c>
      <c r="S56" s="39"/>
      <c r="T56" s="37"/>
      <c r="U56" s="36"/>
    </row>
    <row r="57" spans="1:21" x14ac:dyDescent="0.25">
      <c r="A57" s="29"/>
      <c r="B57" s="30"/>
      <c r="C57" s="30"/>
      <c r="D57" s="30"/>
      <c r="E57" s="30"/>
      <c r="F57" s="30"/>
      <c r="G57" s="30"/>
      <c r="H57" s="30"/>
      <c r="I57" s="30"/>
      <c r="J57" s="30"/>
      <c r="K57" s="31"/>
      <c r="L57" s="32"/>
      <c r="M57" s="30"/>
      <c r="N57" s="33"/>
      <c r="O57" s="31"/>
      <c r="P57" s="33" t="str">
        <f t="shared" ca="1" si="3"/>
        <v/>
      </c>
      <c r="Q57" s="34" t="str">
        <f t="shared" ca="1" si="4"/>
        <v/>
      </c>
      <c r="R57" s="32" t="str">
        <f t="shared" si="5"/>
        <v/>
      </c>
      <c r="S57" s="33"/>
      <c r="T57" s="31"/>
      <c r="U57" s="30"/>
    </row>
    <row r="58" spans="1:21" x14ac:dyDescent="0.25">
      <c r="A58" s="35"/>
      <c r="B58" s="36"/>
      <c r="C58" s="36"/>
      <c r="D58" s="36"/>
      <c r="E58" s="36"/>
      <c r="F58" s="36"/>
      <c r="G58" s="36"/>
      <c r="H58" s="36"/>
      <c r="I58" s="36"/>
      <c r="J58" s="36"/>
      <c r="K58" s="37"/>
      <c r="L58" s="38"/>
      <c r="M58" s="36"/>
      <c r="N58" s="39"/>
      <c r="O58" s="37"/>
      <c r="P58" s="39" t="str">
        <f t="shared" ca="1" si="3"/>
        <v/>
      </c>
      <c r="Q58" s="40" t="str">
        <f t="shared" ca="1" si="4"/>
        <v/>
      </c>
      <c r="R58" s="38" t="str">
        <f t="shared" si="5"/>
        <v/>
      </c>
      <c r="S58" s="39"/>
      <c r="T58" s="37"/>
      <c r="U58" s="36"/>
    </row>
    <row r="59" spans="1:21" x14ac:dyDescent="0.25">
      <c r="A59" s="29"/>
      <c r="B59" s="30"/>
      <c r="C59" s="30"/>
      <c r="D59" s="30"/>
      <c r="E59" s="30"/>
      <c r="F59" s="30"/>
      <c r="G59" s="30"/>
      <c r="H59" s="30"/>
      <c r="I59" s="30"/>
      <c r="J59" s="30"/>
      <c r="K59" s="31"/>
      <c r="L59" s="32"/>
      <c r="M59" s="30"/>
      <c r="N59" s="33"/>
      <c r="O59" s="31"/>
      <c r="P59" s="33" t="str">
        <f t="shared" ca="1" si="3"/>
        <v/>
      </c>
      <c r="Q59" s="34" t="str">
        <f t="shared" ca="1" si="4"/>
        <v/>
      </c>
      <c r="R59" s="32" t="str">
        <f t="shared" si="5"/>
        <v/>
      </c>
      <c r="S59" s="33"/>
      <c r="T59" s="31"/>
      <c r="U59" s="30"/>
    </row>
    <row r="60" spans="1:21" x14ac:dyDescent="0.25">
      <c r="A60" s="35"/>
      <c r="B60" s="36"/>
      <c r="C60" s="36"/>
      <c r="D60" s="36"/>
      <c r="E60" s="36"/>
      <c r="F60" s="36"/>
      <c r="G60" s="36"/>
      <c r="H60" s="36"/>
      <c r="I60" s="36"/>
      <c r="J60" s="36"/>
      <c r="K60" s="37"/>
      <c r="L60" s="38"/>
      <c r="M60" s="36"/>
      <c r="N60" s="39"/>
      <c r="O60" s="37"/>
      <c r="P60" s="39" t="str">
        <f t="shared" ca="1" si="3"/>
        <v/>
      </c>
      <c r="Q60" s="40" t="str">
        <f t="shared" ca="1" si="4"/>
        <v/>
      </c>
      <c r="R60" s="38" t="str">
        <f t="shared" si="5"/>
        <v/>
      </c>
      <c r="S60" s="39"/>
      <c r="T60" s="37"/>
      <c r="U60" s="36"/>
    </row>
    <row r="61" spans="1:21" x14ac:dyDescent="0.25">
      <c r="A61" s="29"/>
      <c r="B61" s="30"/>
      <c r="C61" s="30"/>
      <c r="D61" s="30"/>
      <c r="E61" s="30"/>
      <c r="F61" s="30"/>
      <c r="G61" s="30"/>
      <c r="H61" s="30"/>
      <c r="I61" s="30"/>
      <c r="J61" s="30"/>
      <c r="K61" s="31"/>
      <c r="L61" s="32"/>
      <c r="M61" s="30"/>
      <c r="N61" s="33"/>
      <c r="O61" s="31"/>
      <c r="P61" s="33" t="str">
        <f t="shared" ca="1" si="3"/>
        <v/>
      </c>
      <c r="Q61" s="34" t="str">
        <f t="shared" ca="1" si="4"/>
        <v/>
      </c>
      <c r="R61" s="32" t="str">
        <f t="shared" si="5"/>
        <v/>
      </c>
      <c r="S61" s="33"/>
      <c r="T61" s="31"/>
      <c r="U61" s="30"/>
    </row>
    <row r="62" spans="1:21" x14ac:dyDescent="0.25">
      <c r="A62" s="35"/>
      <c r="B62" s="36"/>
      <c r="C62" s="36"/>
      <c r="D62" s="36"/>
      <c r="E62" s="36"/>
      <c r="F62" s="36"/>
      <c r="G62" s="36"/>
      <c r="H62" s="36"/>
      <c r="I62" s="36"/>
      <c r="J62" s="36"/>
      <c r="K62" s="37"/>
      <c r="L62" s="38"/>
      <c r="M62" s="36"/>
      <c r="N62" s="39"/>
      <c r="O62" s="37"/>
      <c r="P62" s="39" t="str">
        <f t="shared" ca="1" si="3"/>
        <v/>
      </c>
      <c r="Q62" s="40" t="str">
        <f t="shared" ca="1" si="4"/>
        <v/>
      </c>
      <c r="R62" s="38" t="str">
        <f t="shared" si="5"/>
        <v/>
      </c>
      <c r="S62" s="39"/>
      <c r="T62" s="37"/>
      <c r="U62" s="36"/>
    </row>
    <row r="63" spans="1:21" x14ac:dyDescent="0.25">
      <c r="A63" s="29"/>
      <c r="B63" s="30"/>
      <c r="C63" s="30"/>
      <c r="D63" s="30"/>
      <c r="E63" s="30"/>
      <c r="F63" s="30"/>
      <c r="G63" s="30"/>
      <c r="H63" s="30"/>
      <c r="I63" s="30"/>
      <c r="J63" s="30"/>
      <c r="K63" s="31"/>
      <c r="L63" s="32"/>
      <c r="M63" s="30"/>
      <c r="N63" s="33"/>
      <c r="O63" s="31"/>
      <c r="P63" s="33" t="str">
        <f t="shared" ca="1" si="3"/>
        <v/>
      </c>
      <c r="Q63" s="34" t="str">
        <f t="shared" ca="1" si="4"/>
        <v/>
      </c>
      <c r="R63" s="32" t="str">
        <f t="shared" si="5"/>
        <v/>
      </c>
      <c r="S63" s="33"/>
      <c r="T63" s="31"/>
      <c r="U63" s="30"/>
    </row>
    <row r="64" spans="1:21" x14ac:dyDescent="0.25">
      <c r="A64" s="35"/>
      <c r="B64" s="36"/>
      <c r="C64" s="36"/>
      <c r="D64" s="36"/>
      <c r="E64" s="36"/>
      <c r="F64" s="36"/>
      <c r="G64" s="36"/>
      <c r="H64" s="36"/>
      <c r="I64" s="36"/>
      <c r="J64" s="36"/>
      <c r="K64" s="37"/>
      <c r="L64" s="38"/>
      <c r="M64" s="36"/>
      <c r="N64" s="39"/>
      <c r="O64" s="37"/>
      <c r="P64" s="39" t="str">
        <f t="shared" ca="1" si="3"/>
        <v/>
      </c>
      <c r="Q64" s="40" t="str">
        <f t="shared" ca="1" si="4"/>
        <v/>
      </c>
      <c r="R64" s="38" t="str">
        <f t="shared" si="5"/>
        <v/>
      </c>
      <c r="S64" s="39"/>
      <c r="T64" s="37"/>
      <c r="U64" s="36"/>
    </row>
    <row r="65" spans="1:21" x14ac:dyDescent="0.25">
      <c r="A65" s="29"/>
      <c r="B65" s="30"/>
      <c r="C65" s="30"/>
      <c r="D65" s="30"/>
      <c r="E65" s="30"/>
      <c r="F65" s="30"/>
      <c r="G65" s="30"/>
      <c r="H65" s="30"/>
      <c r="I65" s="30"/>
      <c r="J65" s="30"/>
      <c r="K65" s="31"/>
      <c r="L65" s="32"/>
      <c r="M65" s="30"/>
      <c r="N65" s="33"/>
      <c r="O65" s="31"/>
      <c r="P65" s="33" t="str">
        <f t="shared" ca="1" si="3"/>
        <v/>
      </c>
      <c r="Q65" s="34" t="str">
        <f t="shared" ca="1" si="4"/>
        <v/>
      </c>
      <c r="R65" s="32" t="str">
        <f t="shared" si="5"/>
        <v/>
      </c>
      <c r="S65" s="33"/>
      <c r="T65" s="31"/>
      <c r="U65" s="30"/>
    </row>
    <row r="66" spans="1:21" x14ac:dyDescent="0.25">
      <c r="A66" s="35"/>
      <c r="B66" s="36"/>
      <c r="C66" s="36"/>
      <c r="D66" s="36"/>
      <c r="E66" s="36"/>
      <c r="F66" s="36"/>
      <c r="G66" s="36"/>
      <c r="H66" s="36"/>
      <c r="I66" s="36"/>
      <c r="J66" s="36"/>
      <c r="K66" s="37"/>
      <c r="L66" s="38"/>
      <c r="M66" s="36"/>
      <c r="N66" s="39"/>
      <c r="O66" s="37"/>
      <c r="P66" s="39" t="str">
        <f t="shared" ca="1" si="3"/>
        <v/>
      </c>
      <c r="Q66" s="40" t="str">
        <f t="shared" ca="1" si="4"/>
        <v/>
      </c>
      <c r="R66" s="38" t="str">
        <f t="shared" si="5"/>
        <v/>
      </c>
      <c r="S66" s="39"/>
      <c r="T66" s="37"/>
      <c r="U66" s="36"/>
    </row>
    <row r="67" spans="1:21" x14ac:dyDescent="0.25">
      <c r="A67" s="29"/>
      <c r="B67" s="30"/>
      <c r="C67" s="30"/>
      <c r="D67" s="30"/>
      <c r="E67" s="30"/>
      <c r="F67" s="30"/>
      <c r="G67" s="30"/>
      <c r="H67" s="30"/>
      <c r="I67" s="30"/>
      <c r="J67" s="30"/>
      <c r="K67" s="31"/>
      <c r="L67" s="32"/>
      <c r="M67" s="30"/>
      <c r="N67" s="33"/>
      <c r="O67" s="31"/>
      <c r="P67" s="33" t="str">
        <f t="shared" ca="1" si="3"/>
        <v/>
      </c>
      <c r="Q67" s="34" t="str">
        <f t="shared" ca="1" si="4"/>
        <v/>
      </c>
      <c r="R67" s="32" t="str">
        <f t="shared" si="5"/>
        <v/>
      </c>
      <c r="S67" s="33"/>
      <c r="T67" s="31"/>
      <c r="U67" s="30"/>
    </row>
    <row r="68" spans="1:21" x14ac:dyDescent="0.25">
      <c r="A68" s="35"/>
      <c r="B68" s="36"/>
      <c r="C68" s="36"/>
      <c r="D68" s="36"/>
      <c r="E68" s="36"/>
      <c r="F68" s="36"/>
      <c r="G68" s="36"/>
      <c r="H68" s="36"/>
      <c r="I68" s="36"/>
      <c r="J68" s="36"/>
      <c r="K68" s="37"/>
      <c r="L68" s="38"/>
      <c r="M68" s="36"/>
      <c r="N68" s="39"/>
      <c r="O68" s="37"/>
      <c r="P68" s="39" t="str">
        <f t="shared" ca="1" si="3"/>
        <v/>
      </c>
      <c r="Q68" s="40" t="str">
        <f t="shared" ca="1" si="4"/>
        <v/>
      </c>
      <c r="R68" s="38" t="str">
        <f t="shared" si="5"/>
        <v/>
      </c>
      <c r="S68" s="39"/>
      <c r="T68" s="37"/>
      <c r="U68" s="36"/>
    </row>
    <row r="69" spans="1:21" x14ac:dyDescent="0.25">
      <c r="A69" s="29"/>
      <c r="B69" s="30"/>
      <c r="C69" s="30"/>
      <c r="D69" s="30"/>
      <c r="E69" s="30"/>
      <c r="F69" s="30"/>
      <c r="G69" s="30"/>
      <c r="H69" s="30"/>
      <c r="I69" s="30"/>
      <c r="J69" s="30"/>
      <c r="K69" s="31"/>
      <c r="L69" s="32"/>
      <c r="M69" s="30"/>
      <c r="N69" s="33"/>
      <c r="O69" s="31"/>
      <c r="P69" s="33" t="str">
        <f t="shared" ref="P69:P100" ca="1" si="6">IF(O69="","",IF(O69&lt;TODAY(),"Abgelaufen",IF(O69-TODAY()&lt;=90,"Läuft bald ab","Aktiv")))</f>
        <v/>
      </c>
      <c r="Q69" s="34" t="str">
        <f t="shared" ref="Q69:Q79" ca="1" si="7">IF(K69="","",ROUND(YEARFRAC(K69,TODAY()),1))</f>
        <v/>
      </c>
      <c r="R69" s="32" t="str">
        <f t="shared" ref="R69:R100" si="8">IF(OR(L69="",N69="",K69=""),"",MAX(0,L69-(L69/N69)*Q69))</f>
        <v/>
      </c>
      <c r="S69" s="33"/>
      <c r="T69" s="31"/>
      <c r="U69" s="30"/>
    </row>
    <row r="70" spans="1:21" x14ac:dyDescent="0.25">
      <c r="A70" s="35"/>
      <c r="B70" s="36"/>
      <c r="C70" s="36"/>
      <c r="D70" s="36"/>
      <c r="E70" s="36"/>
      <c r="F70" s="36"/>
      <c r="G70" s="36"/>
      <c r="H70" s="36"/>
      <c r="I70" s="36"/>
      <c r="J70" s="36"/>
      <c r="K70" s="37"/>
      <c r="L70" s="38"/>
      <c r="M70" s="36"/>
      <c r="N70" s="39"/>
      <c r="O70" s="37"/>
      <c r="P70" s="39" t="str">
        <f t="shared" ca="1" si="6"/>
        <v/>
      </c>
      <c r="Q70" s="40" t="str">
        <f t="shared" ca="1" si="7"/>
        <v/>
      </c>
      <c r="R70" s="38" t="str">
        <f t="shared" si="8"/>
        <v/>
      </c>
      <c r="S70" s="39"/>
      <c r="T70" s="37"/>
      <c r="U70" s="36"/>
    </row>
    <row r="71" spans="1:21" x14ac:dyDescent="0.25">
      <c r="A71" s="29"/>
      <c r="B71" s="30"/>
      <c r="C71" s="30"/>
      <c r="D71" s="30"/>
      <c r="E71" s="30"/>
      <c r="F71" s="30"/>
      <c r="G71" s="30"/>
      <c r="H71" s="30"/>
      <c r="I71" s="30"/>
      <c r="J71" s="30"/>
      <c r="K71" s="31"/>
      <c r="L71" s="32"/>
      <c r="M71" s="30"/>
      <c r="N71" s="33"/>
      <c r="O71" s="31"/>
      <c r="P71" s="33" t="str">
        <f t="shared" ca="1" si="6"/>
        <v/>
      </c>
      <c r="Q71" s="34" t="str">
        <f t="shared" ca="1" si="7"/>
        <v/>
      </c>
      <c r="R71" s="32" t="str">
        <f t="shared" si="8"/>
        <v/>
      </c>
      <c r="S71" s="33"/>
      <c r="T71" s="31"/>
      <c r="U71" s="30"/>
    </row>
    <row r="72" spans="1:21" x14ac:dyDescent="0.25">
      <c r="A72" s="35"/>
      <c r="B72" s="36"/>
      <c r="C72" s="36"/>
      <c r="D72" s="36"/>
      <c r="E72" s="36"/>
      <c r="F72" s="36"/>
      <c r="G72" s="36"/>
      <c r="H72" s="36"/>
      <c r="I72" s="36"/>
      <c r="J72" s="36"/>
      <c r="K72" s="37"/>
      <c r="L72" s="38"/>
      <c r="M72" s="36"/>
      <c r="N72" s="39"/>
      <c r="O72" s="37"/>
      <c r="P72" s="39" t="str">
        <f t="shared" ca="1" si="6"/>
        <v/>
      </c>
      <c r="Q72" s="40" t="str">
        <f t="shared" ca="1" si="7"/>
        <v/>
      </c>
      <c r="R72" s="38" t="str">
        <f t="shared" si="8"/>
        <v/>
      </c>
      <c r="S72" s="39"/>
      <c r="T72" s="37"/>
      <c r="U72" s="36"/>
    </row>
    <row r="73" spans="1:21" x14ac:dyDescent="0.25">
      <c r="A73" s="29"/>
      <c r="B73" s="30"/>
      <c r="C73" s="30"/>
      <c r="D73" s="30"/>
      <c r="E73" s="30"/>
      <c r="F73" s="30"/>
      <c r="G73" s="30"/>
      <c r="H73" s="30"/>
      <c r="I73" s="30"/>
      <c r="J73" s="30"/>
      <c r="K73" s="31"/>
      <c r="L73" s="32"/>
      <c r="M73" s="30"/>
      <c r="N73" s="33"/>
      <c r="O73" s="31"/>
      <c r="P73" s="33" t="str">
        <f t="shared" ca="1" si="6"/>
        <v/>
      </c>
      <c r="Q73" s="34" t="str">
        <f t="shared" ca="1" si="7"/>
        <v/>
      </c>
      <c r="R73" s="32" t="str">
        <f t="shared" si="8"/>
        <v/>
      </c>
      <c r="S73" s="33"/>
      <c r="T73" s="31"/>
      <c r="U73" s="30"/>
    </row>
    <row r="74" spans="1:21" x14ac:dyDescent="0.25">
      <c r="A74" s="35"/>
      <c r="B74" s="36"/>
      <c r="C74" s="36"/>
      <c r="D74" s="36"/>
      <c r="E74" s="36"/>
      <c r="F74" s="36"/>
      <c r="G74" s="36"/>
      <c r="H74" s="36"/>
      <c r="I74" s="36"/>
      <c r="J74" s="36"/>
      <c r="K74" s="37"/>
      <c r="L74" s="38"/>
      <c r="M74" s="36"/>
      <c r="N74" s="39"/>
      <c r="O74" s="37"/>
      <c r="P74" s="39" t="str">
        <f t="shared" ca="1" si="6"/>
        <v/>
      </c>
      <c r="Q74" s="40" t="str">
        <f t="shared" ca="1" si="7"/>
        <v/>
      </c>
      <c r="R74" s="38" t="str">
        <f t="shared" si="8"/>
        <v/>
      </c>
      <c r="S74" s="39"/>
      <c r="T74" s="37"/>
      <c r="U74" s="36"/>
    </row>
    <row r="75" spans="1:21" x14ac:dyDescent="0.25">
      <c r="A75" s="29"/>
      <c r="B75" s="30"/>
      <c r="C75" s="30"/>
      <c r="D75" s="30"/>
      <c r="E75" s="30"/>
      <c r="F75" s="30"/>
      <c r="G75" s="30"/>
      <c r="H75" s="30"/>
      <c r="I75" s="30"/>
      <c r="J75" s="30"/>
      <c r="K75" s="31"/>
      <c r="L75" s="32"/>
      <c r="M75" s="30"/>
      <c r="N75" s="33"/>
      <c r="O75" s="31"/>
      <c r="P75" s="33" t="str">
        <f t="shared" ca="1" si="6"/>
        <v/>
      </c>
      <c r="Q75" s="34" t="str">
        <f t="shared" ca="1" si="7"/>
        <v/>
      </c>
      <c r="R75" s="32" t="str">
        <f t="shared" si="8"/>
        <v/>
      </c>
      <c r="S75" s="33"/>
      <c r="T75" s="31"/>
      <c r="U75" s="30"/>
    </row>
    <row r="76" spans="1:21" x14ac:dyDescent="0.25">
      <c r="A76" s="35"/>
      <c r="B76" s="36"/>
      <c r="C76" s="36"/>
      <c r="D76" s="36"/>
      <c r="E76" s="36"/>
      <c r="F76" s="36"/>
      <c r="G76" s="36"/>
      <c r="H76" s="36"/>
      <c r="I76" s="36"/>
      <c r="J76" s="36"/>
      <c r="K76" s="37"/>
      <c r="L76" s="38"/>
      <c r="M76" s="36"/>
      <c r="N76" s="39"/>
      <c r="O76" s="37"/>
      <c r="P76" s="39" t="str">
        <f t="shared" ca="1" si="6"/>
        <v/>
      </c>
      <c r="Q76" s="40" t="str">
        <f t="shared" ca="1" si="7"/>
        <v/>
      </c>
      <c r="R76" s="38" t="str">
        <f t="shared" si="8"/>
        <v/>
      </c>
      <c r="S76" s="39"/>
      <c r="T76" s="37"/>
      <c r="U76" s="36"/>
    </row>
    <row r="77" spans="1:21" x14ac:dyDescent="0.25">
      <c r="A77" s="29"/>
      <c r="B77" s="30"/>
      <c r="C77" s="30"/>
      <c r="D77" s="30"/>
      <c r="E77" s="30"/>
      <c r="F77" s="30"/>
      <c r="G77" s="30"/>
      <c r="H77" s="30"/>
      <c r="I77" s="30"/>
      <c r="J77" s="30"/>
      <c r="K77" s="31"/>
      <c r="L77" s="32"/>
      <c r="M77" s="30"/>
      <c r="N77" s="33"/>
      <c r="O77" s="31"/>
      <c r="P77" s="33" t="str">
        <f t="shared" ca="1" si="6"/>
        <v/>
      </c>
      <c r="Q77" s="34" t="str">
        <f t="shared" ca="1" si="7"/>
        <v/>
      </c>
      <c r="R77" s="32" t="str">
        <f t="shared" si="8"/>
        <v/>
      </c>
      <c r="S77" s="33"/>
      <c r="T77" s="31"/>
      <c r="U77" s="30"/>
    </row>
    <row r="78" spans="1:21" x14ac:dyDescent="0.25">
      <c r="A78" s="35"/>
      <c r="B78" s="36"/>
      <c r="C78" s="36"/>
      <c r="D78" s="36"/>
      <c r="E78" s="36"/>
      <c r="F78" s="36"/>
      <c r="G78" s="36"/>
      <c r="H78" s="36"/>
      <c r="I78" s="36"/>
      <c r="J78" s="36"/>
      <c r="K78" s="37"/>
      <c r="L78" s="38"/>
      <c r="M78" s="36"/>
      <c r="N78" s="39"/>
      <c r="O78" s="37"/>
      <c r="P78" s="39" t="str">
        <f t="shared" ca="1" si="6"/>
        <v/>
      </c>
      <c r="Q78" s="40" t="str">
        <f t="shared" ca="1" si="7"/>
        <v/>
      </c>
      <c r="R78" s="38" t="str">
        <f t="shared" si="8"/>
        <v/>
      </c>
      <c r="S78" s="39"/>
      <c r="T78" s="37"/>
      <c r="U78" s="36"/>
    </row>
    <row r="79" spans="1:21" x14ac:dyDescent="0.25">
      <c r="A79" s="29"/>
      <c r="B79" s="30"/>
      <c r="C79" s="30"/>
      <c r="D79" s="30"/>
      <c r="E79" s="30"/>
      <c r="F79" s="30"/>
      <c r="G79" s="30"/>
      <c r="H79" s="30"/>
      <c r="I79" s="30"/>
      <c r="J79" s="30"/>
      <c r="K79" s="31"/>
      <c r="L79" s="32"/>
      <c r="M79" s="30"/>
      <c r="N79" s="33"/>
      <c r="O79" s="31"/>
      <c r="P79" s="33" t="str">
        <f t="shared" ca="1" si="6"/>
        <v/>
      </c>
      <c r="Q79" s="34" t="str">
        <f t="shared" ca="1" si="7"/>
        <v/>
      </c>
      <c r="R79" s="32" t="str">
        <f t="shared" si="8"/>
        <v/>
      </c>
      <c r="S79" s="33"/>
      <c r="T79" s="31"/>
      <c r="U79" s="30"/>
    </row>
  </sheetData>
  <mergeCells count="2">
    <mergeCell ref="A1:U1"/>
    <mergeCell ref="A2:U2"/>
  </mergeCells>
  <conditionalFormatting sqref="P5:P79">
    <cfRule type="cellIs" dxfId="6" priority="2" operator="equal">
      <formula>"Aktiv"</formula>
    </cfRule>
    <cfRule type="cellIs" dxfId="5" priority="3" operator="equal">
      <formula>"Läuft bald ab"</formula>
    </cfRule>
    <cfRule type="cellIs" dxfId="4" priority="4" operator="equal">
      <formula>"Abgelaufen"</formula>
    </cfRule>
  </conditionalFormatting>
  <conditionalFormatting sqref="S5:S79">
    <cfRule type="cellIs" dxfId="3" priority="5" operator="equal">
      <formula>"In Betrieb"</formula>
    </cfRule>
    <cfRule type="cellIs" dxfId="2" priority="6" operator="equal">
      <formula>"In Reparatur"</formula>
    </cfRule>
    <cfRule type="cellIs" dxfId="1" priority="7" operator="equal">
      <formula>"Ausgemustert"</formula>
    </cfRule>
    <cfRule type="cellIs" dxfId="0" priority="8" operator="equal">
      <formula>"Im Lager"</formula>
    </cfRule>
  </conditionalFormatting>
  <dataValidations count="6">
    <dataValidation type="list" allowBlank="1" showInputMessage="1" showErrorMessage="1" errorTitle="Ungültiger Wert" error="Bitte wählen Sie einen Wert aus der Liste." promptTitle="Kategorie" prompt="Bitte Kategorie auswählen." sqref="B5:B79" xr:uid="{00000000-0002-0000-0200-000000000000}">
      <formula1>Kategorien</formula1>
      <formula2>0</formula2>
    </dataValidation>
    <dataValidation type="list" allowBlank="1" showErrorMessage="1" errorTitle="Ungültiger Wert" error="Bitte wählen Sie einen Wert aus der Liste." sqref="C5:C79" xr:uid="{00000000-0002-0000-0200-000001000000}">
      <formula1>Hersteller</formula1>
      <formula2>0</formula2>
    </dataValidation>
    <dataValidation type="list" allowBlank="1" showErrorMessage="1" errorTitle="Ungültiger Wert" error="Bitte wählen Sie einen Wert aus der Liste." sqref="H5:H79" xr:uid="{00000000-0002-0000-0200-000002000000}">
      <formula1>Standorte</formula1>
      <formula2>0</formula2>
    </dataValidation>
    <dataValidation type="list" allowBlank="1" showErrorMessage="1" errorTitle="Ungültiger Wert" error="Bitte wählen Sie einen Wert aus der Liste." sqref="I5:I79" xr:uid="{00000000-0002-0000-0200-000003000000}">
      <formula1>Abteilungen</formula1>
      <formula2>0</formula2>
    </dataValidation>
    <dataValidation type="list" allowBlank="1" showErrorMessage="1" errorTitle="Ungültiger Wert" error="Bitte wählen Sie einen Wert aus der Liste." sqref="M5:M79" xr:uid="{00000000-0002-0000-0200-000004000000}">
      <formula1>Lieferanten</formula1>
      <formula2>0</formula2>
    </dataValidation>
    <dataValidation type="list" allowBlank="1" showInputMessage="1" showErrorMessage="1" errorTitle="Ungültiger Wert" error="Bitte wählen Sie einen Wert aus der Liste." promptTitle="Status" prompt="Aktueller Gerätestatus." sqref="S5:S79" xr:uid="{00000000-0002-0000-0200-000005000000}">
      <formula1>StatusListe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Übersicht</vt:lpstr>
      <vt:lpstr>Listen</vt:lpstr>
      <vt:lpstr>Inventar</vt:lpstr>
      <vt:lpstr>Abteilungen</vt:lpstr>
      <vt:lpstr>Hersteller</vt:lpstr>
      <vt:lpstr>Kategorien</vt:lpstr>
      <vt:lpstr>Lieferanten</vt:lpstr>
      <vt:lpstr>Standorte</vt:lpstr>
      <vt:lpstr>StatusListe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1</cp:revision>
  <dcterms:created xsi:type="dcterms:W3CDTF">2026-05-26T08:27:24Z</dcterms:created>
  <dcterms:modified xsi:type="dcterms:W3CDTF">2026-05-26T08:54:35Z</dcterms:modified>
  <dc:language>en-US</dc:language>
</cp:coreProperties>
</file>