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lkulation" sheetId="1" state="visible" r:id="rId3"/>
  </sheets>
  <definedNames>
    <definedName function="false" hidden="false" localSheetId="0" name="_xlnm.Print_Area" vbProcedure="false">Kalkulation!$A$1:$L$35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<sst xmlns="http://schemas.openxmlformats.org/spreadsheetml/2006/main" count="38" uniqueCount="34">
  <si>
    <t xml:space="preserve">Handelskalkulation</t>
  </si>
  <si>
    <t xml:space="preserve">Preisfindung im Überblick · vom Einkauf zum Verkaufspreis</t>
  </si>
  <si>
    <t xml:space="preserve">Artikel:</t>
  </si>
  <si>
    <t xml:space="preserve">Wanduhr „Nordlicht“</t>
  </si>
  <si>
    <t xml:space="preserve">Art-Nr.: ART-10045</t>
  </si>
  <si>
    <t xml:space="preserve">Stand: 26.05.2026</t>
  </si>
  <si>
    <t xml:space="preserve">Eingaben</t>
  </si>
  <si>
    <t xml:space="preserve">Preisbestandteile</t>
  </si>
  <si>
    <t xml:space="preserve">Ergebnis</t>
  </si>
  <si>
    <t xml:space="preserve">Einkaufspreis netto</t>
  </si>
  <si>
    <t xml:space="preserve">Bestandteil</t>
  </si>
  <si>
    <t xml:space="preserve">Betrag (€)</t>
  </si>
  <si>
    <t xml:space="preserve">Anteil</t>
  </si>
  <si>
    <t xml:space="preserve">kumuliert (€)</t>
  </si>
  <si>
    <t xml:space="preserve">Nettoverkaufspreis</t>
  </si>
  <si>
    <t xml:space="preserve">Lieferantenrabatt</t>
  </si>
  <si>
    <t xml:space="preserve">Bezugspreis (Einstand)</t>
  </si>
  <si>
    <t xml:space="preserve">Lieferantenskonto</t>
  </si>
  <si>
    <t xml:space="preserve">Handlungskosten</t>
  </si>
  <si>
    <t xml:space="preserve">Bruttoverkaufspreis</t>
  </si>
  <si>
    <t xml:space="preserve">Bezugskosten</t>
  </si>
  <si>
    <t xml:space="preserve">Gewinn</t>
  </si>
  <si>
    <t xml:space="preserve">Handlungskosten (HKZ)</t>
  </si>
  <si>
    <t xml:space="preserve">Skonto + Provision</t>
  </si>
  <si>
    <t xml:space="preserve">Selbstkosten</t>
  </si>
  <si>
    <t xml:space="preserve">Gewinnzuschlag</t>
  </si>
  <si>
    <t xml:space="preserve">Kundenrabatt</t>
  </si>
  <si>
    <t xml:space="preserve">Umsatzsteuer</t>
  </si>
  <si>
    <t xml:space="preserve">Kalkulationsfaktor (netto)</t>
  </si>
  <si>
    <t xml:space="preserve">Handelsspanne (€)</t>
  </si>
  <si>
    <t xml:space="preserve">Handelsspanne (%)</t>
  </si>
  <si>
    <t xml:space="preserve">Handelsaufschlag (%)</t>
  </si>
  <si>
    <t xml:space="preserve">Gewinn je Stück (€)</t>
  </si>
  <si>
    <t xml:space="preserve">Hinweis: Nur die gelb hinterlegten Eingabefelder anpassen. Die Preisbestandteile, das Diagramm und alle Kennzahlen berechnen sich automatisch. Skonto, Provision und Rabatt werden „im Hundert“ gerechnet. Das Beispiel dient nur zur Veranschaulichung.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</si>
</sst>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"/>
    <numFmt numFmtId="166" formatCode="0.0\ %"/>
    <numFmt numFmtId="167" formatCode="0.00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sz val="11"/>
      <color rgb="FFDCEFEE"/>
      <name val="Calibri"/>
      <family val="0"/>
      <charset val="1"/>
    </font>
    <font>
      <b val="true"/>
      <sz val="9"/>
      <color rgb="FF6B7280"/>
      <name val="Calibri"/>
      <family val="0"/>
      <charset val="1"/>
    </font>
    <font>
      <sz val="9"/>
      <color rgb="FF2B2D33"/>
      <name val="Calibri"/>
      <family val="0"/>
      <charset val="1"/>
    </font>
    <font>
      <sz val="9"/>
      <color rgb="FF6B728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2B2D33"/>
      <name val="Calibri"/>
      <family val="0"/>
      <charset val="1"/>
    </font>
    <font>
      <b val="true"/>
      <sz val="10"/>
      <color rgb="FF0000A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10"/>
      <color rgb="FF0A5E5D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16"/>
      <color rgb="FF3A6EA5"/>
      <name val="Calibri"/>
      <family val="0"/>
      <charset val="1"/>
    </font>
    <font>
      <b val="true"/>
      <sz val="16"/>
      <color rgb="FFE07A5F"/>
      <name val="Calibri"/>
      <family val="0"/>
      <charset val="1"/>
    </font>
    <font>
      <b val="true"/>
      <sz val="16"/>
      <color rgb="FF0E7C7B"/>
      <name val="Calibri"/>
      <family val="0"/>
      <charset val="1"/>
    </font>
    <font>
      <b val="true"/>
      <sz val="16"/>
      <color rgb="FFC2913B"/>
      <name val="Calibri"/>
      <family val="0"/>
      <charset val="1"/>
    </font>
    <font>
      <b val="true"/>
      <sz val="10"/>
      <color rgb="FF2B2D33"/>
      <name val="Calibri"/>
      <family val="0"/>
      <charset val="1"/>
    </font>
    <font>
      <sz val="8"/>
      <color rgb="FF6B7280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4F1EA"/>
        <bgColor rgb="FFFFF6DD"/>
      </patternFill>
    </fill>
    <fill>
      <patternFill patternType="solid">
        <fgColor rgb="FF0E7C7B"/>
        <bgColor rgb="FF0A5E5D"/>
      </patternFill>
    </fill>
    <fill>
      <patternFill patternType="solid">
        <fgColor rgb="FF0A5E5D"/>
        <bgColor rgb="FF0E7C7B"/>
      </patternFill>
    </fill>
    <fill>
      <patternFill patternType="solid">
        <fgColor rgb="FF3A6EA5"/>
        <bgColor rgb="FF4F81BD"/>
      </patternFill>
    </fill>
    <fill>
      <patternFill patternType="solid">
        <fgColor rgb="FFFFFFFF"/>
        <bgColor rgb="FFF9F9F9"/>
      </patternFill>
    </fill>
    <fill>
      <patternFill patternType="solid">
        <fgColor rgb="FFFFF6DD"/>
        <bgColor rgb="FFF4F1EA"/>
      </patternFill>
    </fill>
    <fill>
      <patternFill patternType="solid">
        <fgColor rgb="FFE07A5F"/>
        <bgColor rgb="FFC2913B"/>
      </patternFill>
    </fill>
    <fill>
      <patternFill patternType="solid">
        <fgColor rgb="FFC2913B"/>
        <bgColor rgb="FFE07A5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D9DEE3"/>
      </left>
      <right style="thin">
        <color rgb="FFD9DEE3"/>
      </right>
      <top style="thin">
        <color rgb="FFD9DEE3"/>
      </top>
      <bottom style="thin">
        <color rgb="FFD9DEE3"/>
      </bottom>
      <diagonal/>
    </border>
    <border diagonalUp="false" diagonalDown="false">
      <left/>
      <right/>
      <top/>
      <bottom style="thin">
        <color rgb="FF6B7280"/>
      </bottom>
      <diagonal/>
    </border>
    <border diagonalUp="false" diagonalDown="false">
      <left style="thick">
        <color rgb="FF3A6EA5"/>
      </left>
      <right/>
      <top/>
      <bottom style="thin">
        <color rgb="FFD9DEE3"/>
      </bottom>
      <diagonal/>
    </border>
    <border diagonalUp="false" diagonalDown="false">
      <left style="thick">
        <color rgb="FFE07A5F"/>
      </left>
      <right/>
      <top/>
      <bottom style="thin">
        <color rgb="FFD9DEE3"/>
      </bottom>
      <diagonal/>
    </border>
    <border diagonalUp="false" diagonalDown="false">
      <left style="thick">
        <color rgb="FF0E7C7B"/>
      </left>
      <right/>
      <top/>
      <bottom style="thin">
        <color rgb="FFD9DEE3"/>
      </bottom>
      <diagonal/>
    </border>
    <border diagonalUp="false" diagonalDown="false">
      <left style="thick">
        <color rgb="FFC2913B"/>
      </left>
      <right/>
      <top/>
      <bottom style="thin">
        <color rgb="FFD9DE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6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6" fillId="6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6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6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0"/>
      <rgbColor rgb="FF808000"/>
      <rgbColor rgb="FF800080"/>
      <rgbColor rgb="FF0E7C7B"/>
      <rgbColor rgb="FFD9DEE3"/>
      <rgbColor rgb="FF878787"/>
      <rgbColor rgb="FF9999FF"/>
      <rgbColor rgb="FF993366"/>
      <rgbColor rgb="FFFFF6DD"/>
      <rgbColor rgb="FFDCEFEE"/>
      <rgbColor rgb="FF660066"/>
      <rgbColor rgb="FFE07A5F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A5E5D"/>
      <rgbColor rgb="FF0000FF"/>
      <rgbColor rgb="FF00CCFF"/>
      <rgbColor rgb="FFF9F9F9"/>
      <rgbColor rgb="FFF4F1EA"/>
      <rgbColor rgb="FFFFFF99"/>
      <rgbColor rgb="FF99CCFF"/>
      <rgbColor rgb="FFFF99CC"/>
      <rgbColor rgb="FFCC99FF"/>
      <rgbColor rgb="FFFFCC99"/>
      <rgbColor rgb="FF3A6EA5"/>
      <rgbColor rgb="FF33CCCC"/>
      <rgbColor rgb="FF99CC00"/>
      <rgbColor rgb="FFFFCC00"/>
      <rgbColor rgb="FFFF9900"/>
      <rgbColor rgb="FFFF6600"/>
      <rgbColor rgb="FF6B7280"/>
      <rgbColor rgb="FFC2913B"/>
      <rgbColor rgb="FF003366"/>
      <rgbColor rgb="FF4F81BD"/>
      <rgbColor rgb="FF003300"/>
      <rgbColor rgb="FF333300"/>
      <rgbColor rgb="FF993300"/>
      <rgbColor rgb="FF993366"/>
      <rgbColor rgb="FF333399"/>
      <rgbColor rgb="FF2B2D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Zusammensetzung des Verkaufspreises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Kalkulation!$E$7:$E$12</c:f>
              <c:strCache>
                <c:ptCount val="6"/>
                <c:pt idx="0">
                  <c:v>Bezugspreis (Einstand)</c:v>
                </c:pt>
                <c:pt idx="1">
                  <c:v>Handlungskosten</c:v>
                </c:pt>
                <c:pt idx="2">
                  <c:v>Gewinn</c:v>
                </c:pt>
                <c:pt idx="3">
                  <c:v>Skonto + Provision</c:v>
                </c:pt>
                <c:pt idx="4">
                  <c:v>Kundenrabatt</c:v>
                </c:pt>
                <c:pt idx="5">
                  <c:v>Umsatzsteuer</c:v>
                </c:pt>
              </c:strCache>
            </c:strRef>
          </c:cat>
          <c:val>
            <c:numRef>
              <c:f>Kalkulation!$F$7:$F$12</c:f>
              <c:numCache>
                <c:formatCode>#,##0.00" €"</c:formatCode>
                <c:ptCount val="6"/>
                <c:pt idx="0">
                  <c:v>74.06</c:v>
                </c:pt>
                <c:pt idx="1">
                  <c:v>19.2556</c:v>
                </c:pt>
                <c:pt idx="2">
                  <c:v>11.197872</c:v>
                </c:pt>
                <c:pt idx="3">
                  <c:v>4.354728</c:v>
                </c:pt>
                <c:pt idx="4">
                  <c:v>46.6578</c:v>
                </c:pt>
                <c:pt idx="5">
                  <c:v>29.54994</c:v>
                </c:pt>
              </c:numCache>
            </c:numRef>
          </c:val>
        </c:ser>
        <c:gapWidth val="150"/>
        <c:overlap val="0"/>
        <c:axId val="43489448"/>
        <c:axId val="42843754"/>
      </c:barChart>
      <c:catAx>
        <c:axId val="43489448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843754"/>
        <c:crosses val="autoZero"/>
        <c:auto val="1"/>
        <c:lblAlgn val="ctr"/>
        <c:lblOffset val="100"/>
        <c:noMultiLvlLbl val="0"/>
      </c:catAx>
      <c:valAx>
        <c:axId val="428437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48944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0</xdr:rowOff>
    </xdr:from>
    <xdr:to>
      <xdr:col>6</xdr:col>
      <xdr:colOff>473400</xdr:colOff>
      <xdr:row>29</xdr:row>
      <xdr:rowOff>146880</xdr:rowOff>
    </xdr:to>
    <xdr:graphicFrame>
      <xdr:nvGraphicFramePr>
        <xdr:cNvPr id="0" name="Chart 1"/>
        <xdr:cNvGraphicFramePr/>
      </xdr:nvGraphicFramePr>
      <xdr:xfrm>
        <a:off x="141120" y="3867120"/>
        <a:ext cx="5759640" cy="26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3" min="3" style="0" width="12"/>
    <col collapsed="false" customWidth="true" hidden="false" outlineLevel="0" max="4" min="4" style="0" width="2"/>
    <col collapsed="false" customWidth="true" hidden="false" outlineLevel="0" max="5" min="5" style="0" width="24"/>
    <col collapsed="false" customWidth="true" hidden="false" outlineLevel="0" max="8" min="6" style="0" width="13"/>
    <col collapsed="false" customWidth="true" hidden="false" outlineLevel="0" max="9" min="9" style="0" width="2"/>
    <col collapsed="false" customWidth="true" hidden="false" outlineLevel="0" max="10" min="10" style="0" width="20"/>
    <col collapsed="false" customWidth="true" hidden="false" outlineLevel="0" max="11" min="11" style="0" width="13"/>
    <col collapsed="false" customWidth="true" hidden="false" outlineLevel="0" max="12" min="12" style="0" width="2"/>
  </cols>
  <sheetData>
    <row r="1" customFormat="false" ht="25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1"/>
    </row>
    <row r="2" customFormat="false" ht="18" hidden="false" customHeight="true" outlineLevel="0" collapsed="false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1"/>
    </row>
    <row r="3" customFormat="false" ht="15.75" hidden="false" customHeight="true" outlineLevel="0" collapsed="false">
      <c r="A3" s="1"/>
      <c r="B3" s="4" t="s">
        <v>2</v>
      </c>
      <c r="C3" s="4"/>
      <c r="D3" s="1"/>
      <c r="E3" s="5" t="s">
        <v>3</v>
      </c>
      <c r="F3" s="5"/>
      <c r="G3" s="6" t="s">
        <v>4</v>
      </c>
      <c r="H3" s="6"/>
      <c r="I3" s="1"/>
      <c r="J3" s="7" t="s">
        <v>5</v>
      </c>
      <c r="K3" s="7"/>
      <c r="L3" s="1"/>
    </row>
    <row r="4" customFormat="false" ht="6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9.5" hidden="false" customHeight="true" outlineLevel="0" collapsed="false">
      <c r="A5" s="1"/>
      <c r="B5" s="8" t="s">
        <v>6</v>
      </c>
      <c r="C5" s="8"/>
      <c r="D5" s="1"/>
      <c r="E5" s="9" t="s">
        <v>7</v>
      </c>
      <c r="F5" s="9"/>
      <c r="G5" s="9"/>
      <c r="H5" s="9"/>
      <c r="I5" s="1"/>
      <c r="J5" s="10" t="s">
        <v>8</v>
      </c>
      <c r="K5" s="10"/>
      <c r="L5" s="1"/>
    </row>
    <row r="6" customFormat="false" ht="15.75" hidden="false" customHeight="true" outlineLevel="0" collapsed="false">
      <c r="A6" s="1"/>
      <c r="B6" s="11" t="s">
        <v>9</v>
      </c>
      <c r="C6" s="12" t="n">
        <v>80</v>
      </c>
      <c r="D6" s="1"/>
      <c r="E6" s="13" t="s">
        <v>10</v>
      </c>
      <c r="F6" s="14" t="s">
        <v>11</v>
      </c>
      <c r="G6" s="14" t="s">
        <v>12</v>
      </c>
      <c r="H6" s="14" t="s">
        <v>13</v>
      </c>
      <c r="I6" s="1"/>
      <c r="J6" s="15" t="s">
        <v>14</v>
      </c>
      <c r="K6" s="15"/>
      <c r="L6" s="1"/>
    </row>
    <row r="7" customFormat="false" ht="25.5" hidden="false" customHeight="true" outlineLevel="0" collapsed="false">
      <c r="A7" s="1"/>
      <c r="B7" s="11" t="s">
        <v>15</v>
      </c>
      <c r="C7" s="16" t="n">
        <v>0.1</v>
      </c>
      <c r="D7" s="1"/>
      <c r="E7" s="11" t="s">
        <v>16</v>
      </c>
      <c r="F7" s="17" t="n">
        <f aca="false">($C$6*(1-$C$7)*(1-$C$8)+$C$9)</f>
        <v>74.06</v>
      </c>
      <c r="G7" s="18" t="n">
        <f aca="false">F7/$F$13</f>
        <v>0.40016006402561</v>
      </c>
      <c r="H7" s="19" t="n">
        <f aca="false">F7</f>
        <v>74.06</v>
      </c>
      <c r="I7" s="1"/>
      <c r="J7" s="20" t="n">
        <f aca="false">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+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)</f>
        <v>155.526</v>
      </c>
      <c r="K7" s="20"/>
      <c r="L7" s="1"/>
    </row>
    <row r="8" customFormat="false" ht="15.75" hidden="false" customHeight="true" outlineLevel="0" collapsed="false">
      <c r="A8" s="1"/>
      <c r="B8" s="11" t="s">
        <v>17</v>
      </c>
      <c r="C8" s="16" t="n">
        <v>0.02</v>
      </c>
      <c r="D8" s="1"/>
      <c r="E8" s="11" t="s">
        <v>18</v>
      </c>
      <c r="F8" s="17" t="n">
        <f aca="false">(($C$6*(1-$C$7)*(1-$C$8)+$C$9)*$C$10)</f>
        <v>19.2556</v>
      </c>
      <c r="G8" s="18" t="n">
        <f aca="false">F8/$F$13</f>
        <v>0.104041616646659</v>
      </c>
      <c r="H8" s="19" t="n">
        <f aca="false">H7+F8</f>
        <v>93.3156</v>
      </c>
      <c r="I8" s="1"/>
      <c r="J8" s="21" t="s">
        <v>19</v>
      </c>
      <c r="K8" s="21"/>
      <c r="L8" s="1"/>
    </row>
    <row r="9" customFormat="false" ht="25.5" hidden="false" customHeight="true" outlineLevel="0" collapsed="false">
      <c r="A9" s="1"/>
      <c r="B9" s="11" t="s">
        <v>20</v>
      </c>
      <c r="C9" s="12" t="n">
        <v>3.5</v>
      </c>
      <c r="D9" s="1"/>
      <c r="E9" s="11" t="s">
        <v>21</v>
      </c>
      <c r="F9" s="17" t="n">
        <f aca="false">((($C$6*(1-$C$7)*(1-$C$8)+$C$9)+(($C$6*(1-$C$7)*(1-$C$8)+$C$9)*$C$10))*$C$11)</f>
        <v>11.197872</v>
      </c>
      <c r="G9" s="18" t="n">
        <f aca="false">F9/$F$13</f>
        <v>0.0605042016806723</v>
      </c>
      <c r="H9" s="19" t="n">
        <f aca="false">H8+F9</f>
        <v>104.513472</v>
      </c>
      <c r="I9" s="1"/>
      <c r="J9" s="22" t="n">
        <f aca="false">(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+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)+(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+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)*$C$14))</f>
        <v>185.07594</v>
      </c>
      <c r="K9" s="22"/>
      <c r="L9" s="1"/>
    </row>
    <row r="10" customFormat="false" ht="15.75" hidden="false" customHeight="true" outlineLevel="0" collapsed="false">
      <c r="A10" s="1"/>
      <c r="B10" s="11" t="s">
        <v>22</v>
      </c>
      <c r="C10" s="16" t="n">
        <v>0.26</v>
      </c>
      <c r="D10" s="1"/>
      <c r="E10" s="11" t="s">
        <v>23</v>
      </c>
      <c r="F10" s="17" t="n">
        <f aca="false">(((($C$6*(1-$C$7)*(1-$C$8)+$C$9)+(($C$6*(1-$C$7)*(1-$C$8)+$C$9)*$C$10))+((($C$6*(1-$C$7)*(1-$C$8)+$C$9)+(($C$6*(1-$C$7)*(1-$C$8)+$C$9)*$C$10))*$C$11))*$C$12/(1-$C$12))</f>
        <v>4.354728</v>
      </c>
      <c r="G10" s="18" t="n">
        <f aca="false">F10/$F$13</f>
        <v>0.0235294117647059</v>
      </c>
      <c r="H10" s="19" t="n">
        <f aca="false">H9+F10</f>
        <v>108.8682</v>
      </c>
      <c r="I10" s="1"/>
      <c r="J10" s="23" t="s">
        <v>24</v>
      </c>
      <c r="K10" s="23"/>
      <c r="L10" s="1"/>
    </row>
    <row r="11" customFormat="false" ht="25.5" hidden="false" customHeight="true" outlineLevel="0" collapsed="false">
      <c r="A11" s="1"/>
      <c r="B11" s="11" t="s">
        <v>25</v>
      </c>
      <c r="C11" s="16" t="n">
        <v>0.12</v>
      </c>
      <c r="D11" s="1"/>
      <c r="E11" s="11" t="s">
        <v>26</v>
      </c>
      <c r="F11" s="17" t="n">
        <f aca="false">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</f>
        <v>46.6578</v>
      </c>
      <c r="G11" s="18" t="n">
        <f aca="false">F11/$F$13</f>
        <v>0.252100840336134</v>
      </c>
      <c r="H11" s="19" t="n">
        <f aca="false">H10+F11</f>
        <v>155.526</v>
      </c>
      <c r="I11" s="1"/>
      <c r="J11" s="24" t="n">
        <f aca="false">(($C$6*(1-$C$7)*(1-$C$8)+$C$9)+(($C$6*(1-$C$7)*(1-$C$8)+$C$9)*$C$10))</f>
        <v>93.3156</v>
      </c>
      <c r="K11" s="24"/>
      <c r="L11" s="1"/>
    </row>
    <row r="12" customFormat="false" ht="15.75" hidden="false" customHeight="true" outlineLevel="0" collapsed="false">
      <c r="A12" s="1"/>
      <c r="B12" s="11" t="s">
        <v>23</v>
      </c>
      <c r="C12" s="16" t="n">
        <v>0.04</v>
      </c>
      <c r="D12" s="1"/>
      <c r="E12" s="11" t="s">
        <v>27</v>
      </c>
      <c r="F12" s="17" t="n">
        <f aca="false">(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+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)*$C$14)</f>
        <v>29.54994</v>
      </c>
      <c r="G12" s="18" t="n">
        <f aca="false">F12/$F$13</f>
        <v>0.159663865546219</v>
      </c>
      <c r="H12" s="19" t="n">
        <f aca="false">H11+F12</f>
        <v>185.07594</v>
      </c>
      <c r="I12" s="1"/>
      <c r="J12" s="25" t="s">
        <v>28</v>
      </c>
      <c r="K12" s="25"/>
      <c r="L12" s="1"/>
    </row>
    <row r="13" customFormat="false" ht="25.5" hidden="false" customHeight="true" outlineLevel="0" collapsed="false">
      <c r="A13" s="1"/>
      <c r="B13" s="11" t="s">
        <v>26</v>
      </c>
      <c r="C13" s="16" t="n">
        <v>0.3</v>
      </c>
      <c r="D13" s="1"/>
      <c r="E13" s="26" t="s">
        <v>19</v>
      </c>
      <c r="F13" s="27" t="n">
        <f aca="false">SUM(F7:F12)</f>
        <v>185.07594</v>
      </c>
      <c r="G13" s="28" t="n">
        <f aca="false">SUM(G7:G12)</f>
        <v>1</v>
      </c>
      <c r="H13" s="27" t="n">
        <f aca="false">H12</f>
        <v>185.07594</v>
      </c>
      <c r="I13" s="1"/>
      <c r="J13" s="29" t="n">
        <f aca="false">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+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)/($C$6*(1-$C$7)*(1-$C$8)+$C$9)</f>
        <v>2.1</v>
      </c>
      <c r="K13" s="29"/>
      <c r="L13" s="1"/>
    </row>
    <row r="14" customFormat="false" ht="18.75" hidden="false" customHeight="true" outlineLevel="0" collapsed="false">
      <c r="A14" s="1"/>
      <c r="B14" s="11" t="s">
        <v>27</v>
      </c>
      <c r="C14" s="16" t="n">
        <v>0.19</v>
      </c>
      <c r="D14" s="1"/>
      <c r="E14" s="1"/>
      <c r="F14" s="1"/>
      <c r="G14" s="1"/>
      <c r="H14" s="1"/>
      <c r="I14" s="1"/>
      <c r="J14" s="1"/>
      <c r="K14" s="1"/>
      <c r="L14" s="1"/>
    </row>
    <row r="15" customFormat="false" ht="18" hidden="false" customHeight="tru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30" t="s">
        <v>29</v>
      </c>
      <c r="K15" s="31" t="n">
        <f aca="false">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+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)-($C$6*(1-$C$7)*(1-$C$8)+$C$9)</f>
        <v>81.466</v>
      </c>
      <c r="L15" s="1"/>
    </row>
    <row r="16" customFormat="false" ht="18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30" t="s">
        <v>30</v>
      </c>
      <c r="K16" s="32" t="n">
        <f aca="false">(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+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)-($C$6*(1-$C$7)*(1-$C$8)+$C$9))/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+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)</f>
        <v>0.523809523809524</v>
      </c>
      <c r="L16" s="1"/>
    </row>
    <row r="17" customFormat="false" ht="18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30" t="s">
        <v>31</v>
      </c>
      <c r="K17" s="32" t="n">
        <f aca="false">(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+((((($C$6*(1-$C$7)*(1-$C$8)+$C$9)+(($C$6*(1-$C$7)*(1-$C$8)+$C$9)*$C$10))+((($C$6*(1-$C$7)*(1-$C$8)+$C$9)+(($C$6*(1-$C$7)*(1-$C$8)+$C$9)*$C$10))*$C$11))+(((($C$6*(1-$C$7)*(1-$C$8)+$C$9)+(($C$6*(1-$C$7)*(1-$C$8)+$C$9)*$C$10))+((($C$6*(1-$C$7)*(1-$C$8)+$C$9)+(($C$6*(1-$C$7)*(1-$C$8)+$C$9)*$C$10))*$C$11))*$C$12/(1-$C$12)))*$C$13/(1-$C$13)))-($C$6*(1-$C$7)*(1-$C$8)+$C$9))/($C$6*(1-$C$7)*(1-$C$8)+$C$9)</f>
        <v>1.1</v>
      </c>
      <c r="L17" s="1"/>
    </row>
    <row r="18" customFormat="false" ht="18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30" t="s">
        <v>32</v>
      </c>
      <c r="K18" s="31" t="n">
        <f aca="false">((($C$6*(1-$C$7)*(1-$C$8)+$C$9)+(($C$6*(1-$C$7)*(1-$C$8)+$C$9)*$C$10))*$C$11)</f>
        <v>11.197872</v>
      </c>
      <c r="L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customFormat="false" ht="1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customFormat="false" ht="1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customFormat="false" ht="27.75" hidden="false" customHeight="true" outlineLevel="0" collapsed="false">
      <c r="A35" s="1"/>
      <c r="B35" s="33" t="s">
        <v>33</v>
      </c>
      <c r="C35" s="33"/>
      <c r="D35" s="33"/>
      <c r="E35" s="33"/>
      <c r="F35" s="33"/>
      <c r="G35" s="33"/>
      <c r="H35" s="33"/>
      <c r="I35" s="33"/>
      <c r="J35" s="33"/>
      <c r="K35" s="33"/>
      <c r="L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18">
    <mergeCell ref="B1:K1"/>
    <mergeCell ref="B2:K2"/>
    <mergeCell ref="B3:C3"/>
    <mergeCell ref="E3:F3"/>
    <mergeCell ref="G3:H3"/>
    <mergeCell ref="J3:K3"/>
    <mergeCell ref="B5:C5"/>
    <mergeCell ref="E5:H5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B35:K35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2026-05-26T06:27:34Z</dcterms:created>
  <dc:creator>openpyxl</dc:creator>
  <dc:description/>
  <dc:language>en-US</dc:language>
  <cp:lastModifiedBy/>
  <dcterms:modified xsi:type="dcterms:W3CDTF">2026-05-26T06:27:36Z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