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lkulation" sheetId="1" state="visible" r:id="rId3"/>
    <sheet name="Preisliste" sheetId="2" state="visible" r:id="rId4"/>
  </sheets>
  <definedNames>
    <definedName function="false" hidden="false" localSheetId="0" name="_xlnm.Print_Area" vbProcedure="false">Kalkulation!$A$1:$G$39</definedName>
    <definedName function="false" hidden="false" localSheetId="1" name="_xlnm.Print_Area" vbProcedure="false">Preisliste!$A$1:$N$16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Listenpreis des Lieferanten ohne USt.</t>
        </r>
      </text>
    </comment>
    <comment ref="C9" authorId="0">
      <text>
        <r>
          <rPr>
            <sz val="10"/>
            <rFont val="Arial"/>
            <family val="2"/>
          </rPr>
          <t xml:space="preserve">Rabatt des Lieferanten (vom Hundert).</t>
        </r>
      </text>
    </comment>
    <comment ref="C10" authorId="0">
      <text>
        <r>
          <rPr>
            <sz val="10"/>
            <rFont val="Arial"/>
            <family val="2"/>
          </rPr>
          <t xml:space="preserve">Skonto des Lieferanten (vom Hundert).</t>
        </r>
      </text>
    </comment>
    <comment ref="C11" authorId="0">
      <text>
        <r>
          <rPr>
            <sz val="10"/>
            <rFont val="Arial"/>
            <family val="2"/>
          </rPr>
          <t xml:space="preserve">Versand, Verpackung, Zoll – fester Betrag.</t>
        </r>
      </text>
    </comment>
    <comment ref="C12" authorId="0">
      <text>
        <r>
          <rPr>
            <sz val="10"/>
            <rFont val="Arial"/>
            <family val="2"/>
          </rPr>
          <t xml:space="preserve">Betriebskosten in % vom Bezugspreis.</t>
        </r>
      </text>
    </comment>
    <comment ref="C13" authorId="0">
      <text>
        <r>
          <rPr>
            <sz val="10"/>
            <rFont val="Arial"/>
            <family val="2"/>
          </rPr>
          <t xml:space="preserve">Gewünschte Gewinnmarge in % der Selbstkosten.</t>
        </r>
      </text>
    </comment>
    <comment ref="C14" authorId="0">
      <text>
        <r>
          <rPr>
            <sz val="10"/>
            <rFont val="Arial"/>
            <family val="2"/>
          </rPr>
          <t xml:space="preserve">Skonto für den Kunden (im Hundert).</t>
        </r>
      </text>
    </comment>
    <comment ref="C15" authorId="0">
      <text>
        <r>
          <rPr>
            <sz val="10"/>
            <rFont val="Arial"/>
            <family val="2"/>
          </rPr>
          <t xml:space="preserve">Provision (im Hundert).</t>
        </r>
      </text>
    </comment>
    <comment ref="C16" authorId="0">
      <text>
        <r>
          <rPr>
            <sz val="10"/>
            <rFont val="Arial"/>
            <family val="2"/>
          </rPr>
          <t xml:space="preserve">Rabatt für den Kunden (im Hundert).</t>
        </r>
      </text>
    </comment>
    <comment ref="C17" authorId="0">
      <text>
        <r>
          <rPr>
            <sz val="10"/>
            <rFont val="Arial"/>
            <family val="2"/>
          </rPr>
          <t xml:space="preserve">19 % regulär oder 7 % ermäßigt.</t>
        </r>
      </text>
    </comment>
  </commentList>
</comments>
</file>

<file path=xl/sharedStrings.xml><?xml version="1.0" encoding="utf-8"?>
<sst xmlns="http://schemas.openxmlformats.org/spreadsheetml/2006/main" count="77" uniqueCount="75">
  <si>
    <t xml:space="preserve">HANDELSKALKULATION</t>
  </si>
  <si>
    <t xml:space="preserve">Vorwärtskalkulation – vom Einkaufspreis zum Verkaufspreis</t>
  </si>
  <si>
    <t xml:space="preserve">Artikel / Bezeichnung:</t>
  </si>
  <si>
    <t xml:space="preserve">Wanduhr „Nordlicht“</t>
  </si>
  <si>
    <t xml:space="preserve">Kalkulation Nr.:</t>
  </si>
  <si>
    <t xml:space="preserve">K-2026-001</t>
  </si>
  <si>
    <t xml:space="preserve">Artikelnummer:</t>
  </si>
  <si>
    <t xml:space="preserve">ART-10045</t>
  </si>
  <si>
    <t xml:space="preserve">Datum:</t>
  </si>
  <si>
    <t xml:space="preserve">26.05.2026</t>
  </si>
  <si>
    <t xml:space="preserve">Eingabewerte</t>
  </si>
  <si>
    <t xml:space="preserve">Kennzahlen</t>
  </si>
  <si>
    <t xml:space="preserve">Listeneinkaufspreis (netto)</t>
  </si>
  <si>
    <t xml:space="preserve">Bezugspreis (Einstand)</t>
  </si>
  <si>
    <t xml:space="preserve">Lieferantenrabatt</t>
  </si>
  <si>
    <t xml:space="preserve">Selbstkosten</t>
  </si>
  <si>
    <t xml:space="preserve">Lieferantenskonto</t>
  </si>
  <si>
    <t xml:space="preserve">Nettoverkaufspreis</t>
  </si>
  <si>
    <t xml:space="preserve">Bezugskosten (Fracht etc.)</t>
  </si>
  <si>
    <t xml:space="preserve">Bruttoverkaufspreis</t>
  </si>
  <si>
    <t xml:space="preserve">Handlungskostenzuschlag (HKZ)</t>
  </si>
  <si>
    <t xml:space="preserve">Kalkulationsfaktor (netto)</t>
  </si>
  <si>
    <t xml:space="preserve">Gewinnzuschlag</t>
  </si>
  <si>
    <t xml:space="preserve">Handelsspanne (€)</t>
  </si>
  <si>
    <t xml:space="preserve">Kundenskonto</t>
  </si>
  <si>
    <t xml:space="preserve">Handelsspanne (%)</t>
  </si>
  <si>
    <t xml:space="preserve">Vertreterprovision</t>
  </si>
  <si>
    <t xml:space="preserve">Handelsaufschlag (%)</t>
  </si>
  <si>
    <t xml:space="preserve">Kundenrabatt</t>
  </si>
  <si>
    <t xml:space="preserve">Gewinn je Stück (€)</t>
  </si>
  <si>
    <t xml:space="preserve">Umsatzsteuersatz</t>
  </si>
  <si>
    <t xml:space="preserve">Kalkulationsfaktor: Nettoverkaufspreis ÷ Bezugspreis. Multipliziert man den Bezugspreis mit diesem Faktor, erhält man direkt den Nettoverkaufspreis.
Handelsspanne: Differenz zwischen Verkaufs- und Einkaufspreis, bezogen auf den Verkaufspreis.
Handelsaufschlag: dieselbe Differenz, aber bezogen auf den Einkaufspreis.</t>
  </si>
  <si>
    <t xml:space="preserve">Kalkulationsschema</t>
  </si>
  <si>
    <t xml:space="preserve">Position</t>
  </si>
  <si>
    <t xml:space="preserve">Betrag (€)</t>
  </si>
  <si>
    <t xml:space="preserve">– Lieferantenrabatt</t>
  </si>
  <si>
    <t xml:space="preserve">= Zieleinkaufspreis</t>
  </si>
  <si>
    <t xml:space="preserve">– Lieferantenskonto</t>
  </si>
  <si>
    <t xml:space="preserve">= Bareinkaufspreis</t>
  </si>
  <si>
    <t xml:space="preserve">+ Bezugskosten</t>
  </si>
  <si>
    <t xml:space="preserve">= Bezugspreis (Einstandspreis)</t>
  </si>
  <si>
    <t xml:space="preserve">+ Handlungskosten (HKZ)</t>
  </si>
  <si>
    <t xml:space="preserve">= Selbstkosten</t>
  </si>
  <si>
    <t xml:space="preserve">+ Gewinnzuschlag</t>
  </si>
  <si>
    <t xml:space="preserve">= Barverkaufspreis</t>
  </si>
  <si>
    <t xml:space="preserve">+ Kundenskonto + Provision (im Hundert)</t>
  </si>
  <si>
    <t xml:space="preserve">= Zielverkaufspreis</t>
  </si>
  <si>
    <t xml:space="preserve">+ Kundenrabatt (im Hundert)</t>
  </si>
  <si>
    <t xml:space="preserve">= Nettoverkaufspreis (Listenpreis)</t>
  </si>
  <si>
    <t xml:space="preserve">+ Umsatzsteuer</t>
  </si>
  <si>
    <t xml:space="preserve">= Bruttoverkaufspreis</t>
  </si>
  <si>
    <t xml:space="preserve">Hinweis: Blaue Werte sind Eingaben – nur diese anpassen. Alle übrigen Beträge und Kennzahlen werden automatisch berechnet. Skonto, Provision und Rabatt werden „im Hundert“ gerechnet. Das Beispiel dient nur zur Veranschaulichung.</t>
  </si>
  <si>
    <t xml:space="preserve">PREISLISTE – Mehrartikel-Kalkulation</t>
  </si>
  <si>
    <t xml:space="preserve">Eingaben in Blau · Ergebnisse werden automatisch berechnet</t>
  </si>
  <si>
    <t xml:space="preserve">Artikel</t>
  </si>
  <si>
    <t xml:space="preserve">Einkauf netto
(€)</t>
  </si>
  <si>
    <t xml:space="preserve">Bezugskosten
(€)</t>
  </si>
  <si>
    <t xml:space="preserve">HKZ
(%)</t>
  </si>
  <si>
    <t xml:space="preserve">Gewinn
(%)</t>
  </si>
  <si>
    <t xml:space="preserve">Skonto+
Prov. (%)</t>
  </si>
  <si>
    <t xml:space="preserve">Rabatt
(%)</t>
  </si>
  <si>
    <t xml:space="preserve">USt
(%)</t>
  </si>
  <si>
    <t xml:space="preserve">Bezugspreis
(€)</t>
  </si>
  <si>
    <t xml:space="preserve">Selbstkosten
(€)</t>
  </si>
  <si>
    <t xml:space="preserve">Netto-VK
(€)</t>
  </si>
  <si>
    <t xml:space="preserve">Brutto-VK
(€)</t>
  </si>
  <si>
    <t xml:space="preserve">Spanne
(%)</t>
  </si>
  <si>
    <t xml:space="preserve">Faktor</t>
  </si>
  <si>
    <t xml:space="preserve">Keramikvase „Terra“</t>
  </si>
  <si>
    <t xml:space="preserve">Holztablett „Eiche“</t>
  </si>
  <si>
    <t xml:space="preserve">LED-Tischlampe „Lumen“</t>
  </si>
  <si>
    <t xml:space="preserve">Wolldecke „Alpina“</t>
  </si>
  <si>
    <t xml:space="preserve">Glaskaraffe „Klar“</t>
  </si>
  <si>
    <t xml:space="preserve">Bilderrahmen-Set „Galerie“</t>
  </si>
  <si>
    <t xml:space="preserve">Hinweis: Pro Zeile einen Artikel erfassen. Nur die blauen Spalten (Einkauf, Bezugskosten, Zuschlagssätze, USt) ausfüllen – Bezugspreis, Selbstkosten, Netto-/Brutto-Verkaufspreis, Handelsspanne und Kalkulationsfaktor berechnen sich automatisch. Beispieldaten frei wählbar.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</si>
</sst>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€&quot;"/>
    <numFmt numFmtId="166" formatCode="0.0\ %"/>
    <numFmt numFmtId="167" formatCode="0.000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9"/>
      <color rgb="FF1F3A5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0"/>
      <color rgb="FF1F3A5F"/>
      <name val="Arial"/>
      <family val="0"/>
      <charset val="1"/>
    </font>
    <font>
      <sz val="8"/>
      <color rgb="FF666666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8"/>
      <color rgb="FF777777"/>
      <name val="Arial"/>
      <family val="0"/>
      <charset val="1"/>
    </font>
    <font>
      <sz val="10"/>
      <name val="Arial"/>
      <family val="2"/>
    </font>
    <font>
      <b val="true"/>
      <sz val="18"/>
      <color rgb="FFFFFFFF"/>
      <name val="Arial"/>
      <family val="0"/>
      <charset val="1"/>
    </font>
    <font>
      <sz val="9"/>
      <color rgb="FFFFFFFF"/>
      <name val="Arial"/>
      <family val="0"/>
      <charset val="1"/>
    </font>
    <font>
      <sz val="9"/>
      <color rgb="FF0000FF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F3A5F"/>
        <bgColor rgb="FF333333"/>
      </patternFill>
    </fill>
    <fill>
      <patternFill patternType="solid">
        <fgColor rgb="FF2E5077"/>
        <bgColor rgb="FF1F3A5F"/>
      </patternFill>
    </fill>
    <fill>
      <patternFill patternType="solid">
        <fgColor rgb="FFFFF8E1"/>
        <bgColor rgb="FFF2F4F7"/>
      </patternFill>
    </fill>
    <fill>
      <patternFill patternType="solid">
        <fgColor rgb="FFFFFFFF"/>
        <bgColor rgb="FFFFF8E1"/>
      </patternFill>
    </fill>
    <fill>
      <patternFill patternType="solid">
        <fgColor rgb="FFF2F4F7"/>
        <bgColor rgb="FFEAF0F6"/>
      </patternFill>
    </fill>
    <fill>
      <patternFill patternType="solid">
        <fgColor rgb="FFEAF0F6"/>
        <bgColor rgb="FFF2F4F7"/>
      </patternFill>
    </fill>
    <fill>
      <patternFill patternType="solid">
        <fgColor rgb="FFDCE9DF"/>
        <bgColor rgb="FFEAF0F6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9D2DC"/>
      </left>
      <right/>
      <top style="thin">
        <color rgb="FFC9D2DC"/>
      </top>
      <bottom style="thin">
        <color rgb="FFC9D2DC"/>
      </bottom>
      <diagonal/>
    </border>
    <border diagonalUp="false" diagonalDown="false">
      <left style="thin">
        <color rgb="FFC9D2DC"/>
      </left>
      <right style="thin">
        <color rgb="FFC9D2DC"/>
      </right>
      <top style="thin">
        <color rgb="FFC9D2DC"/>
      </top>
      <bottom style="thin">
        <color rgb="FFC9D2D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1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9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1" fillId="8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1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3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8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77777"/>
      <rgbColor rgb="FF9999FF"/>
      <rgbColor rgb="FF993366"/>
      <rgbColor rgb="FFFFF8E1"/>
      <rgbColor rgb="FFEAF0F6"/>
      <rgbColor rgb="FF660066"/>
      <rgbColor rgb="FFFF8080"/>
      <rgbColor rgb="FF0066CC"/>
      <rgbColor rgb="FFC9D2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4F7"/>
      <rgbColor rgb="FFDCE9DF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F3A5F"/>
      <rgbColor rgb="FF339966"/>
      <rgbColor rgb="FF003300"/>
      <rgbColor rgb="FF333300"/>
      <rgbColor rgb="FF993300"/>
      <rgbColor rgb="FF993366"/>
      <rgbColor rgb="FF2E507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8"/>
    <col collapsed="false" customWidth="true" hidden="false" outlineLevel="0" max="3" min="3" style="0" width="16"/>
    <col collapsed="false" customWidth="true" hidden="false" outlineLevel="0" max="4" min="4" style="0" width="13"/>
    <col collapsed="false" customWidth="true" hidden="false" outlineLevel="0" max="5" min="5" style="0" width="3"/>
    <col collapsed="false" customWidth="true" hidden="false" outlineLevel="0" max="6" min="6" style="0" width="30"/>
    <col collapsed="false" customWidth="true" hidden="false" outlineLevel="0" max="7" min="7" style="0" width="15"/>
  </cols>
  <sheetData>
    <row r="1" customFormat="false" ht="33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6" hidden="false" customHeight="true" outlineLevel="0" collapsed="false"/>
    <row r="4" customFormat="false" ht="15" hidden="false" customHeight="true" outlineLevel="0" collapsed="false">
      <c r="B4" s="3" t="s">
        <v>2</v>
      </c>
      <c r="C4" s="4" t="s">
        <v>3</v>
      </c>
      <c r="D4" s="4"/>
      <c r="F4" s="3" t="s">
        <v>4</v>
      </c>
      <c r="G4" s="5" t="s">
        <v>5</v>
      </c>
    </row>
    <row r="5" customFormat="false" ht="15" hidden="false" customHeight="true" outlineLevel="0" collapsed="false">
      <c r="B5" s="3" t="s">
        <v>6</v>
      </c>
      <c r="C5" s="4" t="s">
        <v>7</v>
      </c>
      <c r="D5" s="4"/>
      <c r="F5" s="3" t="s">
        <v>8</v>
      </c>
      <c r="G5" s="5" t="s">
        <v>9</v>
      </c>
    </row>
    <row r="6" customFormat="false" ht="6" hidden="false" customHeight="true" outlineLevel="0" collapsed="false"/>
    <row r="7" customFormat="false" ht="19.5" hidden="false" customHeight="true" outlineLevel="0" collapsed="false">
      <c r="B7" s="6" t="s">
        <v>10</v>
      </c>
      <c r="C7" s="6"/>
      <c r="D7" s="6"/>
      <c r="F7" s="6" t="s">
        <v>11</v>
      </c>
      <c r="G7" s="6"/>
    </row>
    <row r="8" customFormat="false" ht="18" hidden="false" customHeight="true" outlineLevel="0" collapsed="false">
      <c r="B8" s="7" t="s">
        <v>12</v>
      </c>
      <c r="C8" s="8" t="n">
        <v>80</v>
      </c>
      <c r="D8" s="8"/>
      <c r="F8" s="9" t="s">
        <v>13</v>
      </c>
      <c r="G8" s="10" t="n">
        <f aca="false">C27</f>
        <v>74.06</v>
      </c>
    </row>
    <row r="9" customFormat="false" ht="18" hidden="false" customHeight="true" outlineLevel="0" collapsed="false">
      <c r="B9" s="11" t="s">
        <v>14</v>
      </c>
      <c r="C9" s="12" t="n">
        <v>0.1</v>
      </c>
      <c r="D9" s="12"/>
      <c r="F9" s="13" t="s">
        <v>15</v>
      </c>
      <c r="G9" s="14" t="n">
        <f aca="false">C29</f>
        <v>93.3156</v>
      </c>
    </row>
    <row r="10" customFormat="false" ht="18" hidden="false" customHeight="true" outlineLevel="0" collapsed="false">
      <c r="B10" s="7" t="s">
        <v>16</v>
      </c>
      <c r="C10" s="12" t="n">
        <v>0.02</v>
      </c>
      <c r="D10" s="12"/>
      <c r="F10" s="9" t="s">
        <v>17</v>
      </c>
      <c r="G10" s="10" t="n">
        <f aca="false">C35</f>
        <v>155.526</v>
      </c>
    </row>
    <row r="11" customFormat="false" ht="18" hidden="false" customHeight="true" outlineLevel="0" collapsed="false">
      <c r="B11" s="11" t="s">
        <v>18</v>
      </c>
      <c r="C11" s="8" t="n">
        <v>3.5</v>
      </c>
      <c r="D11" s="8"/>
      <c r="F11" s="13" t="s">
        <v>19</v>
      </c>
      <c r="G11" s="14" t="n">
        <f aca="false">C37</f>
        <v>185.07594</v>
      </c>
    </row>
    <row r="12" customFormat="false" ht="18" hidden="false" customHeight="true" outlineLevel="0" collapsed="false">
      <c r="B12" s="7" t="s">
        <v>20</v>
      </c>
      <c r="C12" s="12" t="n">
        <v>0.26</v>
      </c>
      <c r="D12" s="12"/>
      <c r="F12" s="15" t="s">
        <v>21</v>
      </c>
      <c r="G12" s="16" t="n">
        <f aca="false">C35/C27</f>
        <v>2.1</v>
      </c>
    </row>
    <row r="13" customFormat="false" ht="18" hidden="false" customHeight="true" outlineLevel="0" collapsed="false">
      <c r="B13" s="11" t="s">
        <v>22</v>
      </c>
      <c r="C13" s="12" t="n">
        <v>0.12</v>
      </c>
      <c r="D13" s="12"/>
      <c r="F13" s="15" t="s">
        <v>23</v>
      </c>
      <c r="G13" s="17" t="n">
        <f aca="false">C35-C27</f>
        <v>81.466</v>
      </c>
    </row>
    <row r="14" customFormat="false" ht="18" hidden="false" customHeight="true" outlineLevel="0" collapsed="false">
      <c r="B14" s="7" t="s">
        <v>24</v>
      </c>
      <c r="C14" s="12" t="n">
        <v>0.02</v>
      </c>
      <c r="D14" s="12"/>
      <c r="F14" s="15" t="s">
        <v>25</v>
      </c>
      <c r="G14" s="18" t="n">
        <f aca="false">(C35-C27)/C35</f>
        <v>0.523809523809524</v>
      </c>
    </row>
    <row r="15" customFormat="false" ht="18" hidden="false" customHeight="true" outlineLevel="0" collapsed="false">
      <c r="B15" s="11" t="s">
        <v>26</v>
      </c>
      <c r="C15" s="12" t="n">
        <v>0.02</v>
      </c>
      <c r="D15" s="12"/>
      <c r="F15" s="15" t="s">
        <v>27</v>
      </c>
      <c r="G15" s="18" t="n">
        <f aca="false">(C35-C27)/C27</f>
        <v>1.1</v>
      </c>
    </row>
    <row r="16" customFormat="false" ht="18" hidden="false" customHeight="true" outlineLevel="0" collapsed="false">
      <c r="B16" s="7" t="s">
        <v>28</v>
      </c>
      <c r="C16" s="12" t="n">
        <v>0.3</v>
      </c>
      <c r="D16" s="12"/>
      <c r="F16" s="15" t="s">
        <v>29</v>
      </c>
      <c r="G16" s="17" t="n">
        <f aca="false">C30</f>
        <v>11.197872</v>
      </c>
    </row>
    <row r="17" customFormat="false" ht="16.5" hidden="false" customHeight="true" outlineLevel="0" collapsed="false">
      <c r="B17" s="11" t="s">
        <v>30</v>
      </c>
      <c r="C17" s="12" t="n">
        <v>0.19</v>
      </c>
      <c r="D17" s="12"/>
    </row>
    <row r="18" customFormat="false" ht="15" hidden="false" customHeight="true" outlineLevel="0" collapsed="false">
      <c r="F18" s="19" t="s">
        <v>31</v>
      </c>
      <c r="G18" s="19"/>
    </row>
    <row r="19" customFormat="false" ht="19.5" hidden="false" customHeight="true" outlineLevel="0" collapsed="false">
      <c r="B19" s="6" t="s">
        <v>32</v>
      </c>
      <c r="C19" s="6"/>
      <c r="D19" s="6"/>
      <c r="F19" s="19"/>
      <c r="G19" s="19"/>
    </row>
    <row r="20" customFormat="false" ht="18" hidden="false" customHeight="true" outlineLevel="0" collapsed="false">
      <c r="B20" s="20" t="s">
        <v>33</v>
      </c>
      <c r="C20" s="21" t="s">
        <v>34</v>
      </c>
      <c r="D20" s="21"/>
      <c r="F20" s="19"/>
      <c r="G20" s="19"/>
    </row>
    <row r="21" customFormat="false" ht="16.5" hidden="false" customHeight="true" outlineLevel="0" collapsed="false">
      <c r="B21" s="22" t="s">
        <v>12</v>
      </c>
      <c r="C21" s="23" t="n">
        <f aca="false">$C$8</f>
        <v>80</v>
      </c>
      <c r="D21" s="23"/>
      <c r="F21" s="19"/>
      <c r="G21" s="19"/>
    </row>
    <row r="22" customFormat="false" ht="16.5" hidden="false" customHeight="true" outlineLevel="0" collapsed="false">
      <c r="B22" s="24" t="s">
        <v>35</v>
      </c>
      <c r="C22" s="23" t="n">
        <f aca="false">-$C$8*$C$9</f>
        <v>-8</v>
      </c>
      <c r="D22" s="23"/>
      <c r="F22" s="19"/>
      <c r="G22" s="19"/>
    </row>
    <row r="23" customFormat="false" ht="16.5" hidden="false" customHeight="true" outlineLevel="0" collapsed="false">
      <c r="B23" s="25" t="s">
        <v>36</v>
      </c>
      <c r="C23" s="26" t="n">
        <f aca="false">C21+C22</f>
        <v>72</v>
      </c>
      <c r="D23" s="26"/>
      <c r="F23" s="19"/>
      <c r="G23" s="19"/>
    </row>
    <row r="24" customFormat="false" ht="16.5" hidden="false" customHeight="true" outlineLevel="0" collapsed="false">
      <c r="B24" s="24" t="s">
        <v>37</v>
      </c>
      <c r="C24" s="23" t="n">
        <f aca="false">-C23*$C$10</f>
        <v>-1.44</v>
      </c>
      <c r="D24" s="23"/>
    </row>
    <row r="25" customFormat="false" ht="16.5" hidden="false" customHeight="true" outlineLevel="0" collapsed="false">
      <c r="B25" s="25" t="s">
        <v>38</v>
      </c>
      <c r="C25" s="26" t="n">
        <f aca="false">C23+C24</f>
        <v>70.56</v>
      </c>
      <c r="D25" s="26"/>
    </row>
    <row r="26" customFormat="false" ht="16.5" hidden="false" customHeight="true" outlineLevel="0" collapsed="false">
      <c r="B26" s="24" t="s">
        <v>39</v>
      </c>
      <c r="C26" s="23" t="n">
        <f aca="false">$C$11</f>
        <v>3.5</v>
      </c>
      <c r="D26" s="23"/>
    </row>
    <row r="27" customFormat="false" ht="16.5" hidden="false" customHeight="true" outlineLevel="0" collapsed="false">
      <c r="B27" s="25" t="s">
        <v>40</v>
      </c>
      <c r="C27" s="26" t="n">
        <f aca="false">C25+C26</f>
        <v>74.06</v>
      </c>
      <c r="D27" s="26"/>
    </row>
    <row r="28" customFormat="false" ht="16.5" hidden="false" customHeight="true" outlineLevel="0" collapsed="false">
      <c r="B28" s="24" t="s">
        <v>41</v>
      </c>
      <c r="C28" s="23" t="n">
        <f aca="false">C27*$C$12</f>
        <v>19.2556</v>
      </c>
      <c r="D28" s="23"/>
    </row>
    <row r="29" customFormat="false" ht="16.5" hidden="false" customHeight="true" outlineLevel="0" collapsed="false">
      <c r="B29" s="25" t="s">
        <v>42</v>
      </c>
      <c r="C29" s="26" t="n">
        <f aca="false">C27+C28</f>
        <v>93.3156</v>
      </c>
      <c r="D29" s="26"/>
    </row>
    <row r="30" customFormat="false" ht="16.5" hidden="false" customHeight="true" outlineLevel="0" collapsed="false">
      <c r="B30" s="24" t="s">
        <v>43</v>
      </c>
      <c r="C30" s="23" t="n">
        <f aca="false">C29*$C$13</f>
        <v>11.197872</v>
      </c>
      <c r="D30" s="23"/>
    </row>
    <row r="31" customFormat="false" ht="16.5" hidden="false" customHeight="true" outlineLevel="0" collapsed="false">
      <c r="B31" s="25" t="s">
        <v>44</v>
      </c>
      <c r="C31" s="26" t="n">
        <f aca="false">C29+C30</f>
        <v>104.513472</v>
      </c>
      <c r="D31" s="26"/>
    </row>
    <row r="32" customFormat="false" ht="16.5" hidden="false" customHeight="true" outlineLevel="0" collapsed="false">
      <c r="B32" s="24" t="s">
        <v>45</v>
      </c>
      <c r="C32" s="23" t="n">
        <f aca="false">C31*($C$14+$C$15)/(1-$C$14-$C$15)</f>
        <v>4.354728</v>
      </c>
      <c r="D32" s="23"/>
    </row>
    <row r="33" customFormat="false" ht="16.5" hidden="false" customHeight="true" outlineLevel="0" collapsed="false">
      <c r="B33" s="25" t="s">
        <v>46</v>
      </c>
      <c r="C33" s="26" t="n">
        <f aca="false">C31+C32</f>
        <v>108.8682</v>
      </c>
      <c r="D33" s="26"/>
    </row>
    <row r="34" customFormat="false" ht="16.5" hidden="false" customHeight="true" outlineLevel="0" collapsed="false">
      <c r="B34" s="24" t="s">
        <v>47</v>
      </c>
      <c r="C34" s="23" t="n">
        <f aca="false">C33*$C$16/(1-$C$16)</f>
        <v>46.6578</v>
      </c>
      <c r="D34" s="23"/>
    </row>
    <row r="35" customFormat="false" ht="16.5" hidden="false" customHeight="true" outlineLevel="0" collapsed="false">
      <c r="B35" s="25" t="s">
        <v>48</v>
      </c>
      <c r="C35" s="26" t="n">
        <f aca="false">C33+C34</f>
        <v>155.526</v>
      </c>
      <c r="D35" s="26"/>
    </row>
    <row r="36" customFormat="false" ht="16.5" hidden="false" customHeight="true" outlineLevel="0" collapsed="false">
      <c r="B36" s="24" t="s">
        <v>49</v>
      </c>
      <c r="C36" s="23" t="n">
        <f aca="false">C35*$C$17</f>
        <v>29.54994</v>
      </c>
      <c r="D36" s="23"/>
    </row>
    <row r="37" customFormat="false" ht="16.5" hidden="false" customHeight="true" outlineLevel="0" collapsed="false">
      <c r="B37" s="27" t="s">
        <v>50</v>
      </c>
      <c r="C37" s="28" t="n">
        <f aca="false">C35+C36</f>
        <v>185.07594</v>
      </c>
      <c r="D37" s="28"/>
    </row>
    <row r="39" customFormat="false" ht="27.75" hidden="false" customHeight="true" outlineLevel="0" collapsed="false">
      <c r="B39" s="29" t="s">
        <v>51</v>
      </c>
      <c r="C39" s="29"/>
      <c r="D39" s="29"/>
      <c r="E39" s="29"/>
      <c r="F39" s="29"/>
      <c r="G39" s="29"/>
    </row>
  </sheetData>
  <mergeCells count="37">
    <mergeCell ref="A1:G1"/>
    <mergeCell ref="A2:G2"/>
    <mergeCell ref="C4:D4"/>
    <mergeCell ref="C5:D5"/>
    <mergeCell ref="B7:D7"/>
    <mergeCell ref="F7:G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F18:G23"/>
    <mergeCell ref="B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9:G39"/>
  </mergeCells>
  <printOptions headings="false" gridLines="false" gridLinesSet="true" horizontalCentered="false" verticalCentered="false"/>
  <pageMargins left="0.4" right="0.4" top="1" bottom="1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3"/>
    <col collapsed="false" customWidth="true" hidden="false" outlineLevel="0" max="3" min="3" style="0" width="12"/>
    <col collapsed="false" customWidth="true" hidden="false" outlineLevel="0" max="5" min="4" style="0" width="9"/>
    <col collapsed="false" customWidth="true" hidden="false" outlineLevel="0" max="6" min="6" style="0" width="11"/>
    <col collapsed="false" customWidth="true" hidden="false" outlineLevel="0" max="7" min="7" style="0" width="9"/>
    <col collapsed="false" customWidth="true" hidden="false" outlineLevel="0" max="8" min="8" style="0" width="8"/>
    <col collapsed="false" customWidth="true" hidden="false" outlineLevel="0" max="10" min="9" style="0" width="13"/>
    <col collapsed="false" customWidth="true" hidden="false" outlineLevel="0" max="11" min="11" style="0" width="14"/>
    <col collapsed="false" customWidth="true" hidden="false" outlineLevel="0" max="13" min="12" style="0" width="13"/>
    <col collapsed="false" customWidth="true" hidden="false" outlineLevel="0" max="14" min="14" style="0" width="11"/>
  </cols>
  <sheetData>
    <row r="1" customFormat="false" ht="30" hidden="false" customHeight="true" outlineLevel="0" collapsed="false">
      <c r="A1" s="30" t="s">
        <v>52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customFormat="false" ht="15.75" hidden="false" customHeight="true" outlineLevel="0" collapsed="false">
      <c r="A2" s="31" t="s">
        <v>53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customFormat="false" ht="30" hidden="false" customHeight="true" outlineLevel="0" collapsed="false">
      <c r="A3" s="32" t="s">
        <v>54</v>
      </c>
      <c r="B3" s="33" t="s">
        <v>55</v>
      </c>
      <c r="C3" s="33" t="s">
        <v>56</v>
      </c>
      <c r="D3" s="34" t="s">
        <v>57</v>
      </c>
      <c r="E3" s="34" t="s">
        <v>58</v>
      </c>
      <c r="F3" s="34" t="s">
        <v>59</v>
      </c>
      <c r="G3" s="34" t="s">
        <v>60</v>
      </c>
      <c r="H3" s="34" t="s">
        <v>61</v>
      </c>
      <c r="I3" s="33" t="s">
        <v>62</v>
      </c>
      <c r="J3" s="33" t="s">
        <v>63</v>
      </c>
      <c r="K3" s="33" t="s">
        <v>64</v>
      </c>
      <c r="L3" s="33" t="s">
        <v>65</v>
      </c>
      <c r="M3" s="33" t="s">
        <v>66</v>
      </c>
      <c r="N3" s="33" t="s">
        <v>67</v>
      </c>
    </row>
    <row r="4" customFormat="false" ht="15.75" hidden="false" customHeight="true" outlineLevel="0" collapsed="false">
      <c r="A4" s="9" t="s">
        <v>3</v>
      </c>
      <c r="B4" s="35" t="n">
        <v>80</v>
      </c>
      <c r="C4" s="35" t="n">
        <v>3.5</v>
      </c>
      <c r="D4" s="36" t="n">
        <v>0.26</v>
      </c>
      <c r="E4" s="36" t="n">
        <v>0.12</v>
      </c>
      <c r="F4" s="36" t="n">
        <v>0.04</v>
      </c>
      <c r="G4" s="36" t="n">
        <v>0.3</v>
      </c>
      <c r="H4" s="36" t="n">
        <v>0.19</v>
      </c>
      <c r="I4" s="37" t="n">
        <f aca="false">B4+C4</f>
        <v>83.5</v>
      </c>
      <c r="J4" s="37" t="n">
        <f aca="false">I4*(1+D4)</f>
        <v>105.21</v>
      </c>
      <c r="K4" s="37" t="n">
        <f aca="false">J4*(1+E4)/(1-F4)/(1-G4)</f>
        <v>175.35</v>
      </c>
      <c r="L4" s="37" t="n">
        <f aca="false">K4*(1+H4)</f>
        <v>208.6665</v>
      </c>
      <c r="M4" s="38" t="n">
        <f aca="false">(K4-I4)/K4</f>
        <v>0.523809523809524</v>
      </c>
      <c r="N4" s="39" t="n">
        <f aca="false">K4/I4</f>
        <v>2.1</v>
      </c>
    </row>
    <row r="5" customFormat="false" ht="15.75" hidden="false" customHeight="true" outlineLevel="0" collapsed="false">
      <c r="A5" s="13" t="s">
        <v>68</v>
      </c>
      <c r="B5" s="40" t="n">
        <v>24.5</v>
      </c>
      <c r="C5" s="40" t="n">
        <v>1.2</v>
      </c>
      <c r="D5" s="41" t="n">
        <v>0.3</v>
      </c>
      <c r="E5" s="41" t="n">
        <v>0.15</v>
      </c>
      <c r="F5" s="41" t="n">
        <v>0.04</v>
      </c>
      <c r="G5" s="41" t="n">
        <v>0.2</v>
      </c>
      <c r="H5" s="41" t="n">
        <v>0.19</v>
      </c>
      <c r="I5" s="42" t="n">
        <f aca="false">B5+C5</f>
        <v>25.7</v>
      </c>
      <c r="J5" s="42" t="n">
        <f aca="false">I5*(1+D5)</f>
        <v>33.41</v>
      </c>
      <c r="K5" s="42" t="n">
        <f aca="false">J5*(1+E5)/(1-F5)/(1-G5)</f>
        <v>50.0279947916667</v>
      </c>
      <c r="L5" s="42" t="n">
        <f aca="false">K5*(1+H5)</f>
        <v>59.5333138020833</v>
      </c>
      <c r="M5" s="43" t="n">
        <f aca="false">(K5-I5)/K5</f>
        <v>0.48628762541806</v>
      </c>
      <c r="N5" s="44" t="n">
        <f aca="false">K5/I5</f>
        <v>1.94661458333333</v>
      </c>
    </row>
    <row r="6" customFormat="false" ht="15.75" hidden="false" customHeight="true" outlineLevel="0" collapsed="false">
      <c r="A6" s="9" t="s">
        <v>69</v>
      </c>
      <c r="B6" s="35" t="n">
        <v>12</v>
      </c>
      <c r="C6" s="35" t="n">
        <v>0.8</v>
      </c>
      <c r="D6" s="36" t="n">
        <v>0.28</v>
      </c>
      <c r="E6" s="36" t="n">
        <v>0.1</v>
      </c>
      <c r="F6" s="36" t="n">
        <v>0.03</v>
      </c>
      <c r="G6" s="36" t="n">
        <v>0.25</v>
      </c>
      <c r="H6" s="36" t="n">
        <v>0.19</v>
      </c>
      <c r="I6" s="37" t="n">
        <f aca="false">B6+C6</f>
        <v>12.8</v>
      </c>
      <c r="J6" s="37" t="n">
        <f aca="false">I6*(1+D6)</f>
        <v>16.384</v>
      </c>
      <c r="K6" s="37" t="n">
        <f aca="false">J6*(1+E6)/(1-F6)/(1-G6)</f>
        <v>24.773058419244</v>
      </c>
      <c r="L6" s="37" t="n">
        <f aca="false">K6*(1+H6)</f>
        <v>29.4799395189004</v>
      </c>
      <c r="M6" s="38" t="n">
        <f aca="false">(K6-I6)/K6</f>
        <v>0.483309659090909</v>
      </c>
      <c r="N6" s="39" t="n">
        <f aca="false">K6/I6</f>
        <v>1.93539518900344</v>
      </c>
    </row>
    <row r="7" customFormat="false" ht="15.75" hidden="false" customHeight="true" outlineLevel="0" collapsed="false">
      <c r="A7" s="13" t="s">
        <v>70</v>
      </c>
      <c r="B7" s="40" t="n">
        <v>45</v>
      </c>
      <c r="C7" s="40" t="n">
        <v>2.5</v>
      </c>
      <c r="D7" s="41" t="n">
        <v>0.26</v>
      </c>
      <c r="E7" s="41" t="n">
        <v>0.18</v>
      </c>
      <c r="F7" s="41" t="n">
        <v>0.04</v>
      </c>
      <c r="G7" s="41" t="n">
        <v>0.15</v>
      </c>
      <c r="H7" s="41" t="n">
        <v>0.19</v>
      </c>
      <c r="I7" s="42" t="n">
        <f aca="false">B7+C7</f>
        <v>47.5</v>
      </c>
      <c r="J7" s="42" t="n">
        <f aca="false">I7*(1+D7)</f>
        <v>59.85</v>
      </c>
      <c r="K7" s="42" t="n">
        <f aca="false">J7*(1+E7)/(1-F7)/(1-G7)</f>
        <v>86.5477941176471</v>
      </c>
      <c r="L7" s="42" t="n">
        <f aca="false">K7*(1+H7)</f>
        <v>102.991875</v>
      </c>
      <c r="M7" s="43" t="n">
        <f aca="false">(K7-I7)/K7</f>
        <v>0.451170298627926</v>
      </c>
      <c r="N7" s="44" t="n">
        <f aca="false">K7/I7</f>
        <v>1.82205882352941</v>
      </c>
    </row>
    <row r="8" customFormat="false" ht="15.75" hidden="false" customHeight="true" outlineLevel="0" collapsed="false">
      <c r="A8" s="9" t="s">
        <v>71</v>
      </c>
      <c r="B8" s="35" t="n">
        <v>38.9</v>
      </c>
      <c r="C8" s="35" t="n">
        <v>2</v>
      </c>
      <c r="D8" s="36" t="n">
        <v>0.32</v>
      </c>
      <c r="E8" s="36" t="n">
        <v>0.14</v>
      </c>
      <c r="F8" s="36" t="n">
        <v>0.04</v>
      </c>
      <c r="G8" s="36" t="n">
        <v>0.2</v>
      </c>
      <c r="H8" s="36" t="n">
        <v>0.19</v>
      </c>
      <c r="I8" s="37" t="n">
        <f aca="false">B8+C8</f>
        <v>40.9</v>
      </c>
      <c r="J8" s="37" t="n">
        <f aca="false">I8*(1+D8)</f>
        <v>53.988</v>
      </c>
      <c r="K8" s="37" t="n">
        <f aca="false">J8*(1+E8)/(1-F8)/(1-G8)</f>
        <v>80.1384375</v>
      </c>
      <c r="L8" s="37" t="n">
        <f aca="false">K8*(1+H8)</f>
        <v>95.364740625</v>
      </c>
      <c r="M8" s="38" t="n">
        <f aca="false">(K8-I8)/K8</f>
        <v>0.4896331738437</v>
      </c>
      <c r="N8" s="39" t="n">
        <f aca="false">K8/I8</f>
        <v>1.959375</v>
      </c>
    </row>
    <row r="9" customFormat="false" ht="15.75" hidden="false" customHeight="true" outlineLevel="0" collapsed="false">
      <c r="A9" s="13" t="s">
        <v>72</v>
      </c>
      <c r="B9" s="40" t="n">
        <v>9.9</v>
      </c>
      <c r="C9" s="40" t="n">
        <v>0.6</v>
      </c>
      <c r="D9" s="41" t="n">
        <v>0.3</v>
      </c>
      <c r="E9" s="41" t="n">
        <v>0.12</v>
      </c>
      <c r="F9" s="41" t="n">
        <v>0.03</v>
      </c>
      <c r="G9" s="41" t="n">
        <v>0.1</v>
      </c>
      <c r="H9" s="41" t="n">
        <v>0.19</v>
      </c>
      <c r="I9" s="42" t="n">
        <f aca="false">B9+C9</f>
        <v>10.5</v>
      </c>
      <c r="J9" s="42" t="n">
        <f aca="false">I9*(1+D9)</f>
        <v>13.65</v>
      </c>
      <c r="K9" s="42" t="n">
        <f aca="false">J9*(1+E9)/(1-F9)/(1-G9)</f>
        <v>17.5120274914089</v>
      </c>
      <c r="L9" s="42" t="n">
        <f aca="false">K9*(1+H9)</f>
        <v>20.8393127147766</v>
      </c>
      <c r="M9" s="43" t="n">
        <f aca="false">(K9-I9)/K9</f>
        <v>0.400412087912088</v>
      </c>
      <c r="N9" s="44" t="n">
        <f aca="false">K9/I9</f>
        <v>1.66781214203895</v>
      </c>
    </row>
    <row r="10" customFormat="false" ht="15.75" hidden="false" customHeight="true" outlineLevel="0" collapsed="false">
      <c r="A10" s="9" t="s">
        <v>73</v>
      </c>
      <c r="B10" s="35" t="n">
        <v>18.75</v>
      </c>
      <c r="C10" s="35" t="n">
        <v>1</v>
      </c>
      <c r="D10" s="36" t="n">
        <v>0.28</v>
      </c>
      <c r="E10" s="36" t="n">
        <v>0.16</v>
      </c>
      <c r="F10" s="36" t="n">
        <v>0.04</v>
      </c>
      <c r="G10" s="36" t="n">
        <v>0.25</v>
      </c>
      <c r="H10" s="36" t="n">
        <v>0.19</v>
      </c>
      <c r="I10" s="37" t="n">
        <f aca="false">B10+C10</f>
        <v>19.75</v>
      </c>
      <c r="J10" s="37" t="n">
        <f aca="false">I10*(1+D10)</f>
        <v>25.28</v>
      </c>
      <c r="K10" s="37" t="n">
        <f aca="false">J10*(1+E10)/(1-F10)/(1-G10)</f>
        <v>40.7288888888889</v>
      </c>
      <c r="L10" s="37" t="n">
        <f aca="false">K10*(1+H10)</f>
        <v>48.4673777777778</v>
      </c>
      <c r="M10" s="38" t="n">
        <f aca="false">(K10-I10)/K10</f>
        <v>0.515086206896552</v>
      </c>
      <c r="N10" s="39" t="n">
        <f aca="false">K10/I10</f>
        <v>2.06222222222222</v>
      </c>
    </row>
    <row r="11" customFormat="false" ht="15.75" hidden="false" customHeight="true" outlineLevel="0" collapsed="false">
      <c r="A11" s="13"/>
      <c r="B11" s="40"/>
      <c r="C11" s="40"/>
      <c r="D11" s="41"/>
      <c r="E11" s="41"/>
      <c r="F11" s="41"/>
      <c r="G11" s="41"/>
      <c r="H11" s="41" t="n">
        <v>0.19</v>
      </c>
      <c r="I11" s="42" t="n">
        <f aca="false">B11+C11</f>
        <v>0</v>
      </c>
      <c r="J11" s="42" t="n">
        <f aca="false">IF(I11=0,0,I11*(1+D11))</f>
        <v>0</v>
      </c>
      <c r="K11" s="42" t="n">
        <f aca="false">IF(OR(F11&gt;=1,G11&gt;=1),0,J11*(1+E11)/(1-F11)/(1-G11))</f>
        <v>0</v>
      </c>
      <c r="L11" s="42" t="n">
        <f aca="false">K11*(1+H11)</f>
        <v>0</v>
      </c>
      <c r="M11" s="43" t="n">
        <f aca="false">IF(K11=0,0,(K11-I11)/K11)</f>
        <v>0</v>
      </c>
      <c r="N11" s="44" t="n">
        <f aca="false">IF(I11=0,0,K11/I11)</f>
        <v>0</v>
      </c>
    </row>
    <row r="12" customFormat="false" ht="15.75" hidden="false" customHeight="true" outlineLevel="0" collapsed="false">
      <c r="A12" s="9"/>
      <c r="B12" s="35"/>
      <c r="C12" s="35"/>
      <c r="D12" s="36"/>
      <c r="E12" s="36"/>
      <c r="F12" s="36"/>
      <c r="G12" s="36"/>
      <c r="H12" s="36" t="n">
        <v>0.19</v>
      </c>
      <c r="I12" s="37" t="n">
        <f aca="false">B12+C12</f>
        <v>0</v>
      </c>
      <c r="J12" s="37" t="n">
        <f aca="false">IF(I12=0,0,I12*(1+D12))</f>
        <v>0</v>
      </c>
      <c r="K12" s="37" t="n">
        <f aca="false">IF(OR(F12&gt;=1,G12&gt;=1),0,J12*(1+E12)/(1-F12)/(1-G12))</f>
        <v>0</v>
      </c>
      <c r="L12" s="37" t="n">
        <f aca="false">K12*(1+H12)</f>
        <v>0</v>
      </c>
      <c r="M12" s="38" t="n">
        <f aca="false">IF(K12=0,0,(K12-I12)/K12)</f>
        <v>0</v>
      </c>
      <c r="N12" s="39" t="n">
        <f aca="false">IF(I12=0,0,K12/I12)</f>
        <v>0</v>
      </c>
    </row>
    <row r="13" customFormat="false" ht="15.75" hidden="false" customHeight="true" outlineLevel="0" collapsed="false">
      <c r="A13" s="13"/>
      <c r="B13" s="40"/>
      <c r="C13" s="40"/>
      <c r="D13" s="41"/>
      <c r="E13" s="41"/>
      <c r="F13" s="41"/>
      <c r="G13" s="41"/>
      <c r="H13" s="41" t="n">
        <v>0.19</v>
      </c>
      <c r="I13" s="42" t="n">
        <f aca="false">B13+C13</f>
        <v>0</v>
      </c>
      <c r="J13" s="42" t="n">
        <f aca="false">IF(I13=0,0,I13*(1+D13))</f>
        <v>0</v>
      </c>
      <c r="K13" s="42" t="n">
        <f aca="false">IF(OR(F13&gt;=1,G13&gt;=1),0,J13*(1+E13)/(1-F13)/(1-G13))</f>
        <v>0</v>
      </c>
      <c r="L13" s="42" t="n">
        <f aca="false">K13*(1+H13)</f>
        <v>0</v>
      </c>
      <c r="M13" s="43" t="n">
        <f aca="false">IF(K13=0,0,(K13-I13)/K13)</f>
        <v>0</v>
      </c>
      <c r="N13" s="44" t="n">
        <f aca="false">IF(I13=0,0,K13/I13)</f>
        <v>0</v>
      </c>
    </row>
    <row r="14" customFormat="false" ht="15.75" hidden="false" customHeight="true" outlineLevel="0" collapsed="false">
      <c r="A14" s="9"/>
      <c r="B14" s="35"/>
      <c r="C14" s="35"/>
      <c r="D14" s="36"/>
      <c r="E14" s="36"/>
      <c r="F14" s="36"/>
      <c r="G14" s="36"/>
      <c r="H14" s="36" t="n">
        <v>0.19</v>
      </c>
      <c r="I14" s="37" t="n">
        <f aca="false">B14+C14</f>
        <v>0</v>
      </c>
      <c r="J14" s="37" t="n">
        <f aca="false">IF(I14=0,0,I14*(1+D14))</f>
        <v>0</v>
      </c>
      <c r="K14" s="37" t="n">
        <f aca="false">IF(OR(F14&gt;=1,G14&gt;=1),0,J14*(1+E14)/(1-F14)/(1-G14))</f>
        <v>0</v>
      </c>
      <c r="L14" s="37" t="n">
        <f aca="false">K14*(1+H14)</f>
        <v>0</v>
      </c>
      <c r="M14" s="38" t="n">
        <f aca="false">IF(K14=0,0,(K14-I14)/K14)</f>
        <v>0</v>
      </c>
      <c r="N14" s="39" t="n">
        <f aca="false">IF(I14=0,0,K14/I14)</f>
        <v>0</v>
      </c>
    </row>
    <row r="16" customFormat="false" ht="25.5" hidden="false" customHeight="true" outlineLevel="0" collapsed="false">
      <c r="A16" s="29" t="s">
        <v>74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</sheetData>
  <mergeCells count="3">
    <mergeCell ref="A1:N1"/>
    <mergeCell ref="A2:N2"/>
    <mergeCell ref="A16:N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2026-05-26T06:19:40Z</dcterms:created>
  <dc:creator>openpyxl</dc:creator>
  <dc:description/>
  <dc:language>en-US</dc:language>
  <cp:lastModifiedBy/>
  <dcterms:modified xsi:type="dcterms:W3CDTF">2026-05-26T06:19:40Z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