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ergi\Documents\SEO\SEO\AA_Webs\Excel Aleman\Generador\"/>
    </mc:Choice>
  </mc:AlternateContent>
  <xr:revisionPtr revIDLastSave="0" documentId="13_ncr:1_{5013F751-CEA5-4369-9109-70EAC0D8BE69}" xr6:coauthVersionLast="47" xr6:coauthVersionMax="47" xr10:uidLastSave="{00000000-0000-0000-0000-000000000000}"/>
  <bookViews>
    <workbookView xWindow="-120" yWindow="-120" windowWidth="29040" windowHeight="15720" tabRatio="500" xr2:uid="{00000000-000D-0000-FFFF-FFFF00000000}"/>
  </bookViews>
  <sheets>
    <sheet name="Rückwärtskalkulation" sheetId="1" r:id="rId1"/>
    <sheet name="Sortiment" sheetId="2" r:id="rId2"/>
  </sheets>
  <definedNames>
    <definedName name="_xlnm.Print_Area" localSheetId="0">Rückwärtskalkulation!$A$1:$G$40</definedName>
    <definedName name="_xlnm.Print_Area" localSheetId="1">Sortiment!$A$1:$N$16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N14" i="2" l="1"/>
  <c r="L14" i="2"/>
  <c r="K14" i="2"/>
  <c r="N13" i="2"/>
  <c r="L13" i="2"/>
  <c r="K13" i="2"/>
  <c r="N12" i="2"/>
  <c r="L12" i="2"/>
  <c r="K12" i="2"/>
  <c r="N11" i="2"/>
  <c r="L11" i="2"/>
  <c r="K11" i="2"/>
  <c r="L10" i="2"/>
  <c r="N10" i="2" s="1"/>
  <c r="K10" i="2"/>
  <c r="K9" i="2"/>
  <c r="L9" i="2" s="1"/>
  <c r="N9" i="2" s="1"/>
  <c r="K8" i="2"/>
  <c r="L8" i="2" s="1"/>
  <c r="N8" i="2" s="1"/>
  <c r="K7" i="2"/>
  <c r="L7" i="2" s="1"/>
  <c r="N7" i="2" s="1"/>
  <c r="K6" i="2"/>
  <c r="L6" i="2" s="1"/>
  <c r="N6" i="2" s="1"/>
  <c r="K5" i="2"/>
  <c r="L5" i="2" s="1"/>
  <c r="N5" i="2" s="1"/>
  <c r="L4" i="2"/>
  <c r="N4" i="2" s="1"/>
  <c r="K4" i="2"/>
  <c r="C33" i="1"/>
  <c r="C23" i="1"/>
  <c r="C22" i="1"/>
  <c r="C24" i="1" s="1"/>
  <c r="G19" i="1"/>
  <c r="G8" i="1" l="1"/>
  <c r="C25" i="1"/>
  <c r="C26" i="1" s="1"/>
  <c r="C27" i="1" l="1"/>
  <c r="C28" i="1" s="1"/>
  <c r="C29" i="1" l="1"/>
  <c r="C30" i="1" s="1"/>
  <c r="C31" i="1" l="1"/>
  <c r="C32" i="1"/>
  <c r="G9" i="1"/>
  <c r="C34" i="1" l="1"/>
  <c r="G10" i="1"/>
  <c r="G14" i="1"/>
  <c r="G13" i="1"/>
  <c r="G12" i="1"/>
  <c r="G15" i="1"/>
  <c r="C35" i="1" l="1"/>
  <c r="C36" i="1" s="1"/>
  <c r="C37" i="1" l="1"/>
  <c r="C38" i="1" s="1"/>
  <c r="G18" i="1" l="1"/>
  <c r="G11" i="1"/>
  <c r="G21" i="1"/>
  <c r="G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C8" authorId="0" shapeId="0" xr:uid="{00000000-0006-0000-0000-000001000000}">
      <text>
        <r>
          <rPr>
            <sz val="10"/>
            <rFont val="Arial"/>
            <family val="2"/>
          </rPr>
          <t>Vom Markt/Wettbewerb vorgegebener Endpreis inkl. USt.</t>
        </r>
      </text>
    </comment>
    <comment ref="C9" authorId="0" shapeId="0" xr:uid="{00000000-0006-0000-0000-000002000000}">
      <text>
        <r>
          <rPr>
            <sz val="10"/>
            <rFont val="Arial"/>
            <family val="2"/>
          </rPr>
          <t>19 % regulär oder 7 % ermäßigt.</t>
        </r>
      </text>
    </comment>
    <comment ref="C10" authorId="0" shapeId="0" xr:uid="{00000000-0006-0000-0000-000003000000}">
      <text>
        <r>
          <rPr>
            <sz val="10"/>
            <rFont val="Arial"/>
            <family val="2"/>
          </rPr>
          <t>Rabatt für den Kunden (vom Hundert).</t>
        </r>
      </text>
    </comment>
    <comment ref="C11" authorId="0" shapeId="0" xr:uid="{00000000-0006-0000-0000-000004000000}">
      <text>
        <r>
          <rPr>
            <sz val="10"/>
            <rFont val="Arial"/>
            <family val="2"/>
          </rPr>
          <t>Skonto für den Kunden (vom Hundert).</t>
        </r>
      </text>
    </comment>
    <comment ref="C12" authorId="0" shapeId="0" xr:uid="{00000000-0006-0000-0000-000005000000}">
      <text>
        <r>
          <rPr>
            <sz val="10"/>
            <rFont val="Arial"/>
            <family val="2"/>
          </rPr>
          <t>Provision (vom Hundert).</t>
        </r>
      </text>
    </comment>
    <comment ref="C13" authorId="0" shapeId="0" xr:uid="{00000000-0006-0000-0000-000006000000}">
      <text>
        <r>
          <rPr>
            <sz val="10"/>
            <rFont val="Arial"/>
            <family val="2"/>
          </rPr>
          <t>Kalkulierte Gewinnmarge (vermehrter Grundwert).</t>
        </r>
      </text>
    </comment>
    <comment ref="C14" authorId="0" shapeId="0" xr:uid="{00000000-0006-0000-0000-000007000000}">
      <text>
        <r>
          <rPr>
            <sz val="10"/>
            <rFont val="Arial"/>
            <family val="2"/>
          </rPr>
          <t>Betriebskosten in % vom Bezugspreis (vermehrter Grundwert).</t>
        </r>
      </text>
    </comment>
    <comment ref="C15" authorId="0" shapeId="0" xr:uid="{00000000-0006-0000-0000-000008000000}">
      <text>
        <r>
          <rPr>
            <sz val="10"/>
            <rFont val="Arial"/>
            <family val="2"/>
          </rPr>
          <t>Versand, Verpackung, Zoll – fester Betrag.</t>
        </r>
      </text>
    </comment>
    <comment ref="C16" authorId="0" shapeId="0" xr:uid="{00000000-0006-0000-0000-000009000000}">
      <text>
        <r>
          <rPr>
            <sz val="10"/>
            <rFont val="Arial"/>
            <family val="2"/>
          </rPr>
          <t>Skonto des Lieferanten (verminderter Grundwert).</t>
        </r>
      </text>
    </comment>
    <comment ref="C17" authorId="0" shapeId="0" xr:uid="{00000000-0006-0000-0000-00000A000000}">
      <text>
        <r>
          <rPr>
            <sz val="10"/>
            <rFont val="Arial"/>
            <family val="2"/>
          </rPr>
          <t>Rabatt des Lieferanten (verminderter Grundwert).</t>
        </r>
      </text>
    </comment>
    <comment ref="C18" authorId="0" shapeId="0" xr:uid="{00000000-0006-0000-0000-00000B000000}">
      <text>
        <r>
          <rPr>
            <sz val="10"/>
            <rFont val="Arial"/>
            <family val="2"/>
          </rPr>
          <t>Echter Listenpreis des Lieferanten – für den Vergleich.</t>
        </r>
      </text>
    </comment>
  </commentList>
</comments>
</file>

<file path=xl/sharedStrings.xml><?xml version="1.0" encoding="utf-8"?>
<sst xmlns="http://schemas.openxmlformats.org/spreadsheetml/2006/main" count="82" uniqueCount="80">
  <si>
    <t>HANDELSKALKULATION</t>
  </si>
  <si>
    <t>Rückwärtskalkulation – vom Verkaufspreis zum maximalen Einkaufspreis</t>
  </si>
  <si>
    <t>Artikel / Bezeichnung:</t>
  </si>
  <si>
    <t>Wanduhr „Nordlicht“</t>
  </si>
  <si>
    <t>Kalkulation Nr.:</t>
  </si>
  <si>
    <t>R-2026-001</t>
  </si>
  <si>
    <t>Artikelnummer:</t>
  </si>
  <si>
    <t>ART-10045</t>
  </si>
  <si>
    <t>Datum:</t>
  </si>
  <si>
    <t>26.05.2026</t>
  </si>
  <si>
    <t>Eingabewerte</t>
  </si>
  <si>
    <t>Kennzahlen</t>
  </si>
  <si>
    <t>Brutto-Verkaufspreis (Markt)</t>
  </si>
  <si>
    <t>Nettoverkaufspreis</t>
  </si>
  <si>
    <t>Umsatzsteuersatz</t>
  </si>
  <si>
    <t>Selbstkosten</t>
  </si>
  <si>
    <t>Kundenrabatt</t>
  </si>
  <si>
    <t>max. Bezugspreis</t>
  </si>
  <si>
    <t>Kundenskonto</t>
  </si>
  <si>
    <t>max. Listeneinkaufspreis</t>
  </si>
  <si>
    <t>Vertreterprovision</t>
  </si>
  <si>
    <t>Kalkulationsfaktor (netto)</t>
  </si>
  <si>
    <t>Gewinnzuschlag</t>
  </si>
  <si>
    <t>Handelsspanne (€)</t>
  </si>
  <si>
    <t>Handlungskostenzuschlag (HKZ)</t>
  </si>
  <si>
    <t>Handelsspanne (%)</t>
  </si>
  <si>
    <t>Bezugskosten (Fracht etc.)</t>
  </si>
  <si>
    <t>Handelsaufschlag (%)</t>
  </si>
  <si>
    <t>Lieferantenskonto</t>
  </si>
  <si>
    <t>Lieferantenrabatt</t>
  </si>
  <si>
    <t>Vergleich mit Markt</t>
  </si>
  <si>
    <t>Tatsächlicher Einkaufspreis (Vergleich)</t>
  </si>
  <si>
    <t>max. Einkaufspreis</t>
  </si>
  <si>
    <t>tatsächl. Einkaufspreis</t>
  </si>
  <si>
    <t>Kalkulationsschema (rückwärts)</t>
  </si>
  <si>
    <t>Spielraum (€)</t>
  </si>
  <si>
    <t>Position</t>
  </si>
  <si>
    <t>Betrag (€)</t>
  </si>
  <si>
    <t>Bewertung</t>
  </si>
  <si>
    <t>– Umsatzsteuer</t>
  </si>
  <si>
    <t>Lesart: Der „max. Listeneinkaufspreis“ ist der höchste Preis, den Sie beim Lieferanten zahlen dürfen, damit Marge, Rabatte, Skonto und Kosten gedeckt sind. Liegt Ihr tatsächlicher Einkaufspreis darunter, ist der Artikel rentabel; der Spielraum zeigt die Reserve pro Stück.</t>
  </si>
  <si>
    <t>= Nettoverkaufspreis (Listenpreis)</t>
  </si>
  <si>
    <t>– Kundenrabatt</t>
  </si>
  <si>
    <t>= Zielverkaufspreis</t>
  </si>
  <si>
    <t>– Kundenskonto + Provision</t>
  </si>
  <si>
    <t>= Barverkaufspreis</t>
  </si>
  <si>
    <t>– Gewinnzuschlag</t>
  </si>
  <si>
    <t>= Selbstkosten</t>
  </si>
  <si>
    <t>– Handlungskosten (HKZ)</t>
  </si>
  <si>
    <t>= Bezugspreis (Einstandspreis)</t>
  </si>
  <si>
    <t>– Bezugskosten</t>
  </si>
  <si>
    <t>= Bareinkaufspreis</t>
  </si>
  <si>
    <t>+ Lieferantenskonto</t>
  </si>
  <si>
    <t>= Zieleinkaufspreis</t>
  </si>
  <si>
    <t>+ Lieferantenrabatt</t>
  </si>
  <si>
    <t>= max. Listeneinkaufspreis</t>
  </si>
  <si>
    <t>Hinweis: Blaue Werte sind Eingaben – nur diese anpassen. Ausgehend vom Marktpreis wird rückwärts der maximal zulässige Einkaufspreis ermittelt. Gewinn und HKZ rechnen mit vermehrtem, Lieferanten-skonto und -rabatt mit vermindertem Grundwert. Das Beispiel dient nur zur Veranschaulichung.</t>
  </si>
  <si>
    <t>SORTIMENT – Rückwärtskalkulation (max. Einkaufspreis)</t>
  </si>
  <si>
    <t>Eingaben in Blau · der maximale Einkaufspreis und der Spielraum werden automatisch berechnet</t>
  </si>
  <si>
    <t>Artikel</t>
  </si>
  <si>
    <t>Brutto-VK
(€)</t>
  </si>
  <si>
    <t>USt
(%)</t>
  </si>
  <si>
    <t>Rabatt
(%)</t>
  </si>
  <si>
    <t>Skonto+
Prov. (%)</t>
  </si>
  <si>
    <t>Gewinn
(%)</t>
  </si>
  <si>
    <t>HKZ
(%)</t>
  </si>
  <si>
    <t>Bezugskost.
(€)</t>
  </si>
  <si>
    <t>Lief.-Sk.
(%)</t>
  </si>
  <si>
    <t>Lief.-Rab.
(%)</t>
  </si>
  <si>
    <t>Netto-VK
(€)</t>
  </si>
  <si>
    <t>max. EK
(€)</t>
  </si>
  <si>
    <t>tats. EK
(€)</t>
  </si>
  <si>
    <t>Spielraum
(€)</t>
  </si>
  <si>
    <t>Keramikvase „Terra“</t>
  </si>
  <si>
    <t>Holztablett „Eiche“</t>
  </si>
  <si>
    <t>LED-Tischlampe „Lumen“</t>
  </si>
  <si>
    <t>Wolldecke „Alpina“</t>
  </si>
  <si>
    <t>Glaskaraffe „Klar“</t>
  </si>
  <si>
    <t>Bilderrahmen-Set „Galerie“</t>
  </si>
  <si>
    <t>Hinweis: Pro Zeile einen Artikel. Nur die blauen Spalten ausfüllen (inkl. tatsächlicher EK). Der maximale Einkaufspreis ergibt sich rückwärts aus dem Marktpreis. Ein positiver Spielraum (grün) bedeutet rentabel, ein negativer (rot) zu teuer eingekauft. Beispieldaten frei wählbar.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</si>
</sst>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 %"/>
    <numFmt numFmtId="166" formatCode="0.000"/>
  </numFmts>
  <fonts count="17" x14ac:knownFonts="1">
    <font>
      <sz val="11"/>
      <color theme="1"/>
      <name val="Calibri"/>
      <family val="2"/>
      <charset val="1"/>
    </font>
    <font>
      <b/>
      <sz val="20"/>
      <color rgb="FFFFFFFF"/>
      <name val="Arial"/>
      <charset val="1"/>
    </font>
    <font>
      <sz val="10"/>
      <color rgb="FFFFFFFF"/>
      <name val="Arial"/>
      <charset val="1"/>
    </font>
    <font>
      <b/>
      <sz val="9"/>
      <color rgb="FF1F3A5F"/>
      <name val="Arial"/>
      <charset val="1"/>
    </font>
    <font>
      <sz val="10"/>
      <color rgb="FF0000FF"/>
      <name val="Arial"/>
      <charset val="1"/>
    </font>
    <font>
      <b/>
      <sz val="11"/>
      <color rgb="FFFFFFFF"/>
      <name val="Arial"/>
      <charset val="1"/>
    </font>
    <font>
      <sz val="10"/>
      <color rgb="FF000000"/>
      <name val="Arial"/>
      <charset val="1"/>
    </font>
    <font>
      <sz val="9"/>
      <color rgb="FF000000"/>
      <name val="Arial"/>
      <charset val="1"/>
    </font>
    <font>
      <b/>
      <sz val="10"/>
      <color rgb="FF1F3A5F"/>
      <name val="Arial"/>
      <charset val="1"/>
    </font>
    <font>
      <b/>
      <sz val="9"/>
      <color rgb="FFFFFFFF"/>
      <name val="Arial"/>
      <charset val="1"/>
    </font>
    <font>
      <b/>
      <sz val="10"/>
      <color rgb="FF1B7A2F"/>
      <name val="Arial"/>
      <charset val="1"/>
    </font>
    <font>
      <sz val="8"/>
      <color rgb="FF666666"/>
      <name val="Arial"/>
      <charset val="1"/>
    </font>
    <font>
      <sz val="8"/>
      <color rgb="FF777777"/>
      <name val="Arial"/>
      <charset val="1"/>
    </font>
    <font>
      <sz val="10"/>
      <name val="Arial"/>
      <family val="2"/>
    </font>
    <font>
      <b/>
      <sz val="16"/>
      <color rgb="FFFFFFFF"/>
      <name val="Arial"/>
      <charset val="1"/>
    </font>
    <font>
      <sz val="9"/>
      <color rgb="FFFFFFFF"/>
      <name val="Arial"/>
      <charset val="1"/>
    </font>
    <font>
      <sz val="9"/>
      <color rgb="FF0000FF"/>
      <name val="Arial"/>
      <charset val="1"/>
    </font>
  </fonts>
  <fills count="13">
    <fill>
      <patternFill patternType="none"/>
    </fill>
    <fill>
      <patternFill patternType="gray125"/>
    </fill>
    <fill>
      <patternFill patternType="solid">
        <fgColor rgb="FF1F3A5F"/>
        <bgColor rgb="FF333333"/>
      </patternFill>
    </fill>
    <fill>
      <patternFill patternType="solid">
        <fgColor rgb="FF2E5077"/>
        <bgColor rgb="FF1F3A5F"/>
      </patternFill>
    </fill>
    <fill>
      <patternFill patternType="solid">
        <fgColor rgb="FFFFF8E1"/>
        <bgColor rgb="FFF2F4F7"/>
      </patternFill>
    </fill>
    <fill>
      <patternFill patternType="solid">
        <fgColor rgb="FFFFFFFF"/>
        <bgColor rgb="FFFFF8E1"/>
      </patternFill>
    </fill>
    <fill>
      <patternFill patternType="solid">
        <fgColor rgb="FFF2F4F7"/>
        <bgColor rgb="FFEAF0F6"/>
      </patternFill>
    </fill>
    <fill>
      <patternFill patternType="solid">
        <fgColor rgb="FFEAF0F6"/>
        <bgColor rgb="FFF2F4F7"/>
      </patternFill>
    </fill>
    <fill>
      <patternFill patternType="solid">
        <fgColor rgb="FFDCE9DF"/>
        <bgColor rgb="FFEAF0F6"/>
      </patternFill>
    </fill>
    <fill>
      <patternFill patternType="solid">
        <fgColor rgb="FF009999"/>
        <bgColor rgb="FF333333"/>
      </patternFill>
    </fill>
    <fill>
      <patternFill patternType="solid">
        <fgColor rgb="FF009999"/>
        <bgColor rgb="FF1F3A5F"/>
      </patternFill>
    </fill>
    <fill>
      <patternFill patternType="solid">
        <fgColor rgb="FF006666"/>
        <bgColor rgb="FF333333"/>
      </patternFill>
    </fill>
    <fill>
      <patternFill patternType="solid">
        <fgColor rgb="FF006666"/>
        <bgColor rgb="FF1F3A5F"/>
      </patternFill>
    </fill>
  </fills>
  <borders count="3">
    <border>
      <left/>
      <right/>
      <top/>
      <bottom/>
      <diagonal/>
    </border>
    <border>
      <left style="thin">
        <color rgb="FFC9D2DC"/>
      </left>
      <right/>
      <top style="thin">
        <color rgb="FFC9D2DC"/>
      </top>
      <bottom style="thin">
        <color rgb="FFC9D2DC"/>
      </bottom>
      <diagonal/>
    </border>
    <border>
      <left style="thin">
        <color rgb="FFC9D2DC"/>
      </left>
      <right style="thin">
        <color rgb="FFC9D2DC"/>
      </right>
      <top style="thin">
        <color rgb="FFC9D2DC"/>
      </top>
      <bottom style="thin">
        <color rgb="FFC9D2DC"/>
      </bottom>
      <diagonal/>
    </border>
  </borders>
  <cellStyleXfs count="1">
    <xf numFmtId="0" fontId="0" fillId="0" borderId="0"/>
  </cellStyleXfs>
  <cellXfs count="47">
    <xf numFmtId="0" fontId="0" fillId="0" borderId="0" xfId="0"/>
    <xf numFmtId="0" fontId="15" fillId="3" borderId="0" xfId="0" applyFont="1" applyFill="1" applyAlignment="1">
      <alignment horizontal="left" vertical="center" indent="1"/>
    </xf>
    <xf numFmtId="0" fontId="14" fillId="2" borderId="0" xfId="0" applyFont="1" applyFill="1" applyAlignment="1">
      <alignment horizontal="left" vertical="center" indent="1"/>
    </xf>
    <xf numFmtId="0" fontId="12" fillId="0" borderId="0" xfId="0" applyFont="1" applyAlignment="1">
      <alignment horizontal="left" vertical="top" wrapText="1"/>
    </xf>
    <xf numFmtId="164" fontId="5" fillId="2" borderId="2" xfId="0" applyNumberFormat="1" applyFont="1" applyFill="1" applyBorder="1" applyAlignment="1">
      <alignment horizontal="right" vertical="center"/>
    </xf>
    <xf numFmtId="164" fontId="8" fillId="8" borderId="2" xfId="0" applyNumberFormat="1" applyFont="1" applyFill="1" applyBorder="1" applyAlignment="1">
      <alignment horizontal="right" vertical="center"/>
    </xf>
    <xf numFmtId="0" fontId="11" fillId="0" borderId="0" xfId="0" applyFont="1" applyAlignment="1">
      <alignment horizontal="left" vertical="top" wrapText="1"/>
    </xf>
    <xf numFmtId="164" fontId="6" fillId="0" borderId="2" xfId="0" applyNumberFormat="1" applyFont="1" applyBorder="1" applyAlignment="1">
      <alignment horizontal="right" vertical="center"/>
    </xf>
    <xf numFmtId="165" fontId="4" fillId="4" borderId="2" xfId="0" applyNumberFormat="1" applyFont="1" applyFill="1" applyBorder="1" applyAlignment="1">
      <alignment horizontal="right" vertical="center"/>
    </xf>
    <xf numFmtId="164" fontId="4" fillId="4" borderId="2" xfId="0" applyNumberFormat="1" applyFont="1" applyFill="1" applyBorder="1" applyAlignment="1">
      <alignment horizontal="right" vertical="center"/>
    </xf>
    <xf numFmtId="0" fontId="4" fillId="4" borderId="1" xfId="0" applyFont="1" applyFill="1" applyBorder="1" applyAlignment="1">
      <alignment horizontal="left" vertical="center" wrapText="1"/>
    </xf>
    <xf numFmtId="0" fontId="3" fillId="0" borderId="0" xfId="0" applyFont="1" applyAlignment="1">
      <alignment horizontal="left" vertical="center" wrapText="1"/>
    </xf>
    <xf numFmtId="0" fontId="4" fillId="4" borderId="2" xfId="0" applyFont="1" applyFill="1" applyBorder="1" applyAlignment="1">
      <alignment horizontal="left" vertical="center" wrapText="1"/>
    </xf>
    <xf numFmtId="0" fontId="6" fillId="5" borderId="2" xfId="0" applyFont="1" applyFill="1" applyBorder="1" applyAlignment="1">
      <alignment horizontal="left" vertical="center" wrapText="1"/>
    </xf>
    <xf numFmtId="0" fontId="7" fillId="5" borderId="2" xfId="0" applyFont="1" applyFill="1" applyBorder="1" applyAlignment="1">
      <alignment horizontal="left" vertical="center" wrapText="1"/>
    </xf>
    <xf numFmtId="164" fontId="6" fillId="5" borderId="2" xfId="0" applyNumberFormat="1" applyFont="1" applyFill="1" applyBorder="1" applyAlignment="1">
      <alignment horizontal="right" vertical="center"/>
    </xf>
    <xf numFmtId="0" fontId="6" fillId="6" borderId="2" xfId="0" applyFont="1" applyFill="1" applyBorder="1" applyAlignment="1">
      <alignment horizontal="left" vertical="center" wrapText="1"/>
    </xf>
    <xf numFmtId="0" fontId="7" fillId="6" borderId="2" xfId="0" applyFont="1" applyFill="1" applyBorder="1" applyAlignment="1">
      <alignment horizontal="left" vertical="center" wrapText="1"/>
    </xf>
    <xf numFmtId="164" fontId="6" fillId="6" borderId="2" xfId="0" applyNumberFormat="1" applyFont="1" applyFill="1" applyBorder="1" applyAlignment="1">
      <alignment horizontal="right" vertical="center"/>
    </xf>
    <xf numFmtId="0" fontId="3" fillId="7" borderId="2" xfId="0" applyFont="1" applyFill="1" applyBorder="1" applyAlignment="1">
      <alignment horizontal="left" vertical="center" wrapText="1"/>
    </xf>
    <xf numFmtId="166" fontId="8" fillId="7" borderId="2" xfId="0" applyNumberFormat="1" applyFont="1" applyFill="1" applyBorder="1" applyAlignment="1">
      <alignment horizontal="right" vertical="center"/>
    </xf>
    <xf numFmtId="164" fontId="8" fillId="7" borderId="2" xfId="0" applyNumberFormat="1" applyFont="1" applyFill="1" applyBorder="1" applyAlignment="1">
      <alignment horizontal="right" vertical="center"/>
    </xf>
    <xf numFmtId="165" fontId="8" fillId="7" borderId="2" xfId="0" applyNumberFormat="1" applyFont="1" applyFill="1" applyBorder="1" applyAlignment="1">
      <alignment horizontal="right" vertical="center"/>
    </xf>
    <xf numFmtId="0" fontId="7" fillId="0" borderId="2" xfId="0" applyFont="1" applyBorder="1" applyAlignment="1">
      <alignment horizontal="left" vertical="center" wrapText="1"/>
    </xf>
    <xf numFmtId="164" fontId="0" fillId="0" borderId="2" xfId="0" applyNumberFormat="1" applyBorder="1" applyAlignment="1">
      <alignment horizontal="right" vertical="center"/>
    </xf>
    <xf numFmtId="164" fontId="4" fillId="0" borderId="2" xfId="0" applyNumberFormat="1" applyFont="1" applyBorder="1" applyAlignment="1">
      <alignment horizontal="right" vertical="center"/>
    </xf>
    <xf numFmtId="0" fontId="3" fillId="0" borderId="2" xfId="0" applyFont="1" applyBorder="1" applyAlignment="1">
      <alignment horizontal="left" vertical="center" wrapText="1"/>
    </xf>
    <xf numFmtId="0" fontId="10" fillId="0" borderId="2" xfId="0" applyFont="1" applyBorder="1" applyAlignment="1">
      <alignment horizontal="right" vertical="center"/>
    </xf>
    <xf numFmtId="0" fontId="6" fillId="0" borderId="2" xfId="0" applyFont="1" applyBorder="1" applyAlignment="1">
      <alignment horizontal="left" vertical="center" indent="1"/>
    </xf>
    <xf numFmtId="0" fontId="6" fillId="0" borderId="2" xfId="0" applyFont="1" applyBorder="1" applyAlignment="1">
      <alignment horizontal="left" vertical="center" indent="2"/>
    </xf>
    <xf numFmtId="0" fontId="8" fillId="8" borderId="2" xfId="0" applyFont="1" applyFill="1" applyBorder="1" applyAlignment="1">
      <alignment horizontal="left" vertical="center" indent="1"/>
    </xf>
    <xf numFmtId="0" fontId="5" fillId="2" borderId="2" xfId="0" applyFont="1" applyFill="1" applyBorder="1" applyAlignment="1">
      <alignment horizontal="left" vertical="center" indent="1"/>
    </xf>
    <xf numFmtId="0" fontId="9" fillId="3" borderId="2" xfId="0" applyFont="1" applyFill="1" applyBorder="1" applyAlignment="1">
      <alignment horizontal="left" vertical="center" wrapText="1"/>
    </xf>
    <xf numFmtId="0" fontId="9" fillId="3" borderId="2" xfId="0" applyFont="1" applyFill="1" applyBorder="1" applyAlignment="1">
      <alignment horizontal="right" vertical="center" wrapText="1"/>
    </xf>
    <xf numFmtId="0" fontId="9" fillId="3" borderId="2" xfId="0" applyFont="1" applyFill="1" applyBorder="1" applyAlignment="1">
      <alignment horizontal="center" vertical="center" wrapText="1"/>
    </xf>
    <xf numFmtId="164" fontId="16" fillId="5" borderId="2" xfId="0" applyNumberFormat="1" applyFont="1" applyFill="1" applyBorder="1" applyAlignment="1">
      <alignment horizontal="right" vertical="center"/>
    </xf>
    <xf numFmtId="165" fontId="16" fillId="5" borderId="2" xfId="0" applyNumberFormat="1" applyFont="1" applyFill="1" applyBorder="1" applyAlignment="1">
      <alignment horizontal="center" vertical="center" wrapText="1"/>
    </xf>
    <xf numFmtId="164" fontId="7" fillId="5" borderId="2"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165" fontId="16" fillId="6" borderId="2" xfId="0" applyNumberFormat="1" applyFont="1" applyFill="1" applyBorder="1" applyAlignment="1">
      <alignment horizontal="center" vertical="center" wrapText="1"/>
    </xf>
    <xf numFmtId="164" fontId="7" fillId="6" borderId="2" xfId="0" applyNumberFormat="1" applyFont="1" applyFill="1" applyBorder="1" applyAlignment="1">
      <alignment horizontal="right" vertical="center"/>
    </xf>
    <xf numFmtId="0" fontId="2" fillId="10" borderId="0" xfId="0" applyFont="1" applyFill="1" applyAlignment="1">
      <alignment horizontal="left" vertical="center" indent="1"/>
    </xf>
    <xf numFmtId="0" fontId="5" fillId="10" borderId="0" xfId="0" applyFont="1" applyFill="1" applyAlignment="1">
      <alignment horizontal="left" vertical="center" indent="1"/>
    </xf>
    <xf numFmtId="0" fontId="9" fillId="9" borderId="2" xfId="0" applyFont="1" applyFill="1" applyBorder="1" applyAlignment="1">
      <alignment horizontal="left" vertical="center" wrapText="1"/>
    </xf>
    <xf numFmtId="0" fontId="9" fillId="9" borderId="2" xfId="0" applyFont="1" applyFill="1" applyBorder="1" applyAlignment="1">
      <alignment horizontal="right" vertical="center"/>
    </xf>
    <xf numFmtId="0" fontId="1" fillId="11" borderId="0" xfId="0" applyFont="1" applyFill="1" applyAlignment="1">
      <alignment horizontal="left" vertical="center" indent="1"/>
    </xf>
    <xf numFmtId="0" fontId="5" fillId="12" borderId="0" xfId="0" applyFont="1" applyFill="1" applyAlignment="1">
      <alignment horizontal="left" vertical="center" indent="1"/>
    </xf>
  </cellXfs>
  <cellStyles count="1">
    <cellStyle name="Standard" xfId="0" builtinId="0"/>
  </cellStyles>
  <dxfs count="4">
    <dxf>
      <font>
        <b/>
        <sz val="9"/>
        <color rgb="FFB23A33"/>
        <name val="Arial"/>
        <charset val="1"/>
      </font>
    </dxf>
    <dxf>
      <font>
        <b/>
        <sz val="9"/>
        <color rgb="FF1B7A2F"/>
        <name val="Arial"/>
        <charset val="1"/>
      </font>
    </dxf>
    <dxf>
      <font>
        <b/>
        <sz val="10"/>
        <color rgb="FFB23A33"/>
        <name val="Arial"/>
        <charset val="1"/>
      </font>
    </dxf>
    <dxf>
      <font>
        <b/>
        <sz val="10"/>
        <color rgb="FF1B7A2F"/>
        <name val="Arial"/>
        <charset val="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B7A2F"/>
      <rgbColor rgb="FF000080"/>
      <rgbColor rgb="FF808000"/>
      <rgbColor rgb="FF800080"/>
      <rgbColor rgb="FF008080"/>
      <rgbColor rgb="FFC0C0C0"/>
      <rgbColor rgb="FF777777"/>
      <rgbColor rgb="FF9999FF"/>
      <rgbColor rgb="FFB23A33"/>
      <rgbColor rgb="FFFFF8E1"/>
      <rgbColor rgb="FFEAF0F6"/>
      <rgbColor rgb="FF660066"/>
      <rgbColor rgb="FFFF8080"/>
      <rgbColor rgb="FF0066CC"/>
      <rgbColor rgb="FFC9D2DC"/>
      <rgbColor rgb="FF000080"/>
      <rgbColor rgb="FFFF00FF"/>
      <rgbColor rgb="FFFFFF00"/>
      <rgbColor rgb="FF00FFFF"/>
      <rgbColor rgb="FF800080"/>
      <rgbColor rgb="FF800000"/>
      <rgbColor rgb="FF008080"/>
      <rgbColor rgb="FF0000FF"/>
      <rgbColor rgb="FF00CCFF"/>
      <rgbColor rgb="FFF2F4F7"/>
      <rgbColor rgb="FFDCE9DF"/>
      <rgbColor rgb="FFFFFF99"/>
      <rgbColor rgb="FF99CCFF"/>
      <rgbColor rgb="FFFF99CC"/>
      <rgbColor rgb="FFCC99FF"/>
      <rgbColor rgb="FFFFCC99"/>
      <rgbColor rgb="FF3366FF"/>
      <rgbColor rgb="FF33CCCC"/>
      <rgbColor rgb="FF99CC00"/>
      <rgbColor rgb="FFFFCC00"/>
      <rgbColor rgb="FFFF9900"/>
      <rgbColor rgb="FFFF6600"/>
      <rgbColor rgb="FF666666"/>
      <rgbColor rgb="FF969696"/>
      <rgbColor rgb="FF1F3A5F"/>
      <rgbColor rgb="FF339966"/>
      <rgbColor rgb="FF003300"/>
      <rgbColor rgb="FF333300"/>
      <rgbColor rgb="FF993300"/>
      <rgbColor rgb="FF993366"/>
      <rgbColor rgb="FF2E5077"/>
      <rgbColor rgb="FF333333"/>
      <rgbColor rgb="00003366"/>
      <rgbColor rgb="00339966"/>
      <rgbColor rgb="00003300"/>
      <rgbColor rgb="00333300"/>
      <rgbColor rgb="00993300"/>
      <rgbColor rgb="00993366"/>
      <rgbColor rgb="00333399"/>
      <rgbColor rgb="00333333"/>
    </indexedColors>
    <mruColors>
      <color rgb="FF006666"/>
      <color rgb="FF006699"/>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0"/>
  <sheetViews>
    <sheetView showGridLines="0" tabSelected="1" zoomScaleNormal="100" workbookViewId="0">
      <selection activeCell="B38" sqref="B38"/>
    </sheetView>
  </sheetViews>
  <sheetFormatPr baseColWidth="10" defaultColWidth="8.7109375" defaultRowHeight="15" x14ac:dyDescent="0.25"/>
  <cols>
    <col min="1" max="1" width="3" customWidth="1"/>
    <col min="2" max="2" width="38" customWidth="1"/>
    <col min="3" max="3" width="16" customWidth="1"/>
    <col min="4" max="4" width="13" customWidth="1"/>
    <col min="5" max="5" width="3" customWidth="1"/>
    <col min="6" max="6" width="30" customWidth="1"/>
    <col min="7" max="7" width="15" customWidth="1"/>
  </cols>
  <sheetData>
    <row r="1" spans="1:7" ht="33.75" customHeight="1" x14ac:dyDescent="0.25">
      <c r="A1" s="45" t="s">
        <v>0</v>
      </c>
      <c r="B1" s="45"/>
      <c r="C1" s="45"/>
      <c r="D1" s="45"/>
      <c r="E1" s="45"/>
      <c r="F1" s="45"/>
      <c r="G1" s="45"/>
    </row>
    <row r="2" spans="1:7" ht="18" customHeight="1" x14ac:dyDescent="0.25">
      <c r="A2" s="41" t="s">
        <v>1</v>
      </c>
      <c r="B2" s="41"/>
      <c r="C2" s="41"/>
      <c r="D2" s="41"/>
      <c r="E2" s="41"/>
      <c r="F2" s="41"/>
      <c r="G2" s="41"/>
    </row>
    <row r="3" spans="1:7" ht="6" customHeight="1" x14ac:dyDescent="0.25"/>
    <row r="4" spans="1:7" ht="15" customHeight="1" x14ac:dyDescent="0.25">
      <c r="B4" s="11" t="s">
        <v>2</v>
      </c>
      <c r="C4" s="10" t="s">
        <v>3</v>
      </c>
      <c r="D4" s="10"/>
      <c r="F4" s="11" t="s">
        <v>4</v>
      </c>
      <c r="G4" s="12" t="s">
        <v>5</v>
      </c>
    </row>
    <row r="5" spans="1:7" ht="15" customHeight="1" x14ac:dyDescent="0.25">
      <c r="B5" s="11" t="s">
        <v>6</v>
      </c>
      <c r="C5" s="10" t="s">
        <v>7</v>
      </c>
      <c r="D5" s="10"/>
      <c r="F5" s="11" t="s">
        <v>8</v>
      </c>
      <c r="G5" s="12" t="s">
        <v>9</v>
      </c>
    </row>
    <row r="6" spans="1:7" ht="6" customHeight="1" x14ac:dyDescent="0.25"/>
    <row r="7" spans="1:7" ht="19.5" customHeight="1" x14ac:dyDescent="0.25">
      <c r="B7" s="42" t="s">
        <v>10</v>
      </c>
      <c r="C7" s="42"/>
      <c r="D7" s="42"/>
      <c r="F7" s="42" t="s">
        <v>11</v>
      </c>
      <c r="G7" s="42"/>
    </row>
    <row r="8" spans="1:7" ht="18" customHeight="1" x14ac:dyDescent="0.25">
      <c r="B8" s="13" t="s">
        <v>12</v>
      </c>
      <c r="C8" s="9">
        <v>185</v>
      </c>
      <c r="D8" s="9"/>
      <c r="F8" s="14" t="s">
        <v>13</v>
      </c>
      <c r="G8" s="15">
        <f>C24</f>
        <v>155.46218487394958</v>
      </c>
    </row>
    <row r="9" spans="1:7" ht="18" customHeight="1" x14ac:dyDescent="0.25">
      <c r="B9" s="16" t="s">
        <v>14</v>
      </c>
      <c r="C9" s="8">
        <v>0.19</v>
      </c>
      <c r="D9" s="8"/>
      <c r="F9" s="17" t="s">
        <v>15</v>
      </c>
      <c r="G9" s="18">
        <f>C30</f>
        <v>93.277310924369743</v>
      </c>
    </row>
    <row r="10" spans="1:7" ht="18" customHeight="1" x14ac:dyDescent="0.25">
      <c r="B10" s="13" t="s">
        <v>16</v>
      </c>
      <c r="C10" s="8">
        <v>0.3</v>
      </c>
      <c r="D10" s="8"/>
      <c r="F10" s="14" t="s">
        <v>17</v>
      </c>
      <c r="G10" s="15">
        <f>C32</f>
        <v>74.0296118447379</v>
      </c>
    </row>
    <row r="11" spans="1:7" ht="18" customHeight="1" x14ac:dyDescent="0.25">
      <c r="B11" s="16" t="s">
        <v>18</v>
      </c>
      <c r="C11" s="8">
        <v>0.02</v>
      </c>
      <c r="D11" s="8"/>
      <c r="F11" s="17" t="s">
        <v>19</v>
      </c>
      <c r="G11" s="18">
        <f>C38</f>
        <v>79.965546309226639</v>
      </c>
    </row>
    <row r="12" spans="1:7" ht="18" customHeight="1" x14ac:dyDescent="0.25">
      <c r="B12" s="13" t="s">
        <v>20</v>
      </c>
      <c r="C12" s="8">
        <v>0.02</v>
      </c>
      <c r="D12" s="8"/>
      <c r="F12" s="19" t="s">
        <v>21</v>
      </c>
      <c r="G12" s="20">
        <f>C24/C32</f>
        <v>2.1</v>
      </c>
    </row>
    <row r="13" spans="1:7" ht="18" customHeight="1" x14ac:dyDescent="0.25">
      <c r="B13" s="16" t="s">
        <v>22</v>
      </c>
      <c r="C13" s="8">
        <v>0.12</v>
      </c>
      <c r="D13" s="8"/>
      <c r="F13" s="19" t="s">
        <v>23</v>
      </c>
      <c r="G13" s="21">
        <f>C24-C32</f>
        <v>81.432573029211682</v>
      </c>
    </row>
    <row r="14" spans="1:7" ht="18" customHeight="1" x14ac:dyDescent="0.25">
      <c r="B14" s="13" t="s">
        <v>24</v>
      </c>
      <c r="C14" s="8">
        <v>0.26</v>
      </c>
      <c r="D14" s="8"/>
      <c r="F14" s="19" t="s">
        <v>25</v>
      </c>
      <c r="G14" s="22">
        <f>(C24-C32)/C24</f>
        <v>0.52380952380952384</v>
      </c>
    </row>
    <row r="15" spans="1:7" ht="18" customHeight="1" x14ac:dyDescent="0.25">
      <c r="B15" s="16" t="s">
        <v>26</v>
      </c>
      <c r="C15" s="9">
        <v>3.5</v>
      </c>
      <c r="D15" s="9"/>
      <c r="F15" s="19" t="s">
        <v>27</v>
      </c>
      <c r="G15" s="22">
        <f>(C24-C32)/C32</f>
        <v>1.0999999999999999</v>
      </c>
    </row>
    <row r="16" spans="1:7" ht="16.5" customHeight="1" x14ac:dyDescent="0.25">
      <c r="B16" s="13" t="s">
        <v>28</v>
      </c>
      <c r="C16" s="8">
        <v>0.02</v>
      </c>
      <c r="D16" s="8"/>
    </row>
    <row r="17" spans="2:7" ht="19.5" customHeight="1" x14ac:dyDescent="0.25">
      <c r="B17" s="16" t="s">
        <v>29</v>
      </c>
      <c r="C17" s="8">
        <v>0.1</v>
      </c>
      <c r="D17" s="8"/>
      <c r="F17" s="42" t="s">
        <v>30</v>
      </c>
      <c r="G17" s="42"/>
    </row>
    <row r="18" spans="2:7" ht="18" customHeight="1" x14ac:dyDescent="0.25">
      <c r="B18" s="13" t="s">
        <v>31</v>
      </c>
      <c r="C18" s="9">
        <v>72</v>
      </c>
      <c r="D18" s="9"/>
      <c r="F18" s="23" t="s">
        <v>32</v>
      </c>
      <c r="G18" s="24">
        <f>C38</f>
        <v>79.965546309226639</v>
      </c>
    </row>
    <row r="19" spans="2:7" ht="18" customHeight="1" x14ac:dyDescent="0.25">
      <c r="F19" s="23" t="s">
        <v>33</v>
      </c>
      <c r="G19" s="25">
        <f>$C$18</f>
        <v>72</v>
      </c>
    </row>
    <row r="20" spans="2:7" ht="18" customHeight="1" x14ac:dyDescent="0.25">
      <c r="B20" s="46" t="s">
        <v>34</v>
      </c>
      <c r="C20" s="46"/>
      <c r="D20" s="46"/>
      <c r="F20" s="19" t="s">
        <v>35</v>
      </c>
      <c r="G20" s="21">
        <f>C38-$C$18</f>
        <v>7.9655463092266388</v>
      </c>
    </row>
    <row r="21" spans="2:7" ht="18" customHeight="1" x14ac:dyDescent="0.25">
      <c r="B21" s="43" t="s">
        <v>36</v>
      </c>
      <c r="C21" s="44" t="s">
        <v>37</v>
      </c>
      <c r="D21" s="44"/>
      <c r="F21" s="26" t="s">
        <v>38</v>
      </c>
      <c r="G21" s="27" t="str">
        <f>IF($C$18&lt;=C38,"✓ rentabel","✗ zu teuer")</f>
        <v>✓ rentabel</v>
      </c>
    </row>
    <row r="22" spans="2:7" ht="16.5" customHeight="1" x14ac:dyDescent="0.25">
      <c r="B22" s="28" t="s">
        <v>12</v>
      </c>
      <c r="C22" s="7">
        <f>$C$8</f>
        <v>185</v>
      </c>
      <c r="D22" s="7"/>
    </row>
    <row r="23" spans="2:7" ht="16.5" customHeight="1" x14ac:dyDescent="0.25">
      <c r="B23" s="29" t="s">
        <v>39</v>
      </c>
      <c r="C23" s="7">
        <f>-$C$8*$C$9/(1+$C$9)</f>
        <v>-29.537815126050422</v>
      </c>
      <c r="D23" s="7"/>
      <c r="F23" s="6" t="s">
        <v>40</v>
      </c>
      <c r="G23" s="6"/>
    </row>
    <row r="24" spans="2:7" ht="16.5" customHeight="1" x14ac:dyDescent="0.25">
      <c r="B24" s="30" t="s">
        <v>41</v>
      </c>
      <c r="C24" s="5">
        <f>C22+C23</f>
        <v>155.46218487394958</v>
      </c>
      <c r="D24" s="5"/>
      <c r="F24" s="6"/>
      <c r="G24" s="6"/>
    </row>
    <row r="25" spans="2:7" ht="16.5" customHeight="1" x14ac:dyDescent="0.25">
      <c r="B25" s="29" t="s">
        <v>42</v>
      </c>
      <c r="C25" s="7">
        <f>-C24*$C$10</f>
        <v>-46.638655462184872</v>
      </c>
      <c r="D25" s="7"/>
      <c r="F25" s="6"/>
      <c r="G25" s="6"/>
    </row>
    <row r="26" spans="2:7" ht="16.5" customHeight="1" x14ac:dyDescent="0.25">
      <c r="B26" s="30" t="s">
        <v>43</v>
      </c>
      <c r="C26" s="5">
        <f>C24+C25</f>
        <v>108.82352941176471</v>
      </c>
      <c r="D26" s="5"/>
      <c r="F26" s="6"/>
      <c r="G26" s="6"/>
    </row>
    <row r="27" spans="2:7" ht="16.5" customHeight="1" x14ac:dyDescent="0.25">
      <c r="B27" s="29" t="s">
        <v>44</v>
      </c>
      <c r="C27" s="7">
        <f>-C26*($C$11+$C$12)</f>
        <v>-4.3529411764705888</v>
      </c>
      <c r="D27" s="7"/>
      <c r="F27" s="6"/>
      <c r="G27" s="6"/>
    </row>
    <row r="28" spans="2:7" ht="16.5" customHeight="1" x14ac:dyDescent="0.25">
      <c r="B28" s="30" t="s">
        <v>45</v>
      </c>
      <c r="C28" s="5">
        <f>C26+C27</f>
        <v>104.47058823529412</v>
      </c>
      <c r="D28" s="5"/>
    </row>
    <row r="29" spans="2:7" ht="16.5" customHeight="1" x14ac:dyDescent="0.25">
      <c r="B29" s="29" t="s">
        <v>46</v>
      </c>
      <c r="C29" s="7">
        <f>-C28*$C$13/(1+$C$13)</f>
        <v>-11.193277310924367</v>
      </c>
      <c r="D29" s="7"/>
    </row>
    <row r="30" spans="2:7" ht="16.5" customHeight="1" x14ac:dyDescent="0.25">
      <c r="B30" s="30" t="s">
        <v>47</v>
      </c>
      <c r="C30" s="5">
        <f>C28+C29</f>
        <v>93.277310924369743</v>
      </c>
      <c r="D30" s="5"/>
    </row>
    <row r="31" spans="2:7" ht="16.5" customHeight="1" x14ac:dyDescent="0.25">
      <c r="B31" s="29" t="s">
        <v>48</v>
      </c>
      <c r="C31" s="7">
        <f>-C30*$C$14/(1+$C$14)</f>
        <v>-19.24769907963185</v>
      </c>
      <c r="D31" s="7"/>
    </row>
    <row r="32" spans="2:7" ht="16.5" customHeight="1" x14ac:dyDescent="0.25">
      <c r="B32" s="30" t="s">
        <v>49</v>
      </c>
      <c r="C32" s="5">
        <f>C30+C31</f>
        <v>74.0296118447379</v>
      </c>
      <c r="D32" s="5"/>
    </row>
    <row r="33" spans="2:7" ht="16.5" customHeight="1" x14ac:dyDescent="0.25">
      <c r="B33" s="29" t="s">
        <v>50</v>
      </c>
      <c r="C33" s="7">
        <f>-$C$15</f>
        <v>-3.5</v>
      </c>
      <c r="D33" s="7"/>
    </row>
    <row r="34" spans="2:7" ht="16.5" customHeight="1" x14ac:dyDescent="0.25">
      <c r="B34" s="30" t="s">
        <v>51</v>
      </c>
      <c r="C34" s="5">
        <f>C32+C33</f>
        <v>70.5296118447379</v>
      </c>
      <c r="D34" s="5"/>
    </row>
    <row r="35" spans="2:7" ht="16.5" customHeight="1" x14ac:dyDescent="0.25">
      <c r="B35" s="29" t="s">
        <v>52</v>
      </c>
      <c r="C35" s="7">
        <f>C34*$C$16/(1-$C$16)</f>
        <v>1.4393798335660797</v>
      </c>
      <c r="D35" s="7"/>
    </row>
    <row r="36" spans="2:7" ht="16.5" customHeight="1" x14ac:dyDescent="0.25">
      <c r="B36" s="30" t="s">
        <v>53</v>
      </c>
      <c r="C36" s="5">
        <f>C34+C35</f>
        <v>71.968991678303979</v>
      </c>
      <c r="D36" s="5"/>
    </row>
    <row r="37" spans="2:7" ht="16.5" customHeight="1" x14ac:dyDescent="0.25">
      <c r="B37" s="29" t="s">
        <v>54</v>
      </c>
      <c r="C37" s="7">
        <f>C36*$C$17/(1-$C$17)</f>
        <v>7.9965546309226649</v>
      </c>
      <c r="D37" s="7"/>
    </row>
    <row r="38" spans="2:7" ht="16.5" customHeight="1" x14ac:dyDescent="0.25">
      <c r="B38" s="31" t="s">
        <v>55</v>
      </c>
      <c r="C38" s="4">
        <f>C36+C37</f>
        <v>79.965546309226639</v>
      </c>
      <c r="D38" s="4"/>
    </row>
    <row r="40" spans="2:7" ht="30" customHeight="1" x14ac:dyDescent="0.25">
      <c r="B40" s="3" t="s">
        <v>56</v>
      </c>
      <c r="C40" s="3"/>
      <c r="D40" s="3"/>
      <c r="E40" s="3"/>
      <c r="F40" s="3"/>
      <c r="G40" s="3"/>
    </row>
  </sheetData>
  <mergeCells count="39">
    <mergeCell ref="C38:D38"/>
    <mergeCell ref="B40:G40"/>
    <mergeCell ref="C33:D33"/>
    <mergeCell ref="C34:D34"/>
    <mergeCell ref="C35:D35"/>
    <mergeCell ref="C36:D36"/>
    <mergeCell ref="C37:D37"/>
    <mergeCell ref="C28:D28"/>
    <mergeCell ref="C29:D29"/>
    <mergeCell ref="C30:D30"/>
    <mergeCell ref="C31:D31"/>
    <mergeCell ref="C32:D32"/>
    <mergeCell ref="C23:D23"/>
    <mergeCell ref="F23:G27"/>
    <mergeCell ref="C24:D24"/>
    <mergeCell ref="C25:D25"/>
    <mergeCell ref="C26:D26"/>
    <mergeCell ref="C27:D27"/>
    <mergeCell ref="F17:G17"/>
    <mergeCell ref="C18:D18"/>
    <mergeCell ref="B20:D20"/>
    <mergeCell ref="C21:D21"/>
    <mergeCell ref="C22:D22"/>
    <mergeCell ref="C13:D13"/>
    <mergeCell ref="C14:D14"/>
    <mergeCell ref="C15:D15"/>
    <mergeCell ref="C16:D16"/>
    <mergeCell ref="C17:D17"/>
    <mergeCell ref="C8:D8"/>
    <mergeCell ref="C9:D9"/>
    <mergeCell ref="C10:D10"/>
    <mergeCell ref="C11:D11"/>
    <mergeCell ref="C12:D12"/>
    <mergeCell ref="A1:G1"/>
    <mergeCell ref="A2:G2"/>
    <mergeCell ref="C4:D4"/>
    <mergeCell ref="C5:D5"/>
    <mergeCell ref="B7:D7"/>
    <mergeCell ref="F7:G7"/>
  </mergeCells>
  <conditionalFormatting sqref="G21">
    <cfRule type="expression" dxfId="3" priority="2">
      <formula>$C$18&lt;=C38</formula>
    </cfRule>
    <cfRule type="expression" dxfId="2" priority="3">
      <formula>$C$18&gt;C38</formula>
    </cfRule>
  </conditionalFormatting>
  <pageMargins left="0.4" right="0.4" top="1" bottom="1" header="0.511811023622047" footer="0.511811023622047"/>
  <pageSetup fitToHeight="0" orientation="portrait"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6"/>
  <sheetViews>
    <sheetView showGridLines="0" zoomScaleNormal="100" workbookViewId="0">
      <pane ySplit="3" topLeftCell="A4" activePane="bottomLeft" state="frozen"/>
      <selection pane="bottomLeft"/>
    </sheetView>
  </sheetViews>
  <sheetFormatPr baseColWidth="10" defaultColWidth="8.7109375" defaultRowHeight="15" x14ac:dyDescent="0.25"/>
  <cols>
    <col min="1" max="1" width="26" customWidth="1"/>
    <col min="2" max="2" width="13" customWidth="1"/>
    <col min="3" max="3" width="8" customWidth="1"/>
    <col min="4" max="4" width="9" customWidth="1"/>
    <col min="5" max="5" width="11" customWidth="1"/>
    <col min="6" max="7" width="9" customWidth="1"/>
    <col min="8" max="8" width="12" customWidth="1"/>
    <col min="9" max="10" width="9" customWidth="1"/>
    <col min="11" max="11" width="13" customWidth="1"/>
    <col min="12" max="12" width="14" customWidth="1"/>
    <col min="13" max="14" width="13" customWidth="1"/>
  </cols>
  <sheetData>
    <row r="1" spans="1:14" ht="30" customHeight="1" x14ac:dyDescent="0.25">
      <c r="A1" s="2" t="s">
        <v>57</v>
      </c>
      <c r="B1" s="2"/>
      <c r="C1" s="2"/>
      <c r="D1" s="2"/>
      <c r="E1" s="2"/>
      <c r="F1" s="2"/>
      <c r="G1" s="2"/>
      <c r="H1" s="2"/>
      <c r="I1" s="2"/>
      <c r="J1" s="2"/>
      <c r="K1" s="2"/>
      <c r="L1" s="2"/>
      <c r="M1" s="2"/>
      <c r="N1" s="2"/>
    </row>
    <row r="2" spans="1:14" ht="15.75" customHeight="1" x14ac:dyDescent="0.25">
      <c r="A2" s="1" t="s">
        <v>58</v>
      </c>
      <c r="B2" s="1"/>
      <c r="C2" s="1"/>
      <c r="D2" s="1"/>
      <c r="E2" s="1"/>
      <c r="F2" s="1"/>
      <c r="G2" s="1"/>
      <c r="H2" s="1"/>
      <c r="I2" s="1"/>
      <c r="J2" s="1"/>
      <c r="K2" s="1"/>
      <c r="L2" s="1"/>
      <c r="M2" s="1"/>
      <c r="N2" s="1"/>
    </row>
    <row r="3" spans="1:14" ht="30" customHeight="1" x14ac:dyDescent="0.25">
      <c r="A3" s="32" t="s">
        <v>59</v>
      </c>
      <c r="B3" s="33" t="s">
        <v>60</v>
      </c>
      <c r="C3" s="34" t="s">
        <v>61</v>
      </c>
      <c r="D3" s="34" t="s">
        <v>62</v>
      </c>
      <c r="E3" s="34" t="s">
        <v>63</v>
      </c>
      <c r="F3" s="34" t="s">
        <v>64</v>
      </c>
      <c r="G3" s="34" t="s">
        <v>65</v>
      </c>
      <c r="H3" s="33" t="s">
        <v>66</v>
      </c>
      <c r="I3" s="34" t="s">
        <v>67</v>
      </c>
      <c r="J3" s="34" t="s">
        <v>68</v>
      </c>
      <c r="K3" s="33" t="s">
        <v>69</v>
      </c>
      <c r="L3" s="33" t="s">
        <v>70</v>
      </c>
      <c r="M3" s="33" t="s">
        <v>71</v>
      </c>
      <c r="N3" s="33" t="s">
        <v>72</v>
      </c>
    </row>
    <row r="4" spans="1:14" ht="15.75" customHeight="1" x14ac:dyDescent="0.25">
      <c r="A4" s="14" t="s">
        <v>3</v>
      </c>
      <c r="B4" s="35">
        <v>185</v>
      </c>
      <c r="C4" s="36">
        <v>0.19</v>
      </c>
      <c r="D4" s="36">
        <v>0.3</v>
      </c>
      <c r="E4" s="36">
        <v>0.04</v>
      </c>
      <c r="F4" s="36">
        <v>0.12</v>
      </c>
      <c r="G4" s="36">
        <v>0.26</v>
      </c>
      <c r="H4" s="35">
        <v>3.5</v>
      </c>
      <c r="I4" s="36">
        <v>0.02</v>
      </c>
      <c r="J4" s="36">
        <v>0.1</v>
      </c>
      <c r="K4" s="37">
        <f t="shared" ref="K4:K10" si="0">B4/(1+C4)</f>
        <v>155.46218487394958</v>
      </c>
      <c r="L4" s="37">
        <f t="shared" ref="L4:L10" si="1">((K4*(1-D4)*(1-E4)/(1+F4)/(1+G4))-H4)/(1-I4)/(1-J4)</f>
        <v>79.965546309226625</v>
      </c>
      <c r="M4" s="35">
        <v>95</v>
      </c>
      <c r="N4" s="37">
        <f t="shared" ref="N4:N10" si="2">L4-M4</f>
        <v>-15.034453690773375</v>
      </c>
    </row>
    <row r="5" spans="1:14" ht="15.75" customHeight="1" x14ac:dyDescent="0.25">
      <c r="A5" s="17" t="s">
        <v>73</v>
      </c>
      <c r="B5" s="38">
        <v>59.9</v>
      </c>
      <c r="C5" s="39">
        <v>0.19</v>
      </c>
      <c r="D5" s="39">
        <v>0.2</v>
      </c>
      <c r="E5" s="39">
        <v>0.04</v>
      </c>
      <c r="F5" s="39">
        <v>0.15</v>
      </c>
      <c r="G5" s="39">
        <v>0.3</v>
      </c>
      <c r="H5" s="38">
        <v>1.2</v>
      </c>
      <c r="I5" s="39">
        <v>0.02</v>
      </c>
      <c r="J5" s="39">
        <v>0.1</v>
      </c>
      <c r="K5" s="40">
        <f t="shared" si="0"/>
        <v>50.336134453781511</v>
      </c>
      <c r="L5" s="40">
        <f t="shared" si="1"/>
        <v>27.957250745496477</v>
      </c>
      <c r="M5" s="38">
        <v>26</v>
      </c>
      <c r="N5" s="40">
        <f t="shared" si="2"/>
        <v>1.9572507454964772</v>
      </c>
    </row>
    <row r="6" spans="1:14" ht="15.75" customHeight="1" x14ac:dyDescent="0.25">
      <c r="A6" s="14" t="s">
        <v>74</v>
      </c>
      <c r="B6" s="35">
        <v>29.95</v>
      </c>
      <c r="C6" s="36">
        <v>0.19</v>
      </c>
      <c r="D6" s="36">
        <v>0.25</v>
      </c>
      <c r="E6" s="36">
        <v>0.03</v>
      </c>
      <c r="F6" s="36">
        <v>0.1</v>
      </c>
      <c r="G6" s="36">
        <v>0.28000000000000003</v>
      </c>
      <c r="H6" s="35">
        <v>0.8</v>
      </c>
      <c r="I6" s="36">
        <v>0.02</v>
      </c>
      <c r="J6" s="36">
        <v>0.05</v>
      </c>
      <c r="K6" s="37">
        <f t="shared" si="0"/>
        <v>25.168067226890756</v>
      </c>
      <c r="L6" s="37">
        <f t="shared" si="1"/>
        <v>13.108589941444793</v>
      </c>
      <c r="M6" s="35">
        <v>13.5</v>
      </c>
      <c r="N6" s="37">
        <f t="shared" si="2"/>
        <v>-0.39141005855520739</v>
      </c>
    </row>
    <row r="7" spans="1:14" ht="15.75" customHeight="1" x14ac:dyDescent="0.25">
      <c r="A7" s="17" t="s">
        <v>75</v>
      </c>
      <c r="B7" s="38">
        <v>109</v>
      </c>
      <c r="C7" s="39">
        <v>0.19</v>
      </c>
      <c r="D7" s="39">
        <v>0.15</v>
      </c>
      <c r="E7" s="39">
        <v>0.04</v>
      </c>
      <c r="F7" s="39">
        <v>0.18</v>
      </c>
      <c r="G7" s="39">
        <v>0.26</v>
      </c>
      <c r="H7" s="38">
        <v>2.5</v>
      </c>
      <c r="I7" s="39">
        <v>0.02</v>
      </c>
      <c r="J7" s="39">
        <v>0.08</v>
      </c>
      <c r="K7" s="40">
        <f t="shared" si="0"/>
        <v>91.596638655462186</v>
      </c>
      <c r="L7" s="40">
        <f t="shared" si="1"/>
        <v>52.984644897918265</v>
      </c>
      <c r="M7" s="38">
        <v>49</v>
      </c>
      <c r="N7" s="40">
        <f t="shared" si="2"/>
        <v>3.9846448979182654</v>
      </c>
    </row>
    <row r="8" spans="1:14" ht="15.75" customHeight="1" x14ac:dyDescent="0.25">
      <c r="A8" s="14" t="s">
        <v>76</v>
      </c>
      <c r="B8" s="35">
        <v>99</v>
      </c>
      <c r="C8" s="36">
        <v>0.19</v>
      </c>
      <c r="D8" s="36">
        <v>0.2</v>
      </c>
      <c r="E8" s="36">
        <v>0.04</v>
      </c>
      <c r="F8" s="36">
        <v>0.14000000000000001</v>
      </c>
      <c r="G8" s="36">
        <v>0.32</v>
      </c>
      <c r="H8" s="35">
        <v>2</v>
      </c>
      <c r="I8" s="36">
        <v>0.02</v>
      </c>
      <c r="J8" s="36">
        <v>0.1</v>
      </c>
      <c r="K8" s="37">
        <f t="shared" si="0"/>
        <v>83.193277310924373</v>
      </c>
      <c r="L8" s="37">
        <f t="shared" si="1"/>
        <v>45.871982878364371</v>
      </c>
      <c r="M8" s="35">
        <v>41</v>
      </c>
      <c r="N8" s="37">
        <f t="shared" si="2"/>
        <v>4.8719828783643706</v>
      </c>
    </row>
    <row r="9" spans="1:14" ht="15.75" customHeight="1" x14ac:dyDescent="0.25">
      <c r="A9" s="17" t="s">
        <v>77</v>
      </c>
      <c r="B9" s="38">
        <v>24.9</v>
      </c>
      <c r="C9" s="39">
        <v>0.19</v>
      </c>
      <c r="D9" s="39">
        <v>0.1</v>
      </c>
      <c r="E9" s="39">
        <v>0.03</v>
      </c>
      <c r="F9" s="39">
        <v>0.12</v>
      </c>
      <c r="G9" s="39">
        <v>0.3</v>
      </c>
      <c r="H9" s="38">
        <v>0.6</v>
      </c>
      <c r="I9" s="39">
        <v>0.02</v>
      </c>
      <c r="J9" s="39">
        <v>0.05</v>
      </c>
      <c r="K9" s="40">
        <f t="shared" si="0"/>
        <v>20.92436974789916</v>
      </c>
      <c r="L9" s="40">
        <f t="shared" si="1"/>
        <v>12.831363231899385</v>
      </c>
      <c r="M9" s="38">
        <v>11</v>
      </c>
      <c r="N9" s="40">
        <f t="shared" si="2"/>
        <v>1.8313632318993847</v>
      </c>
    </row>
    <row r="10" spans="1:14" ht="15.75" customHeight="1" x14ac:dyDescent="0.25">
      <c r="A10" s="14" t="s">
        <v>78</v>
      </c>
      <c r="B10" s="35">
        <v>49</v>
      </c>
      <c r="C10" s="36">
        <v>0.19</v>
      </c>
      <c r="D10" s="36">
        <v>0.25</v>
      </c>
      <c r="E10" s="36">
        <v>0.04</v>
      </c>
      <c r="F10" s="36">
        <v>0.16</v>
      </c>
      <c r="G10" s="36">
        <v>0.28000000000000003</v>
      </c>
      <c r="H10" s="35">
        <v>1</v>
      </c>
      <c r="I10" s="36">
        <v>0.02</v>
      </c>
      <c r="J10" s="36">
        <v>0.05</v>
      </c>
      <c r="K10" s="37">
        <f t="shared" si="0"/>
        <v>41.176470588235297</v>
      </c>
      <c r="L10" s="37">
        <f t="shared" si="1"/>
        <v>20.372758903924549</v>
      </c>
      <c r="M10" s="35">
        <v>19.5</v>
      </c>
      <c r="N10" s="37">
        <f t="shared" si="2"/>
        <v>0.87275890392454869</v>
      </c>
    </row>
    <row r="11" spans="1:14" ht="15.75" customHeight="1" x14ac:dyDescent="0.25">
      <c r="A11" s="17"/>
      <c r="B11" s="38"/>
      <c r="C11" s="39">
        <v>0.19</v>
      </c>
      <c r="D11" s="39"/>
      <c r="E11" s="39"/>
      <c r="F11" s="39"/>
      <c r="G11" s="39"/>
      <c r="H11" s="38"/>
      <c r="I11" s="39"/>
      <c r="J11" s="39"/>
      <c r="K11" s="40">
        <f>IF(B11=0,0,B11/(1+C11))</f>
        <v>0</v>
      </c>
      <c r="L11" s="40">
        <f>IF(B11=0,0,((K11*(1-D11)*(1-E11)/(1+F11)/(1+G11))-H11)/(1-I11)/(1-J11))</f>
        <v>0</v>
      </c>
      <c r="M11" s="38"/>
      <c r="N11" s="40">
        <f>IF(B11=0,0,L11-M11)</f>
        <v>0</v>
      </c>
    </row>
    <row r="12" spans="1:14" ht="15.75" customHeight="1" x14ac:dyDescent="0.25">
      <c r="A12" s="14"/>
      <c r="B12" s="35"/>
      <c r="C12" s="36">
        <v>0.19</v>
      </c>
      <c r="D12" s="36"/>
      <c r="E12" s="36"/>
      <c r="F12" s="36"/>
      <c r="G12" s="36"/>
      <c r="H12" s="35"/>
      <c r="I12" s="36"/>
      <c r="J12" s="36"/>
      <c r="K12" s="37">
        <f>IF(B12=0,0,B12/(1+C12))</f>
        <v>0</v>
      </c>
      <c r="L12" s="37">
        <f>IF(B12=0,0,((K12*(1-D12)*(1-E12)/(1+F12)/(1+G12))-H12)/(1-I12)/(1-J12))</f>
        <v>0</v>
      </c>
      <c r="M12" s="35"/>
      <c r="N12" s="37">
        <f>IF(B12=0,0,L12-M12)</f>
        <v>0</v>
      </c>
    </row>
    <row r="13" spans="1:14" ht="15.75" customHeight="1" x14ac:dyDescent="0.25">
      <c r="A13" s="17"/>
      <c r="B13" s="38"/>
      <c r="C13" s="39">
        <v>0.19</v>
      </c>
      <c r="D13" s="39"/>
      <c r="E13" s="39"/>
      <c r="F13" s="39"/>
      <c r="G13" s="39"/>
      <c r="H13" s="38"/>
      <c r="I13" s="39"/>
      <c r="J13" s="39"/>
      <c r="K13" s="40">
        <f>IF(B13=0,0,B13/(1+C13))</f>
        <v>0</v>
      </c>
      <c r="L13" s="40">
        <f>IF(B13=0,0,((K13*(1-D13)*(1-E13)/(1+F13)/(1+G13))-H13)/(1-I13)/(1-J13))</f>
        <v>0</v>
      </c>
      <c r="M13" s="38"/>
      <c r="N13" s="40">
        <f>IF(B13=0,0,L13-M13)</f>
        <v>0</v>
      </c>
    </row>
    <row r="14" spans="1:14" ht="15.75" customHeight="1" x14ac:dyDescent="0.25">
      <c r="A14" s="14"/>
      <c r="B14" s="35"/>
      <c r="C14" s="36">
        <v>0.19</v>
      </c>
      <c r="D14" s="36"/>
      <c r="E14" s="36"/>
      <c r="F14" s="36"/>
      <c r="G14" s="36"/>
      <c r="H14" s="35"/>
      <c r="I14" s="36"/>
      <c r="J14" s="36"/>
      <c r="K14" s="37">
        <f>IF(B14=0,0,B14/(1+C14))</f>
        <v>0</v>
      </c>
      <c r="L14" s="37">
        <f>IF(B14=0,0,((K14*(1-D14)*(1-E14)/(1+F14)/(1+G14))-H14)/(1-I14)/(1-J14))</f>
        <v>0</v>
      </c>
      <c r="M14" s="35"/>
      <c r="N14" s="37">
        <f>IF(B14=0,0,L14-M14)</f>
        <v>0</v>
      </c>
    </row>
    <row r="16" spans="1:14" ht="27.75" customHeight="1" x14ac:dyDescent="0.25">
      <c r="A16" s="3" t="s">
        <v>79</v>
      </c>
      <c r="B16" s="3"/>
      <c r="C16" s="3"/>
      <c r="D16" s="3"/>
      <c r="E16" s="3"/>
      <c r="F16" s="3"/>
      <c r="G16" s="3"/>
      <c r="H16" s="3"/>
      <c r="I16" s="3"/>
      <c r="J16" s="3"/>
      <c r="K16" s="3"/>
      <c r="L16" s="3"/>
      <c r="M16" s="3"/>
      <c r="N16" s="3"/>
    </row>
  </sheetData>
  <mergeCells count="3">
    <mergeCell ref="A1:N1"/>
    <mergeCell ref="A2:N2"/>
    <mergeCell ref="A16:N16"/>
  </mergeCells>
  <conditionalFormatting sqref="N4:N14">
    <cfRule type="cellIs" dxfId="1" priority="2" operator="greaterThanOrEqual">
      <formula>0</formula>
    </cfRule>
    <cfRule type="cellIs" dxfId="0" priority="3" operator="lessThan">
      <formula>0</formula>
    </cfRule>
  </conditionalFormatting>
  <pageMargins left="0.75" right="0.75" top="1" bottom="1" header="0.511811023622047" footer="0.511811023622047"/>
  <pageSetup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Rückwärtskalkulation</vt:lpstr>
      <vt:lpstr>Sortiment</vt:lpstr>
      <vt:lpstr>Rückwärtskalkulation!Druckbereich</vt:lpstr>
      <vt:lpstr>Sortiment!Druckbereich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Sergio Jiménez Canales</cp:lastModifiedBy>
  <cp:revision>0</cp:revision>
  <dcterms:created xsi:type="dcterms:W3CDTF">2026-05-26T06:23:37Z</dcterms:created>
  <dcterms:modified xsi:type="dcterms:W3CDTF">2026-05-26T08:16:40Z</dcterms:modified>
  <dc:language>en-US</dc:language>
</cp:coreProperties>
</file>