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FD97020-BAF5-4BA4-B01C-49F16712A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ntt K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" l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N32" i="1"/>
  <c r="M32" i="1"/>
  <c r="L32" i="1"/>
  <c r="J32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N31" i="1"/>
  <c r="M31" i="1"/>
  <c r="L31" i="1"/>
  <c r="J31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N30" i="1"/>
  <c r="M30" i="1"/>
  <c r="L30" i="1"/>
  <c r="J30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N29" i="1"/>
  <c r="M29" i="1"/>
  <c r="L29" i="1"/>
  <c r="J29" i="1"/>
  <c r="L28" i="1"/>
  <c r="M28" i="1" s="1"/>
  <c r="N28" i="1" s="1"/>
  <c r="J28" i="1"/>
  <c r="N27" i="1"/>
  <c r="L27" i="1"/>
  <c r="M27" i="1" s="1"/>
  <c r="J27" i="1"/>
  <c r="N26" i="1"/>
  <c r="L26" i="1"/>
  <c r="M26" i="1" s="1"/>
  <c r="J26" i="1"/>
  <c r="N25" i="1"/>
  <c r="L25" i="1"/>
  <c r="M25" i="1" s="1"/>
  <c r="J25" i="1"/>
  <c r="N24" i="1"/>
  <c r="L24" i="1"/>
  <c r="M24" i="1" s="1"/>
  <c r="J24" i="1"/>
  <c r="N23" i="1"/>
  <c r="L23" i="1"/>
  <c r="M23" i="1" s="1"/>
  <c r="J23" i="1"/>
  <c r="N22" i="1"/>
  <c r="L22" i="1"/>
  <c r="M22" i="1" s="1"/>
  <c r="J22" i="1"/>
  <c r="N21" i="1"/>
  <c r="L21" i="1"/>
  <c r="M21" i="1" s="1"/>
  <c r="J21" i="1"/>
  <c r="N20" i="1"/>
  <c r="L20" i="1"/>
  <c r="M20" i="1" s="1"/>
  <c r="J20" i="1"/>
  <c r="N19" i="1"/>
  <c r="L19" i="1"/>
  <c r="M19" i="1" s="1"/>
  <c r="J19" i="1"/>
  <c r="N18" i="1"/>
  <c r="L18" i="1"/>
  <c r="M18" i="1" s="1"/>
  <c r="J18" i="1"/>
  <c r="N17" i="1"/>
  <c r="L17" i="1"/>
  <c r="M17" i="1" s="1"/>
  <c r="J17" i="1"/>
  <c r="N16" i="1"/>
  <c r="L16" i="1"/>
  <c r="M16" i="1" s="1"/>
  <c r="J16" i="1"/>
  <c r="N15" i="1"/>
  <c r="L15" i="1"/>
  <c r="M15" i="1" s="1"/>
  <c r="J15" i="1"/>
  <c r="N14" i="1"/>
  <c r="L14" i="1"/>
  <c r="M14" i="1" s="1"/>
  <c r="J14" i="1"/>
  <c r="N13" i="1"/>
  <c r="L13" i="1"/>
  <c r="M13" i="1" s="1"/>
  <c r="J13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AB10" i="1"/>
  <c r="AA10" i="1"/>
  <c r="X10" i="1"/>
  <c r="V10" i="1"/>
  <c r="U10" i="1"/>
  <c r="T10" i="1"/>
  <c r="S10" i="1"/>
  <c r="R10" i="1"/>
  <c r="Q10" i="1"/>
  <c r="P8" i="1"/>
  <c r="P7" i="1"/>
  <c r="M7" i="1"/>
  <c r="K7" i="1"/>
  <c r="I7" i="1"/>
  <c r="G7" i="1"/>
  <c r="C7" i="1"/>
  <c r="A7" i="1"/>
  <c r="P6" i="1"/>
  <c r="P5" i="1"/>
  <c r="P4" i="1"/>
  <c r="H3" i="1"/>
  <c r="E7" i="1" l="1"/>
  <c r="AP22" i="1"/>
  <c r="AP15" i="1"/>
  <c r="AP27" i="1"/>
  <c r="AP9" i="1"/>
  <c r="AP10" i="1"/>
  <c r="AP28" i="1"/>
  <c r="AP14" i="1"/>
  <c r="AP19" i="1"/>
  <c r="AP17" i="1"/>
  <c r="AP24" i="1"/>
  <c r="AP13" i="1"/>
  <c r="AP12" i="1"/>
  <c r="AP21" i="1"/>
  <c r="AP23" i="1"/>
  <c r="AP16" i="1"/>
  <c r="AP20" i="1"/>
  <c r="AP26" i="1"/>
  <c r="AP18" i="1"/>
  <c r="AP25" i="1"/>
  <c r="AO28" i="1"/>
  <c r="AO22" i="1"/>
  <c r="AO27" i="1"/>
  <c r="AO14" i="1"/>
  <c r="AO12" i="1"/>
  <c r="AO13" i="1"/>
  <c r="AO15" i="1"/>
  <c r="AO25" i="1"/>
  <c r="AO20" i="1"/>
  <c r="AO21" i="1"/>
  <c r="AO17" i="1"/>
  <c r="AO9" i="1"/>
  <c r="AO24" i="1"/>
  <c r="AO23" i="1"/>
  <c r="AO18" i="1"/>
  <c r="AO19" i="1"/>
  <c r="AO16" i="1"/>
  <c r="AO26" i="1"/>
  <c r="AO10" i="1"/>
  <c r="AN28" i="1"/>
  <c r="AN14" i="1"/>
  <c r="AN19" i="1"/>
  <c r="AN18" i="1"/>
  <c r="AN15" i="1"/>
  <c r="AN22" i="1"/>
  <c r="AN16" i="1"/>
  <c r="AN23" i="1"/>
  <c r="AN25" i="1"/>
  <c r="AN27" i="1"/>
  <c r="AN21" i="1"/>
  <c r="AN24" i="1"/>
  <c r="AN9" i="1"/>
  <c r="AN12" i="1"/>
  <c r="AN26" i="1"/>
  <c r="AN10" i="1"/>
  <c r="AN20" i="1"/>
  <c r="AN13" i="1"/>
  <c r="AN17" i="1"/>
  <c r="AM28" i="1"/>
  <c r="AM26" i="1"/>
  <c r="AM15" i="1"/>
  <c r="AM16" i="1"/>
  <c r="AM22" i="1"/>
  <c r="AM23" i="1"/>
  <c r="AM14" i="1"/>
  <c r="AM9" i="1"/>
  <c r="AM20" i="1"/>
  <c r="AM12" i="1"/>
  <c r="AM25" i="1"/>
  <c r="AM13" i="1"/>
  <c r="AM10" i="1"/>
  <c r="AM27" i="1"/>
  <c r="AM21" i="1"/>
  <c r="AM24" i="1"/>
  <c r="AM19" i="1"/>
  <c r="AM17" i="1"/>
  <c r="AM18" i="1"/>
  <c r="AL28" i="1"/>
  <c r="AL13" i="1"/>
  <c r="AL17" i="1"/>
  <c r="AL20" i="1"/>
  <c r="AL16" i="1"/>
  <c r="AL9" i="1"/>
  <c r="AL12" i="1"/>
  <c r="AL23" i="1"/>
  <c r="AL27" i="1"/>
  <c r="AL22" i="1"/>
  <c r="AL26" i="1"/>
  <c r="AL15" i="1"/>
  <c r="AL21" i="1"/>
  <c r="AL14" i="1"/>
  <c r="AL25" i="1"/>
  <c r="AL10" i="1"/>
  <c r="AL18" i="1"/>
  <c r="AL19" i="1"/>
  <c r="AL24" i="1"/>
  <c r="AK28" i="1"/>
  <c r="AK20" i="1"/>
  <c r="AK23" i="1"/>
  <c r="AK25" i="1"/>
  <c r="AK17" i="1"/>
  <c r="AK27" i="1"/>
  <c r="AK12" i="1"/>
  <c r="AK19" i="1"/>
  <c r="AK16" i="1"/>
  <c r="AK18" i="1"/>
  <c r="AK26" i="1"/>
  <c r="AK15" i="1"/>
  <c r="AK13" i="1"/>
  <c r="AK21" i="1"/>
  <c r="AK10" i="1"/>
  <c r="AK14" i="1"/>
  <c r="AK9" i="1"/>
  <c r="AK22" i="1"/>
  <c r="AK24" i="1"/>
  <c r="AJ19" i="1"/>
  <c r="AJ17" i="1"/>
  <c r="AJ24" i="1"/>
  <c r="AJ21" i="1"/>
  <c r="AJ16" i="1"/>
  <c r="AJ9" i="1"/>
  <c r="AJ20" i="1"/>
  <c r="AJ15" i="1"/>
  <c r="AJ26" i="1"/>
  <c r="AJ13" i="1"/>
  <c r="AJ10" i="1"/>
  <c r="AJ22" i="1"/>
  <c r="AJ18" i="1"/>
  <c r="AJ25" i="1"/>
  <c r="AJ28" i="1"/>
  <c r="AJ23" i="1"/>
  <c r="AJ27" i="1"/>
  <c r="AJ14" i="1"/>
  <c r="AJ12" i="1"/>
  <c r="AI15" i="1"/>
  <c r="AI25" i="1"/>
  <c r="AI28" i="1"/>
  <c r="AI17" i="1"/>
  <c r="AI26" i="1"/>
  <c r="AI18" i="1"/>
  <c r="AI12" i="1"/>
  <c r="AI20" i="1"/>
  <c r="AI14" i="1"/>
  <c r="AI22" i="1"/>
  <c r="AI27" i="1"/>
  <c r="AI13" i="1"/>
  <c r="AI21" i="1"/>
  <c r="AI24" i="1"/>
  <c r="AI19" i="1"/>
  <c r="AI9" i="1"/>
  <c r="AI10" i="1"/>
  <c r="AI16" i="1"/>
  <c r="AI23" i="1"/>
  <c r="AH28" i="1"/>
  <c r="AH26" i="1"/>
  <c r="AH20" i="1"/>
  <c r="AH14" i="1"/>
  <c r="AH24" i="1"/>
  <c r="AH13" i="1"/>
  <c r="AH19" i="1"/>
  <c r="AH16" i="1"/>
  <c r="AH15" i="1"/>
  <c r="AH22" i="1"/>
  <c r="AH12" i="1"/>
  <c r="AH10" i="1"/>
  <c r="AH17" i="1"/>
  <c r="AH27" i="1"/>
  <c r="AH23" i="1"/>
  <c r="AH9" i="1"/>
  <c r="AH21" i="1"/>
  <c r="AH18" i="1"/>
  <c r="AH25" i="1"/>
  <c r="AG28" i="1"/>
  <c r="AG14" i="1"/>
  <c r="AG10" i="1"/>
  <c r="AG27" i="1"/>
  <c r="AG13" i="1"/>
  <c r="AG12" i="1"/>
  <c r="AG9" i="1"/>
  <c r="AG17" i="1"/>
  <c r="AG26" i="1"/>
  <c r="AG25" i="1"/>
  <c r="AG23" i="1"/>
  <c r="AG24" i="1"/>
  <c r="AG22" i="1"/>
  <c r="AG15" i="1"/>
  <c r="AG21" i="1"/>
  <c r="AG20" i="1"/>
  <c r="AG18" i="1"/>
  <c r="AG16" i="1"/>
  <c r="AG19" i="1"/>
  <c r="AF15" i="1"/>
  <c r="AF10" i="1"/>
  <c r="AF21" i="1"/>
  <c r="AF17" i="1"/>
  <c r="AF24" i="1"/>
  <c r="AF23" i="1"/>
  <c r="AF25" i="1"/>
  <c r="AF19" i="1"/>
  <c r="AF22" i="1"/>
  <c r="AF18" i="1"/>
  <c r="AF9" i="1"/>
  <c r="AF16" i="1"/>
  <c r="AF27" i="1"/>
  <c r="AF20" i="1"/>
  <c r="AF26" i="1"/>
  <c r="AF12" i="1"/>
  <c r="AF13" i="1"/>
  <c r="AF14" i="1"/>
  <c r="AF28" i="1"/>
  <c r="AE28" i="1"/>
  <c r="AE26" i="1"/>
  <c r="AE14" i="1"/>
  <c r="AE24" i="1"/>
  <c r="AE23" i="1"/>
  <c r="AE22" i="1"/>
  <c r="AE17" i="1"/>
  <c r="AE16" i="1"/>
  <c r="AE27" i="1"/>
  <c r="AE10" i="1"/>
  <c r="AE20" i="1"/>
  <c r="AE15" i="1"/>
  <c r="AE25" i="1"/>
  <c r="AE18" i="1"/>
  <c r="AE9" i="1"/>
  <c r="AE12" i="1"/>
  <c r="AE21" i="1"/>
  <c r="AE13" i="1"/>
  <c r="AE19" i="1"/>
  <c r="AD28" i="1"/>
  <c r="AD16" i="1"/>
  <c r="AD25" i="1"/>
  <c r="AD21" i="1"/>
  <c r="AD27" i="1"/>
  <c r="AD9" i="1"/>
  <c r="AD15" i="1"/>
  <c r="AD18" i="1"/>
  <c r="AD23" i="1"/>
  <c r="AD17" i="1"/>
  <c r="AD13" i="1"/>
  <c r="AD26" i="1"/>
  <c r="AD24" i="1"/>
  <c r="AD19" i="1"/>
  <c r="AD14" i="1"/>
  <c r="AD10" i="1"/>
  <c r="AD22" i="1"/>
  <c r="AD20" i="1"/>
  <c r="AD12" i="1"/>
  <c r="AC28" i="1"/>
  <c r="AC25" i="1"/>
  <c r="AC27" i="1"/>
  <c r="AC15" i="1"/>
  <c r="AC13" i="1"/>
  <c r="AC14" i="1"/>
  <c r="AC26" i="1"/>
  <c r="AC21" i="1"/>
  <c r="AC12" i="1"/>
  <c r="AC18" i="1"/>
  <c r="AC10" i="1"/>
  <c r="AC19" i="1"/>
  <c r="AC24" i="1"/>
  <c r="AC17" i="1"/>
  <c r="AC23" i="1"/>
  <c r="AC20" i="1"/>
  <c r="AC9" i="1"/>
  <c r="AC16" i="1"/>
  <c r="AC22" i="1"/>
  <c r="AB28" i="1"/>
  <c r="AB23" i="1"/>
  <c r="AB19" i="1"/>
  <c r="AB15" i="1"/>
  <c r="AB24" i="1"/>
  <c r="AB18" i="1"/>
  <c r="AB26" i="1"/>
  <c r="AB27" i="1"/>
  <c r="AB13" i="1"/>
  <c r="AB12" i="1"/>
  <c r="AB20" i="1"/>
  <c r="AB9" i="1"/>
  <c r="AB21" i="1"/>
  <c r="AB14" i="1"/>
  <c r="AB17" i="1"/>
  <c r="AB16" i="1"/>
  <c r="AB22" i="1"/>
  <c r="AB25" i="1"/>
  <c r="AA28" i="1"/>
  <c r="AA24" i="1"/>
  <c r="AA9" i="1"/>
  <c r="AA16" i="1"/>
  <c r="AA17" i="1"/>
  <c r="AA21" i="1"/>
  <c r="AA27" i="1"/>
  <c r="AA12" i="1"/>
  <c r="AA18" i="1"/>
  <c r="AA25" i="1"/>
  <c r="AA14" i="1"/>
  <c r="AA22" i="1"/>
  <c r="AA19" i="1"/>
  <c r="AA20" i="1"/>
  <c r="AA13" i="1"/>
  <c r="AA15" i="1"/>
  <c r="AA23" i="1"/>
  <c r="AA26" i="1"/>
  <c r="Z28" i="1"/>
  <c r="Z20" i="1"/>
  <c r="Z21" i="1"/>
  <c r="Z13" i="1"/>
  <c r="Z24" i="1"/>
  <c r="Z27" i="1"/>
  <c r="Z14" i="1"/>
  <c r="Z12" i="1"/>
  <c r="Z22" i="1"/>
  <c r="Z19" i="1"/>
  <c r="Z17" i="1"/>
  <c r="Z9" i="1"/>
  <c r="Z18" i="1"/>
  <c r="Z25" i="1"/>
  <c r="Z23" i="1"/>
  <c r="Z26" i="1"/>
  <c r="Z15" i="1"/>
  <c r="Z16" i="1"/>
  <c r="Z10" i="1"/>
  <c r="Y28" i="1"/>
  <c r="Y22" i="1"/>
  <c r="Y9" i="1"/>
  <c r="Y27" i="1"/>
  <c r="Y17" i="1"/>
  <c r="Y15" i="1"/>
  <c r="Y19" i="1"/>
  <c r="Y16" i="1"/>
  <c r="Y26" i="1"/>
  <c r="Y10" i="1"/>
  <c r="Y14" i="1"/>
  <c r="Y24" i="1"/>
  <c r="Y12" i="1"/>
  <c r="Y23" i="1"/>
  <c r="Y20" i="1"/>
  <c r="Y25" i="1"/>
  <c r="Y13" i="1"/>
  <c r="Y21" i="1"/>
  <c r="Y18" i="1"/>
  <c r="X28" i="1"/>
  <c r="X27" i="1"/>
  <c r="X19" i="1"/>
  <c r="X15" i="1"/>
  <c r="X25" i="1"/>
  <c r="X17" i="1"/>
  <c r="X20" i="1"/>
  <c r="X22" i="1"/>
  <c r="X21" i="1"/>
  <c r="X18" i="1"/>
  <c r="X13" i="1"/>
  <c r="X23" i="1"/>
  <c r="X26" i="1"/>
  <c r="X24" i="1"/>
  <c r="X14" i="1"/>
  <c r="X12" i="1"/>
  <c r="X16" i="1"/>
  <c r="X9" i="1"/>
  <c r="W21" i="1"/>
  <c r="W16" i="1"/>
  <c r="W18" i="1"/>
  <c r="W25" i="1"/>
  <c r="W15" i="1"/>
  <c r="W12" i="1"/>
  <c r="W13" i="1"/>
  <c r="W10" i="1"/>
  <c r="W23" i="1"/>
  <c r="W20" i="1"/>
  <c r="W14" i="1"/>
  <c r="W24" i="1"/>
  <c r="W27" i="1"/>
  <c r="W17" i="1"/>
  <c r="W22" i="1"/>
  <c r="W19" i="1"/>
  <c r="W28" i="1"/>
  <c r="W26" i="1"/>
  <c r="W9" i="1"/>
  <c r="V23" i="1"/>
  <c r="V18" i="1"/>
  <c r="V12" i="1"/>
  <c r="V16" i="1"/>
  <c r="V24" i="1"/>
  <c r="V19" i="1"/>
  <c r="V17" i="1"/>
  <c r="V15" i="1"/>
  <c r="V13" i="1"/>
  <c r="V25" i="1"/>
  <c r="V14" i="1"/>
  <c r="V28" i="1"/>
  <c r="V27" i="1"/>
  <c r="V22" i="1"/>
  <c r="V26" i="1"/>
  <c r="V21" i="1"/>
  <c r="V20" i="1"/>
  <c r="V9" i="1"/>
  <c r="U16" i="1"/>
  <c r="U24" i="1"/>
  <c r="U13" i="1"/>
  <c r="U14" i="1"/>
  <c r="U19" i="1"/>
  <c r="U9" i="1"/>
  <c r="U18" i="1"/>
  <c r="U22" i="1"/>
  <c r="U27" i="1"/>
  <c r="U17" i="1"/>
  <c r="U28" i="1"/>
  <c r="U21" i="1"/>
  <c r="U12" i="1"/>
  <c r="U15" i="1"/>
  <c r="U23" i="1"/>
  <c r="U25" i="1"/>
  <c r="U20" i="1"/>
  <c r="U26" i="1"/>
  <c r="T15" i="1"/>
  <c r="T27" i="1"/>
  <c r="T9" i="1"/>
  <c r="T14" i="1"/>
  <c r="T28" i="1"/>
  <c r="T19" i="1"/>
  <c r="T26" i="1"/>
  <c r="T16" i="1"/>
  <c r="T18" i="1"/>
  <c r="T20" i="1"/>
  <c r="T24" i="1"/>
  <c r="T22" i="1"/>
  <c r="T23" i="1"/>
  <c r="T13" i="1"/>
  <c r="T25" i="1"/>
  <c r="T12" i="1"/>
  <c r="T17" i="1"/>
  <c r="T21" i="1"/>
  <c r="S17" i="1"/>
  <c r="S16" i="1"/>
  <c r="S23" i="1"/>
  <c r="S26" i="1"/>
  <c r="S19" i="1"/>
  <c r="S24" i="1"/>
  <c r="S12" i="1"/>
  <c r="S28" i="1"/>
  <c r="S18" i="1"/>
  <c r="S20" i="1"/>
  <c r="S15" i="1"/>
  <c r="S27" i="1"/>
  <c r="S21" i="1"/>
  <c r="S22" i="1"/>
  <c r="S25" i="1"/>
  <c r="S14" i="1"/>
  <c r="S13" i="1"/>
  <c r="S9" i="1"/>
  <c r="R20" i="1"/>
  <c r="R28" i="1"/>
  <c r="R25" i="1"/>
  <c r="R19" i="1"/>
  <c r="R23" i="1"/>
  <c r="R17" i="1"/>
  <c r="R13" i="1"/>
  <c r="R21" i="1"/>
  <c r="R22" i="1"/>
  <c r="R15" i="1"/>
  <c r="R14" i="1"/>
  <c r="R26" i="1"/>
  <c r="R16" i="1"/>
  <c r="R27" i="1"/>
  <c r="R18" i="1"/>
  <c r="R24" i="1"/>
  <c r="R12" i="1"/>
  <c r="R9" i="1"/>
  <c r="Q23" i="1"/>
  <c r="Q14" i="1"/>
  <c r="Q13" i="1"/>
  <c r="Q24" i="1"/>
  <c r="Q20" i="1"/>
  <c r="Q22" i="1"/>
  <c r="Q28" i="1"/>
  <c r="Q21" i="1"/>
  <c r="Q16" i="1"/>
  <c r="Q18" i="1"/>
  <c r="Q12" i="1"/>
  <c r="Q27" i="1"/>
  <c r="Q26" i="1"/>
  <c r="Q17" i="1"/>
  <c r="Q25" i="1"/>
  <c r="Q19" i="1"/>
  <c r="Q15" i="1"/>
  <c r="Q9" i="1"/>
</calcChain>
</file>

<file path=xl/sharedStrings.xml><?xml version="1.0" encoding="utf-8"?>
<sst xmlns="http://schemas.openxmlformats.org/spreadsheetml/2006/main" count="158" uniqueCount="88">
  <si>
    <t>Gantt-Diagramm Excel Vorlage Kalenderwoche</t>
  </si>
  <si>
    <t>Projekt</t>
  </si>
  <si>
    <t>Einführung digitales Kundenportal</t>
  </si>
  <si>
    <t>Projektstart</t>
  </si>
  <si>
    <t>Stichtag</t>
  </si>
  <si>
    <t>Angezeigte KW</t>
  </si>
  <si>
    <t>Wochen</t>
  </si>
  <si>
    <t>Status</t>
  </si>
  <si>
    <t>Anzahl</t>
  </si>
  <si>
    <t>Legende</t>
  </si>
  <si>
    <t>Hinweis</t>
  </si>
  <si>
    <t>Start, Ende, Status und Ist-Fortschritt pflegen. Kalenderwochen, Balken, Dauer und Planstatus aktualisieren sich automatisch.</t>
  </si>
  <si>
    <t>Geplant</t>
  </si>
  <si>
    <t>In Arbeit</t>
  </si>
  <si>
    <t>In Prüfung</t>
  </si>
  <si>
    <t>Blockiert</t>
  </si>
  <si>
    <t>Abgeschlossen</t>
  </si>
  <si>
    <t>Meilenstein</t>
  </si>
  <si>
    <t>Heute</t>
  </si>
  <si>
    <t>Aufgaben</t>
  </si>
  <si>
    <t>Überfällig</t>
  </si>
  <si>
    <t>Ø Fortschritt</t>
  </si>
  <si>
    <t>Projektende</t>
  </si>
  <si>
    <t>Offene Meilensteine</t>
  </si>
  <si>
    <t>Nr.</t>
  </si>
  <si>
    <t>Phase</t>
  </si>
  <si>
    <t>Aufgabe</t>
  </si>
  <si>
    <t>Verantwortlich</t>
  </si>
  <si>
    <t>Typ</t>
  </si>
  <si>
    <t>Priorität</t>
  </si>
  <si>
    <t>Start</t>
  </si>
  <si>
    <t>Ende</t>
  </si>
  <si>
    <t>Dauer</t>
  </si>
  <si>
    <t>Ist %</t>
  </si>
  <si>
    <t>Soll %</t>
  </si>
  <si>
    <t>Abweichung</t>
  </si>
  <si>
    <t>Planstatus</t>
  </si>
  <si>
    <t>Abhängigkeit / Notiz</t>
  </si>
  <si>
    <t>Analyse</t>
  </si>
  <si>
    <t>Fachliche Anforderungen aufnehmen</t>
  </si>
  <si>
    <t>Anna Keller</t>
  </si>
  <si>
    <t>Hoch</t>
  </si>
  <si>
    <t>Grundlage für das Fachkonzept</t>
  </si>
  <si>
    <t>Gespräche mit Anspruchsgruppen führen</t>
  </si>
  <si>
    <t>Jonas Roth</t>
  </si>
  <si>
    <t>Mittel</t>
  </si>
  <si>
    <t>Terminreihe abgeschlossen</t>
  </si>
  <si>
    <t>Konzept</t>
  </si>
  <si>
    <t>Datenschutz- und Rollenmodell definieren</t>
  </si>
  <si>
    <t>Miriam Weber</t>
  </si>
  <si>
    <t>Abstimmung mit Rechtsbereich</t>
  </si>
  <si>
    <t>Fachkonzept freigeben</t>
  </si>
  <si>
    <t>Tobias Klein</t>
  </si>
  <si>
    <t>Freigabe durch Lenkungskreis</t>
  </si>
  <si>
    <t>Gestaltung</t>
  </si>
  <si>
    <t>Bedienoberflächen-Prototyp erstellen</t>
  </si>
  <si>
    <t>Lea Hartmann</t>
  </si>
  <si>
    <t>Klickmodell für die Probelaufgruppe</t>
  </si>
  <si>
    <t>Technik</t>
  </si>
  <si>
    <t>Schnittstellen zur Kundenverwaltung und zum Servicebereich klären</t>
  </si>
  <si>
    <t>Felix Neumann</t>
  </si>
  <si>
    <t>Wartet auf Schnittstellenzugang</t>
  </si>
  <si>
    <t>Inhalte</t>
  </si>
  <si>
    <t>Inhaltsstruktur und Kategorien erstellen</t>
  </si>
  <si>
    <t>Kategorien werden konsolidiert</t>
  </si>
  <si>
    <t>Umsetzung</t>
  </si>
  <si>
    <t>Kernfunktionen entwickeln</t>
  </si>
  <si>
    <t>Anmeldung, Suche und Rechteverwaltung</t>
  </si>
  <si>
    <t>Anmeldung und Rechteverwaltung umsetzen</t>
  </si>
  <si>
    <t>Technische Prüfung läuft</t>
  </si>
  <si>
    <t>Wissensdatenbank migrieren</t>
  </si>
  <si>
    <t>Probeübertragung 1 abgeschlossen</t>
  </si>
  <si>
    <t>Qualität</t>
  </si>
  <si>
    <t>Testplan und Testfälle erstellen</t>
  </si>
  <si>
    <t>Abhängig von Kernfunktionen</t>
  </si>
  <si>
    <t>Probelauf</t>
  </si>
  <si>
    <t>Interner Probelauf</t>
  </si>
  <si>
    <t>Probelaufgruppe mit 25 Personen</t>
  </si>
  <si>
    <t>Probelaufphase durchführen und Rückmeldungen auswerten</t>
  </si>
  <si>
    <t>Rückmeldebogen vorbereitet</t>
  </si>
  <si>
    <t>Einführung</t>
  </si>
  <si>
    <t>Schulungsunterlagen vorbereiten</t>
  </si>
  <si>
    <t>Kurzanleitung und häufige Fragen</t>
  </si>
  <si>
    <t>Freigabe für den Produktivstart</t>
  </si>
  <si>
    <t>Entscheidung nach Probelauf</t>
  </si>
  <si>
    <t>Nachbetreuung und Optimierung</t>
  </si>
  <si>
    <t>Niedrig</t>
  </si>
  <si>
    <t>Erste Nutzungsdaten prüfen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</si>
</sst>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yyyy\-mm\-dd"/>
    <numFmt numFmtId="167" formatCode="mm\-dd"/>
  </numFmts>
  <fonts count="9" x14ac:knownFonts="1">
    <font>
      <sz val="11"/>
      <name val="Carlito"/>
    </font>
    <font>
      <b/>
      <sz val="18"/>
      <color rgb="FFFFFFFF"/>
      <name val="Carlito"/>
    </font>
    <font>
      <b/>
      <sz val="11"/>
      <name val="Carlito"/>
    </font>
    <font>
      <i/>
      <sz val="11"/>
      <color rgb="FF4B5563"/>
      <name val="Carlito"/>
    </font>
    <font>
      <b/>
      <sz val="11"/>
      <color rgb="FFFFFFFF"/>
      <name val="Carlito"/>
    </font>
    <font>
      <b/>
      <sz val="14"/>
      <name val="Carlito"/>
    </font>
    <font>
      <b/>
      <sz val="9"/>
      <color rgb="FFFFFFFF"/>
      <name val="Carlito"/>
    </font>
    <font>
      <sz val="11"/>
      <name val="Carlito"/>
    </font>
    <font>
      <sz val="9"/>
      <name val="Carlito"/>
      <family val="2"/>
    </font>
  </fonts>
  <fills count="1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5E7EB"/>
      </patternFill>
    </fill>
    <fill>
      <patternFill patternType="solid">
        <fgColor rgb="FF374151"/>
      </patternFill>
    </fill>
    <fill>
      <patternFill patternType="solid">
        <fgColor rgb="FFF9FAFB"/>
      </patternFill>
    </fill>
    <fill>
      <patternFill patternType="solid">
        <fgColor rgb="FF111827"/>
      </patternFill>
    </fill>
    <fill>
      <patternFill patternType="solid">
        <fgColor rgb="FF93C5FD"/>
      </patternFill>
    </fill>
    <fill>
      <patternFill patternType="solid">
        <fgColor rgb="FFC4B5FD"/>
      </patternFill>
    </fill>
    <fill>
      <patternFill patternType="solid">
        <fgColor rgb="FFFCA5A5"/>
      </patternFill>
    </fill>
    <fill>
      <patternFill patternType="solid">
        <fgColor rgb="FF86EFAC"/>
      </patternFill>
    </fill>
    <fill>
      <patternFill patternType="solid">
        <fgColor rgb="FFF59E0B"/>
      </patternFill>
    </fill>
    <fill>
      <patternFill patternType="solid">
        <fgColor rgb="FFFEF3C7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3" borderId="0" xfId="1" applyFont="1" applyFill="1"/>
    <xf numFmtId="0" fontId="3" fillId="0" borderId="0" xfId="1" applyFont="1" applyAlignment="1">
      <alignment wrapText="1"/>
    </xf>
    <xf numFmtId="0" fontId="4" fillId="6" borderId="0" xfId="1" applyFont="1" applyFill="1" applyAlignment="1">
      <alignment horizontal="center"/>
    </xf>
    <xf numFmtId="0" fontId="2" fillId="0" borderId="0" xfId="1" applyFont="1"/>
    <xf numFmtId="0" fontId="0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7" borderId="0" xfId="1" applyFont="1" applyFill="1" applyAlignment="1">
      <alignment vertical="center" wrapText="1"/>
    </xf>
    <xf numFmtId="0" fontId="2" fillId="8" borderId="0" xfId="1" applyFont="1" applyFill="1" applyAlignment="1">
      <alignment vertical="center" wrapText="1"/>
    </xf>
    <xf numFmtId="0" fontId="2" fillId="9" borderId="0" xfId="1" applyFont="1" applyFill="1" applyAlignment="1">
      <alignment vertical="center" wrapText="1"/>
    </xf>
    <xf numFmtId="0" fontId="2" fillId="10" borderId="0" xfId="1" applyFont="1" applyFill="1" applyAlignment="1">
      <alignment vertical="center" wrapText="1"/>
    </xf>
    <xf numFmtId="0" fontId="2" fillId="11" borderId="0" xfId="1" applyFont="1" applyFill="1" applyAlignment="1">
      <alignment vertical="center" wrapText="1"/>
    </xf>
    <xf numFmtId="0" fontId="2" fillId="12" borderId="0" xfId="1" applyFont="1" applyFill="1" applyAlignment="1">
      <alignment vertical="center" wrapText="1"/>
    </xf>
    <xf numFmtId="0" fontId="4" fillId="13" borderId="0" xfId="1" applyFont="1" applyFill="1" applyAlignment="1">
      <alignment horizontal="center" vertical="center" wrapText="1"/>
    </xf>
    <xf numFmtId="0" fontId="6" fillId="13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6" fontId="0" fillId="0" borderId="0" xfId="1" applyNumberFormat="1" applyFont="1"/>
    <xf numFmtId="167" fontId="6" fillId="13" borderId="0" xfId="1" applyNumberFormat="1" applyFont="1" applyFill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9" fontId="5" fillId="5" borderId="1" xfId="1" applyNumberFormat="1" applyFont="1" applyFill="1" applyBorder="1" applyAlignment="1">
      <alignment horizontal="center" vertical="center"/>
    </xf>
    <xf numFmtId="166" fontId="5" fillId="5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6" fontId="8" fillId="0" borderId="0" xfId="1" applyNumberFormat="1" applyFont="1" applyAlignment="1">
      <alignment vertical="center" wrapText="1"/>
    </xf>
    <xf numFmtId="9" fontId="8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39"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rlito"/>
        <scheme val="none"/>
      </font>
    </dxf>
    <dxf>
      <font>
        <b/>
        <color rgb="FF111827"/>
      </font>
      <fill>
        <patternFill>
          <bgColor rgb="FFF59E0B"/>
        </patternFill>
      </fill>
    </dxf>
    <dxf>
      <fill>
        <patternFill>
          <bgColor rgb="FF86EFAC"/>
        </patternFill>
      </fill>
    </dxf>
    <dxf>
      <fill>
        <patternFill>
          <bgColor rgb="FFFCA5A5"/>
        </patternFill>
      </fill>
    </dxf>
    <dxf>
      <fill>
        <patternFill>
          <bgColor rgb="FFC4B5FD"/>
        </patternFill>
      </fill>
    </dxf>
    <dxf>
      <fill>
        <patternFill>
          <bgColor rgb="FF93C5FD"/>
        </patternFill>
      </fill>
    </dxf>
    <dxf>
      <fill>
        <patternFill>
          <bgColor rgb="FFE5E7EB"/>
        </patternFill>
      </fill>
    </dxf>
    <dxf>
      <font>
        <b/>
        <color rgb="FF92400E"/>
      </font>
      <fill>
        <patternFill>
          <bgColor rgb="FFFEF3C7"/>
        </patternFill>
      </fill>
    </dxf>
    <dxf>
      <fill>
        <patternFill>
          <bgColor rgb="FFE5E7EB"/>
        </patternFill>
      </fill>
    </dxf>
    <dxf>
      <fill>
        <patternFill>
          <bgColor rgb="FFFCA5A5"/>
        </patternFill>
      </fill>
    </dxf>
    <dxf>
      <fill>
        <patternFill>
          <bgColor rgb="FFFECACA"/>
        </patternFill>
      </fill>
    </dxf>
    <dxf>
      <fill>
        <patternFill>
          <bgColor rgb="FFFED7AA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DCFCE7"/>
        </patternFill>
      </fill>
    </dxf>
    <dxf>
      <fill>
        <patternFill>
          <bgColor rgb="FFFECACA"/>
        </patternFill>
      </fill>
    </dxf>
    <dxf>
      <fill>
        <patternFill>
          <bgColor rgb="FFECFDF5"/>
        </patternFill>
      </fill>
    </dxf>
    <dxf>
      <fill>
        <patternFill>
          <bgColor rgb="FFFEF3C7"/>
        </patternFill>
      </fill>
    </dxf>
    <dxf>
      <font>
        <b/>
        <color rgb="FF991B1B"/>
      </font>
      <fill>
        <patternFill>
          <bgColor rgb="FFFEE2E2"/>
        </patternFill>
      </fill>
    </dxf>
    <dxf>
      <fill>
        <patternFill>
          <bgColor rgb="FFDCFCE7"/>
        </patternFill>
      </fill>
    </dxf>
    <dxf>
      <fill>
        <patternFill>
          <bgColor rgb="FFFECACA"/>
        </patternFill>
      </fill>
    </dxf>
    <dxf>
      <fill>
        <patternFill>
          <bgColor rgb="FFEDE9FE"/>
        </patternFill>
      </fill>
    </dxf>
    <dxf>
      <fill>
        <patternFill>
          <bgColor rgb="FFDBEAFE"/>
        </patternFill>
      </fill>
    </dxf>
    <dxf>
      <fill>
        <patternFill>
          <bgColor rgb="FFE5E7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ktplanTabelle" displayName="ProjektplanTabelle" ref="A12:O32" dataDxfId="0">
  <tableColumns count="15">
    <tableColumn id="1" xr3:uid="{00000000-0010-0000-0000-000001000000}" name="Nr." dataDxfId="15"/>
    <tableColumn id="2" xr3:uid="{00000000-0010-0000-0000-000002000000}" name="Phase" dataDxfId="14"/>
    <tableColumn id="3" xr3:uid="{00000000-0010-0000-0000-000003000000}" name="Aufgabe" dataDxfId="13"/>
    <tableColumn id="4" xr3:uid="{00000000-0010-0000-0000-000004000000}" name="Verantwortlich" dataDxfId="12"/>
    <tableColumn id="5" xr3:uid="{00000000-0010-0000-0000-000005000000}" name="Typ" dataDxfId="11"/>
    <tableColumn id="6" xr3:uid="{00000000-0010-0000-0000-000006000000}" name="Status" dataDxfId="10"/>
    <tableColumn id="7" xr3:uid="{00000000-0010-0000-0000-000007000000}" name="Priorität" dataDxfId="9"/>
    <tableColumn id="8" xr3:uid="{00000000-0010-0000-0000-000008000000}" name="Start" dataDxfId="8"/>
    <tableColumn id="9" xr3:uid="{00000000-0010-0000-0000-000009000000}" name="Ende" dataDxfId="7"/>
    <tableColumn id="10" xr3:uid="{00000000-0010-0000-0000-00000A000000}" name="Dauer" dataDxfId="6"/>
    <tableColumn id="11" xr3:uid="{00000000-0010-0000-0000-00000B000000}" name="Ist %" dataDxfId="5"/>
    <tableColumn id="12" xr3:uid="{00000000-0010-0000-0000-00000C000000}" name="Soll %" dataDxfId="4"/>
    <tableColumn id="13" xr3:uid="{00000000-0010-0000-0000-00000D000000}" name="Abweichung" dataDxfId="3"/>
    <tableColumn id="14" xr3:uid="{00000000-0010-0000-0000-00000E000000}" name="Planstatus" dataDxfId="2"/>
    <tableColumn id="15" xr3:uid="{00000000-0010-0000-0000-00000F000000}" name="Abhängigkeit / Notiz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2"/>
  <sheetViews>
    <sheetView tabSelected="1" zoomScale="80" zoomScaleNormal="80" workbookViewId="0">
      <selection sqref="A1:AP1"/>
    </sheetView>
  </sheetViews>
  <sheetFormatPr baseColWidth="10" defaultColWidth="9" defaultRowHeight="15" x14ac:dyDescent="0.25"/>
  <cols>
    <col min="1" max="1" width="6" customWidth="1"/>
    <col min="2" max="2" width="8.625" customWidth="1"/>
    <col min="3" max="3" width="29" customWidth="1"/>
    <col min="4" max="4" width="14.5" customWidth="1"/>
    <col min="5" max="5" width="8.5" customWidth="1"/>
    <col min="6" max="6" width="9.875" bestFit="1" customWidth="1"/>
    <col min="7" max="7" width="7.25" bestFit="1" customWidth="1"/>
    <col min="8" max="9" width="7.875" bestFit="1" customWidth="1"/>
    <col min="10" max="10" width="8" customWidth="1"/>
    <col min="11" max="11" width="10" customWidth="1"/>
    <col min="12" max="12" width="7.125" bestFit="1" customWidth="1"/>
    <col min="13" max="13" width="10.5" bestFit="1" customWidth="1"/>
    <col min="14" max="14" width="8.875" bestFit="1" customWidth="1"/>
    <col min="15" max="15" width="26.75" bestFit="1" customWidth="1"/>
    <col min="16" max="16" width="4.25" customWidth="1"/>
    <col min="17" max="42" width="8" customWidth="1"/>
  </cols>
  <sheetData>
    <row r="1" spans="1:42" ht="33.950000000000003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3" spans="1:42" ht="24" customHeight="1" x14ac:dyDescent="0.25">
      <c r="A3" s="1" t="s">
        <v>1</v>
      </c>
      <c r="B3" s="29" t="s">
        <v>2</v>
      </c>
      <c r="C3" s="29"/>
      <c r="D3" t="s">
        <v>3</v>
      </c>
      <c r="E3" s="28">
        <v>46027</v>
      </c>
      <c r="F3" s="28"/>
      <c r="G3" s="17" t="s">
        <v>4</v>
      </c>
      <c r="H3" s="28">
        <f ca="1">TODAY()</f>
        <v>46162</v>
      </c>
      <c r="I3" s="28"/>
      <c r="J3" t="s">
        <v>5</v>
      </c>
      <c r="K3">
        <v>26</v>
      </c>
      <c r="L3" t="s">
        <v>6</v>
      </c>
      <c r="O3" s="3" t="s">
        <v>7</v>
      </c>
      <c r="P3" s="3" t="s">
        <v>8</v>
      </c>
      <c r="Q3" s="6" t="s">
        <v>9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4" customHeight="1" x14ac:dyDescent="0.25">
      <c r="A4" s="1" t="s">
        <v>10</v>
      </c>
      <c r="B4" s="2" t="s">
        <v>11</v>
      </c>
      <c r="C4" s="2"/>
      <c r="D4" s="2"/>
      <c r="E4" s="2"/>
      <c r="F4" s="2"/>
      <c r="G4" s="2"/>
      <c r="H4" s="2"/>
      <c r="I4" s="2"/>
      <c r="J4" s="2"/>
      <c r="K4" s="2"/>
      <c r="L4" s="2"/>
      <c r="O4" s="4" t="s">
        <v>12</v>
      </c>
      <c r="P4" s="5">
        <f>COUNTIFS($C$13:$C$32,"&lt;&gt;",$F$13:$F$32,O4)</f>
        <v>5</v>
      </c>
      <c r="Q4" s="6" t="s">
        <v>12</v>
      </c>
      <c r="R4" s="7"/>
      <c r="S4" s="6"/>
      <c r="T4" s="6" t="s">
        <v>13</v>
      </c>
      <c r="U4" s="8"/>
      <c r="V4" s="6"/>
      <c r="W4" s="6" t="s">
        <v>14</v>
      </c>
      <c r="X4" s="9"/>
      <c r="Y4" s="6"/>
      <c r="Z4" s="6" t="s">
        <v>15</v>
      </c>
      <c r="AA4" s="10"/>
      <c r="AB4" s="6"/>
      <c r="AC4" s="6" t="s">
        <v>16</v>
      </c>
      <c r="AD4" s="11"/>
      <c r="AE4" s="6"/>
      <c r="AF4" s="6" t="s">
        <v>17</v>
      </c>
      <c r="AG4" s="12"/>
      <c r="AH4" s="6"/>
      <c r="AI4" s="6" t="s">
        <v>18</v>
      </c>
      <c r="AJ4" s="13"/>
      <c r="AK4" s="6"/>
      <c r="AL4" s="6"/>
      <c r="AM4" s="6"/>
      <c r="AN4" s="6"/>
      <c r="AO4" s="6"/>
      <c r="AP4" s="6"/>
    </row>
    <row r="5" spans="1:42" x14ac:dyDescent="0.25">
      <c r="O5" s="4" t="s">
        <v>13</v>
      </c>
      <c r="P5" s="5">
        <f>COUNTIFS($C$13:$C$32,"&lt;&gt;",$F$13:$F$32,O5)</f>
        <v>4</v>
      </c>
    </row>
    <row r="6" spans="1:42" ht="24" customHeight="1" x14ac:dyDescent="0.25">
      <c r="A6" s="19" t="s">
        <v>19</v>
      </c>
      <c r="B6" s="19"/>
      <c r="C6" s="19" t="s">
        <v>16</v>
      </c>
      <c r="D6" s="19"/>
      <c r="E6" s="19" t="s">
        <v>20</v>
      </c>
      <c r="F6" s="19"/>
      <c r="G6" s="19" t="s">
        <v>21</v>
      </c>
      <c r="H6" s="19"/>
      <c r="I6" s="19" t="s">
        <v>15</v>
      </c>
      <c r="J6" s="19"/>
      <c r="K6" s="19" t="s">
        <v>22</v>
      </c>
      <c r="L6" s="19"/>
      <c r="M6" s="19" t="s">
        <v>23</v>
      </c>
      <c r="N6" s="19"/>
      <c r="O6" s="4" t="s">
        <v>14</v>
      </c>
      <c r="P6" s="5">
        <f>COUNTIFS($C$13:$C$32,"&lt;&gt;",$F$13:$F$32,O6)</f>
        <v>1</v>
      </c>
    </row>
    <row r="7" spans="1:42" ht="24" customHeight="1" x14ac:dyDescent="0.25">
      <c r="A7" s="20">
        <f>COUNTIF($C$13:$C$32,"&lt;&gt;")</f>
        <v>16</v>
      </c>
      <c r="B7" s="20"/>
      <c r="C7" s="20">
        <f>COUNTIFS($C$13:$C$32,"&lt;&gt;",$F$13:$F$32,"Abgeschlossen")</f>
        <v>5</v>
      </c>
      <c r="D7" s="20"/>
      <c r="E7" s="20">
        <f ca="1">COUNTIFS($C$13:$C$32,"&lt;&gt;",$N$13:$N$32,"Überfällig")</f>
        <v>9</v>
      </c>
      <c r="F7" s="20"/>
      <c r="G7" s="21">
        <f>IFERROR(SUMPRODUCT($J$13:$J$32,$K$13:$K$32)/SUM($J$13:$J$32),0)</f>
        <v>0.54698113207547161</v>
      </c>
      <c r="H7" s="21"/>
      <c r="I7" s="20">
        <f>COUNTIFS($C$13:$C$32,"&lt;&gt;",$F$13:$F$32,"Blockiert")</f>
        <v>1</v>
      </c>
      <c r="J7" s="20"/>
      <c r="K7" s="22">
        <f>MAX($I$13:$I$32)</f>
        <v>46171</v>
      </c>
      <c r="L7" s="22"/>
      <c r="M7" s="20">
        <f>COUNTIFS($C$13:$C$32,"&lt;&gt;",$E$13:$E$32,"Meilenstein",$F$13:$F$32,"&lt;&gt;Abgeschlossen")</f>
        <v>2</v>
      </c>
      <c r="N7" s="20"/>
      <c r="O7" s="4" t="s">
        <v>15</v>
      </c>
      <c r="P7" s="5">
        <f>COUNTIFS($C$13:$C$32,"&lt;&gt;",$F$13:$F$32,O7)</f>
        <v>1</v>
      </c>
    </row>
    <row r="8" spans="1:42" x14ac:dyDescent="0.25">
      <c r="O8" s="4" t="s">
        <v>16</v>
      </c>
      <c r="P8" s="5">
        <f>COUNTIFS($C$13:$C$32,"&lt;&gt;",$F$13:$F$32,O8)</f>
        <v>5</v>
      </c>
    </row>
    <row r="9" spans="1:42" ht="20.100000000000001" customHeight="1" x14ac:dyDescent="0.25">
      <c r="Q9" s="15" t="str">
        <f t="shared" ref="Q9:AP9" si="0">CHOOSE(MONTH(Q$11),"Jan","Feb","Mär","Apr","Mai","Jun","Jul","Aug","Sep","Okt","Nov","Dez")&amp;" "&amp;YEAR(Q$11)</f>
        <v>Jan 2026</v>
      </c>
      <c r="R9" s="15" t="str">
        <f t="shared" si="0"/>
        <v>Jan 2026</v>
      </c>
      <c r="S9" s="15" t="str">
        <f t="shared" si="0"/>
        <v>Jan 2026</v>
      </c>
      <c r="T9" s="15" t="str">
        <f t="shared" si="0"/>
        <v>Jan 2026</v>
      </c>
      <c r="U9" s="15" t="str">
        <f t="shared" si="0"/>
        <v>Feb 2026</v>
      </c>
      <c r="V9" s="15" t="str">
        <f t="shared" si="0"/>
        <v>Feb 2026</v>
      </c>
      <c r="W9" s="15" t="str">
        <f t="shared" si="0"/>
        <v>Feb 2026</v>
      </c>
      <c r="X9" s="15" t="str">
        <f t="shared" si="0"/>
        <v>Feb 2026</v>
      </c>
      <c r="Y9" s="15" t="str">
        <f t="shared" si="0"/>
        <v>Mär 2026</v>
      </c>
      <c r="Z9" s="15" t="str">
        <f t="shared" si="0"/>
        <v>Mär 2026</v>
      </c>
      <c r="AA9" s="15" t="str">
        <f t="shared" si="0"/>
        <v>Mär 2026</v>
      </c>
      <c r="AB9" s="15" t="str">
        <f t="shared" si="0"/>
        <v>Mär 2026</v>
      </c>
      <c r="AC9" s="15" t="str">
        <f t="shared" si="0"/>
        <v>Mär 2026</v>
      </c>
      <c r="AD9" s="15" t="str">
        <f t="shared" si="0"/>
        <v>Apr 2026</v>
      </c>
      <c r="AE9" s="15" t="str">
        <f t="shared" si="0"/>
        <v>Apr 2026</v>
      </c>
      <c r="AF9" s="15" t="str">
        <f t="shared" si="0"/>
        <v>Apr 2026</v>
      </c>
      <c r="AG9" s="15" t="str">
        <f t="shared" si="0"/>
        <v>Apr 2026</v>
      </c>
      <c r="AH9" s="15" t="str">
        <f t="shared" si="0"/>
        <v>Mai 2026</v>
      </c>
      <c r="AI9" s="15" t="str">
        <f t="shared" si="0"/>
        <v>Mai 2026</v>
      </c>
      <c r="AJ9" s="15" t="str">
        <f t="shared" si="0"/>
        <v>Mai 2026</v>
      </c>
      <c r="AK9" s="15" t="str">
        <f t="shared" si="0"/>
        <v>Mai 2026</v>
      </c>
      <c r="AL9" s="15" t="str">
        <f t="shared" si="0"/>
        <v>Jun 2026</v>
      </c>
      <c r="AM9" s="15" t="str">
        <f t="shared" si="0"/>
        <v>Jun 2026</v>
      </c>
      <c r="AN9" s="15" t="str">
        <f t="shared" si="0"/>
        <v>Jun 2026</v>
      </c>
      <c r="AO9" s="15" t="str">
        <f t="shared" si="0"/>
        <v>Jun 2026</v>
      </c>
      <c r="AP9" s="15" t="str">
        <f t="shared" si="0"/>
        <v>Jun 2026</v>
      </c>
    </row>
    <row r="10" spans="1:42" ht="20.100000000000001" customHeight="1" x14ac:dyDescent="0.25">
      <c r="Q10" s="15" t="str">
        <f t="shared" ref="Q10:AP10" si="1">"KW "&amp;INT((Q11-DATE(YEAR(Q11-WEEKDAY(Q11,2)+4),1,3)+WEEKDAY(DATE(YEAR(Q11-WEEKDAY(Q11,2)+4),1,3),2)+5)/7)</f>
        <v>KW 1</v>
      </c>
      <c r="R10" s="15" t="str">
        <f t="shared" si="1"/>
        <v>KW 2</v>
      </c>
      <c r="S10" s="15" t="str">
        <f t="shared" si="1"/>
        <v>KW 3</v>
      </c>
      <c r="T10" s="15" t="str">
        <f t="shared" si="1"/>
        <v>KW 4</v>
      </c>
      <c r="U10" s="15" t="str">
        <f t="shared" si="1"/>
        <v>KW 5</v>
      </c>
      <c r="V10" s="15" t="str">
        <f t="shared" si="1"/>
        <v>KW 6</v>
      </c>
      <c r="W10" s="15" t="str">
        <f t="shared" si="1"/>
        <v>KW 7</v>
      </c>
      <c r="X10" s="15" t="str">
        <f t="shared" si="1"/>
        <v>KW 8</v>
      </c>
      <c r="Y10" s="15" t="str">
        <f t="shared" si="1"/>
        <v>KW 9</v>
      </c>
      <c r="Z10" s="15" t="str">
        <f t="shared" si="1"/>
        <v>KW 10</v>
      </c>
      <c r="AA10" s="15" t="str">
        <f t="shared" si="1"/>
        <v>KW 11</v>
      </c>
      <c r="AB10" s="15" t="str">
        <f t="shared" si="1"/>
        <v>KW 12</v>
      </c>
      <c r="AC10" s="15" t="str">
        <f t="shared" si="1"/>
        <v>KW 13</v>
      </c>
      <c r="AD10" s="15" t="str">
        <f t="shared" si="1"/>
        <v>KW 14</v>
      </c>
      <c r="AE10" s="15" t="str">
        <f t="shared" si="1"/>
        <v>KW 15</v>
      </c>
      <c r="AF10" s="15" t="str">
        <f t="shared" si="1"/>
        <v>KW 16</v>
      </c>
      <c r="AG10" s="15" t="str">
        <f t="shared" si="1"/>
        <v>KW 17</v>
      </c>
      <c r="AH10" s="15" t="str">
        <f t="shared" si="1"/>
        <v>KW 18</v>
      </c>
      <c r="AI10" s="15" t="str">
        <f t="shared" si="1"/>
        <v>KW 19</v>
      </c>
      <c r="AJ10" s="15" t="str">
        <f t="shared" si="1"/>
        <v>KW 20</v>
      </c>
      <c r="AK10" s="15" t="str">
        <f t="shared" si="1"/>
        <v>KW 21</v>
      </c>
      <c r="AL10" s="15" t="str">
        <f t="shared" si="1"/>
        <v>KW 22</v>
      </c>
      <c r="AM10" s="15" t="str">
        <f t="shared" si="1"/>
        <v>KW 23</v>
      </c>
      <c r="AN10" s="15" t="str">
        <f t="shared" si="1"/>
        <v>KW 24</v>
      </c>
      <c r="AO10" s="15" t="str">
        <f t="shared" si="1"/>
        <v>KW 25</v>
      </c>
      <c r="AP10" s="15" t="str">
        <f t="shared" si="1"/>
        <v>KW 26</v>
      </c>
    </row>
    <row r="11" spans="1:42" ht="20.100000000000001" customHeight="1" x14ac:dyDescent="0.25">
      <c r="Q11" s="18">
        <f t="shared" ref="Q11:AP11" si="2">$E$3-WEEKDAY($E$3,2)+1+(COLUMN()-COLUMN($Q$11))*7</f>
        <v>46027</v>
      </c>
      <c r="R11" s="18">
        <f t="shared" si="2"/>
        <v>46034</v>
      </c>
      <c r="S11" s="18">
        <f t="shared" si="2"/>
        <v>46041</v>
      </c>
      <c r="T11" s="18">
        <f t="shared" si="2"/>
        <v>46048</v>
      </c>
      <c r="U11" s="18">
        <f t="shared" si="2"/>
        <v>46055</v>
      </c>
      <c r="V11" s="18">
        <f t="shared" si="2"/>
        <v>46062</v>
      </c>
      <c r="W11" s="18">
        <f t="shared" si="2"/>
        <v>46069</v>
      </c>
      <c r="X11" s="18">
        <f t="shared" si="2"/>
        <v>46076</v>
      </c>
      <c r="Y11" s="18">
        <f t="shared" si="2"/>
        <v>46083</v>
      </c>
      <c r="Z11" s="18">
        <f t="shared" si="2"/>
        <v>46090</v>
      </c>
      <c r="AA11" s="18">
        <f t="shared" si="2"/>
        <v>46097</v>
      </c>
      <c r="AB11" s="18">
        <f t="shared" si="2"/>
        <v>46104</v>
      </c>
      <c r="AC11" s="18">
        <f t="shared" si="2"/>
        <v>46111</v>
      </c>
      <c r="AD11" s="18">
        <f t="shared" si="2"/>
        <v>46118</v>
      </c>
      <c r="AE11" s="18">
        <f t="shared" si="2"/>
        <v>46125</v>
      </c>
      <c r="AF11" s="18">
        <f t="shared" si="2"/>
        <v>46132</v>
      </c>
      <c r="AG11" s="18">
        <f t="shared" si="2"/>
        <v>46139</v>
      </c>
      <c r="AH11" s="18">
        <f t="shared" si="2"/>
        <v>46146</v>
      </c>
      <c r="AI11" s="18">
        <f t="shared" si="2"/>
        <v>46153</v>
      </c>
      <c r="AJ11" s="18">
        <f t="shared" si="2"/>
        <v>46160</v>
      </c>
      <c r="AK11" s="18">
        <f t="shared" si="2"/>
        <v>46167</v>
      </c>
      <c r="AL11" s="18">
        <f t="shared" si="2"/>
        <v>46174</v>
      </c>
      <c r="AM11" s="18">
        <f t="shared" si="2"/>
        <v>46181</v>
      </c>
      <c r="AN11" s="18">
        <f t="shared" si="2"/>
        <v>46188</v>
      </c>
      <c r="AO11" s="18">
        <f t="shared" si="2"/>
        <v>46195</v>
      </c>
      <c r="AP11" s="18">
        <f t="shared" si="2"/>
        <v>46202</v>
      </c>
    </row>
    <row r="12" spans="1:42" ht="20.100000000000001" customHeight="1" x14ac:dyDescent="0.25">
      <c r="A12" s="14" t="s">
        <v>24</v>
      </c>
      <c r="B12" s="14" t="s">
        <v>25</v>
      </c>
      <c r="C12" s="14" t="s">
        <v>26</v>
      </c>
      <c r="D12" s="14" t="s">
        <v>27</v>
      </c>
      <c r="E12" s="14" t="s">
        <v>28</v>
      </c>
      <c r="F12" s="14" t="s">
        <v>7</v>
      </c>
      <c r="G12" s="14" t="s">
        <v>29</v>
      </c>
      <c r="H12" s="14" t="s">
        <v>30</v>
      </c>
      <c r="I12" s="14" t="s">
        <v>31</v>
      </c>
      <c r="J12" s="14" t="s">
        <v>32</v>
      </c>
      <c r="K12" s="14" t="s">
        <v>33</v>
      </c>
      <c r="L12" s="14" t="s">
        <v>34</v>
      </c>
      <c r="M12" s="14" t="s">
        <v>35</v>
      </c>
      <c r="N12" s="14" t="s">
        <v>36</v>
      </c>
      <c r="O12" s="14" t="s">
        <v>37</v>
      </c>
      <c r="Q12" s="15" t="str">
        <f t="shared" ref="Q12:AP12" ca="1" si="3">IF(AND(Q$11&lt;=TODAY(),Q$11+6&gt;=TODAY()),"HEUTE","")</f>
        <v/>
      </c>
      <c r="R12" s="15" t="str">
        <f t="shared" ca="1" si="3"/>
        <v/>
      </c>
      <c r="S12" s="15" t="str">
        <f t="shared" ca="1" si="3"/>
        <v/>
      </c>
      <c r="T12" s="15" t="str">
        <f t="shared" ca="1" si="3"/>
        <v/>
      </c>
      <c r="U12" s="15" t="str">
        <f t="shared" ca="1" si="3"/>
        <v/>
      </c>
      <c r="V12" s="15" t="str">
        <f t="shared" ca="1" si="3"/>
        <v/>
      </c>
      <c r="W12" s="15" t="str">
        <f t="shared" ca="1" si="3"/>
        <v/>
      </c>
      <c r="X12" s="15" t="str">
        <f t="shared" ca="1" si="3"/>
        <v/>
      </c>
      <c r="Y12" s="15" t="str">
        <f t="shared" ca="1" si="3"/>
        <v/>
      </c>
      <c r="Z12" s="15" t="str">
        <f t="shared" ca="1" si="3"/>
        <v/>
      </c>
      <c r="AA12" s="15" t="str">
        <f t="shared" ca="1" si="3"/>
        <v/>
      </c>
      <c r="AB12" s="15" t="str">
        <f t="shared" ca="1" si="3"/>
        <v/>
      </c>
      <c r="AC12" s="15" t="str">
        <f t="shared" ca="1" si="3"/>
        <v/>
      </c>
      <c r="AD12" s="15" t="str">
        <f t="shared" ca="1" si="3"/>
        <v/>
      </c>
      <c r="AE12" s="15" t="str">
        <f t="shared" ca="1" si="3"/>
        <v/>
      </c>
      <c r="AF12" s="15" t="str">
        <f t="shared" ca="1" si="3"/>
        <v/>
      </c>
      <c r="AG12" s="15" t="str">
        <f t="shared" ca="1" si="3"/>
        <v/>
      </c>
      <c r="AH12" s="15" t="str">
        <f t="shared" ca="1" si="3"/>
        <v/>
      </c>
      <c r="AI12" s="15" t="str">
        <f t="shared" ca="1" si="3"/>
        <v/>
      </c>
      <c r="AJ12" s="15" t="str">
        <f t="shared" ca="1" si="3"/>
        <v>HEUTE</v>
      </c>
      <c r="AK12" s="15" t="str">
        <f t="shared" ca="1" si="3"/>
        <v/>
      </c>
      <c r="AL12" s="15" t="str">
        <f t="shared" ca="1" si="3"/>
        <v/>
      </c>
      <c r="AM12" s="15" t="str">
        <f t="shared" ca="1" si="3"/>
        <v/>
      </c>
      <c r="AN12" s="15" t="str">
        <f t="shared" ca="1" si="3"/>
        <v/>
      </c>
      <c r="AO12" s="15" t="str">
        <f t="shared" ca="1" si="3"/>
        <v/>
      </c>
      <c r="AP12" s="15" t="str">
        <f t="shared" ca="1" si="3"/>
        <v/>
      </c>
    </row>
    <row r="13" spans="1:42" ht="23.1" customHeight="1" x14ac:dyDescent="0.25">
      <c r="A13" s="23">
        <v>1</v>
      </c>
      <c r="B13" s="24" t="s">
        <v>38</v>
      </c>
      <c r="C13" s="25" t="s">
        <v>39</v>
      </c>
      <c r="D13" s="24" t="s">
        <v>40</v>
      </c>
      <c r="E13" s="24" t="s">
        <v>25</v>
      </c>
      <c r="F13" s="24" t="s">
        <v>16</v>
      </c>
      <c r="G13" s="24" t="s">
        <v>41</v>
      </c>
      <c r="H13" s="26">
        <v>46027</v>
      </c>
      <c r="I13" s="26">
        <v>46040</v>
      </c>
      <c r="J13" s="23">
        <f t="shared" ref="J13:J32" si="4">IF($C13="","",IF($E13="Meilenstein",0,MAX(1,$I13-$H13+1)))</f>
        <v>14</v>
      </c>
      <c r="K13" s="27">
        <v>1</v>
      </c>
      <c r="L13" s="27">
        <f t="shared" ref="L13:L32" ca="1" si="5">IF($C13="","",IF($E13="Meilenstein",IF(TODAY()&gt;=$H13,1,0),IF(TODAY()&lt;$H13,0,IF(TODAY()&gt;$I13,1,(TODAY()-$H13+1)/($I13-$H13+1)))))</f>
        <v>1</v>
      </c>
      <c r="M13" s="27">
        <f t="shared" ref="M13:M32" ca="1" si="6">IF($C13="","",$K13-$L13)</f>
        <v>0</v>
      </c>
      <c r="N13" s="24" t="str">
        <f t="shared" ref="N13:N28" ca="1" si="7">IF($C13="","",IF($F13="Abgeschlossen","Erledigt",IF($F13="Blockiert","Blockiert",IF(AND(TODAY()&gt;$I13,$K13&lt;1),"Überfällig",IF($M13&lt;-0.15,"Hinter Plan",IF($M13&lt;-0.05,"Beobachten","Im Plan"))))))</f>
        <v>Erledigt</v>
      </c>
      <c r="O13" s="25" t="s">
        <v>42</v>
      </c>
      <c r="Q13" s="16" t="str">
        <f t="shared" ref="Q13:Z22" si="8">IF($C13="","",IF(AND(Q$11&lt;=$I13,Q$11+6&gt;=$H13),IF($E13="Meilenstein","◆",""),""))</f>
        <v/>
      </c>
      <c r="R13" s="16" t="str">
        <f t="shared" si="8"/>
        <v/>
      </c>
      <c r="S13" s="16" t="str">
        <f t="shared" si="8"/>
        <v/>
      </c>
      <c r="T13" s="16" t="str">
        <f t="shared" si="8"/>
        <v/>
      </c>
      <c r="U13" s="16" t="str">
        <f t="shared" si="8"/>
        <v/>
      </c>
      <c r="V13" s="16" t="str">
        <f t="shared" si="8"/>
        <v/>
      </c>
      <c r="W13" s="16" t="str">
        <f t="shared" si="8"/>
        <v/>
      </c>
      <c r="X13" s="16" t="str">
        <f t="shared" si="8"/>
        <v/>
      </c>
      <c r="Y13" s="16" t="str">
        <f t="shared" si="8"/>
        <v/>
      </c>
      <c r="Z13" s="16" t="str">
        <f t="shared" si="8"/>
        <v/>
      </c>
      <c r="AA13" s="16" t="str">
        <f t="shared" ref="AA13:AJ22" si="9">IF($C13="","",IF(AND(AA$11&lt;=$I13,AA$11+6&gt;=$H13),IF($E13="Meilenstein","◆",""),""))</f>
        <v/>
      </c>
      <c r="AB13" s="16" t="str">
        <f t="shared" si="9"/>
        <v/>
      </c>
      <c r="AC13" s="16" t="str">
        <f t="shared" si="9"/>
        <v/>
      </c>
      <c r="AD13" s="16" t="str">
        <f t="shared" si="9"/>
        <v/>
      </c>
      <c r="AE13" s="16" t="str">
        <f t="shared" si="9"/>
        <v/>
      </c>
      <c r="AF13" s="16" t="str">
        <f t="shared" si="9"/>
        <v/>
      </c>
      <c r="AG13" s="16" t="str">
        <f t="shared" si="9"/>
        <v/>
      </c>
      <c r="AH13" s="16" t="str">
        <f t="shared" si="9"/>
        <v/>
      </c>
      <c r="AI13" s="16" t="str">
        <f t="shared" si="9"/>
        <v/>
      </c>
      <c r="AJ13" s="16" t="str">
        <f t="shared" si="9"/>
        <v/>
      </c>
      <c r="AK13" s="16" t="str">
        <f t="shared" ref="AK13:AP22" si="10">IF($C13="","",IF(AND(AK$11&lt;=$I13,AK$11+6&gt;=$H13),IF($E13="Meilenstein","◆",""),""))</f>
        <v/>
      </c>
      <c r="AL13" s="16" t="str">
        <f t="shared" si="10"/>
        <v/>
      </c>
      <c r="AM13" s="16" t="str">
        <f t="shared" si="10"/>
        <v/>
      </c>
      <c r="AN13" s="16" t="str">
        <f t="shared" si="10"/>
        <v/>
      </c>
      <c r="AO13" s="16" t="str">
        <f t="shared" si="10"/>
        <v/>
      </c>
      <c r="AP13" s="16" t="str">
        <f t="shared" si="10"/>
        <v/>
      </c>
    </row>
    <row r="14" spans="1:42" ht="23.1" customHeight="1" x14ac:dyDescent="0.25">
      <c r="A14" s="23">
        <v>2</v>
      </c>
      <c r="B14" s="24" t="s">
        <v>38</v>
      </c>
      <c r="C14" s="25" t="s">
        <v>43</v>
      </c>
      <c r="D14" s="24" t="s">
        <v>44</v>
      </c>
      <c r="E14" s="24" t="s">
        <v>26</v>
      </c>
      <c r="F14" s="24" t="s">
        <v>16</v>
      </c>
      <c r="G14" s="24" t="s">
        <v>45</v>
      </c>
      <c r="H14" s="26">
        <v>46028</v>
      </c>
      <c r="I14" s="26">
        <v>46038</v>
      </c>
      <c r="J14" s="23">
        <f t="shared" si="4"/>
        <v>11</v>
      </c>
      <c r="K14" s="27">
        <v>1</v>
      </c>
      <c r="L14" s="27">
        <f t="shared" ca="1" si="5"/>
        <v>1</v>
      </c>
      <c r="M14" s="27">
        <f t="shared" ca="1" si="6"/>
        <v>0</v>
      </c>
      <c r="N14" s="24" t="str">
        <f t="shared" ca="1" si="7"/>
        <v>Erledigt</v>
      </c>
      <c r="O14" s="25" t="s">
        <v>46</v>
      </c>
      <c r="Q14" s="16" t="str">
        <f t="shared" si="8"/>
        <v/>
      </c>
      <c r="R14" s="16" t="str">
        <f t="shared" si="8"/>
        <v/>
      </c>
      <c r="S14" s="16" t="str">
        <f t="shared" si="8"/>
        <v/>
      </c>
      <c r="T14" s="16" t="str">
        <f t="shared" si="8"/>
        <v/>
      </c>
      <c r="U14" s="16" t="str">
        <f t="shared" si="8"/>
        <v/>
      </c>
      <c r="V14" s="16" t="str">
        <f t="shared" si="8"/>
        <v/>
      </c>
      <c r="W14" s="16" t="str">
        <f t="shared" si="8"/>
        <v/>
      </c>
      <c r="X14" s="16" t="str">
        <f t="shared" si="8"/>
        <v/>
      </c>
      <c r="Y14" s="16" t="str">
        <f t="shared" si="8"/>
        <v/>
      </c>
      <c r="Z14" s="16" t="str">
        <f t="shared" si="8"/>
        <v/>
      </c>
      <c r="AA14" s="16" t="str">
        <f t="shared" si="9"/>
        <v/>
      </c>
      <c r="AB14" s="16" t="str">
        <f t="shared" si="9"/>
        <v/>
      </c>
      <c r="AC14" s="16" t="str">
        <f t="shared" si="9"/>
        <v/>
      </c>
      <c r="AD14" s="16" t="str">
        <f t="shared" si="9"/>
        <v/>
      </c>
      <c r="AE14" s="16" t="str">
        <f t="shared" si="9"/>
        <v/>
      </c>
      <c r="AF14" s="16" t="str">
        <f t="shared" si="9"/>
        <v/>
      </c>
      <c r="AG14" s="16" t="str">
        <f t="shared" si="9"/>
        <v/>
      </c>
      <c r="AH14" s="16" t="str">
        <f t="shared" si="9"/>
        <v/>
      </c>
      <c r="AI14" s="16" t="str">
        <f t="shared" si="9"/>
        <v/>
      </c>
      <c r="AJ14" s="16" t="str">
        <f t="shared" si="9"/>
        <v/>
      </c>
      <c r="AK14" s="16" t="str">
        <f t="shared" si="10"/>
        <v/>
      </c>
      <c r="AL14" s="16" t="str">
        <f t="shared" si="10"/>
        <v/>
      </c>
      <c r="AM14" s="16" t="str">
        <f t="shared" si="10"/>
        <v/>
      </c>
      <c r="AN14" s="16" t="str">
        <f t="shared" si="10"/>
        <v/>
      </c>
      <c r="AO14" s="16" t="str">
        <f t="shared" si="10"/>
        <v/>
      </c>
      <c r="AP14" s="16" t="str">
        <f t="shared" si="10"/>
        <v/>
      </c>
    </row>
    <row r="15" spans="1:42" ht="23.1" customHeight="1" x14ac:dyDescent="0.25">
      <c r="A15" s="23">
        <v>3</v>
      </c>
      <c r="B15" s="24" t="s">
        <v>47</v>
      </c>
      <c r="C15" s="25" t="s">
        <v>48</v>
      </c>
      <c r="D15" s="24" t="s">
        <v>49</v>
      </c>
      <c r="E15" s="24" t="s">
        <v>26</v>
      </c>
      <c r="F15" s="24" t="s">
        <v>16</v>
      </c>
      <c r="G15" s="24" t="s">
        <v>41</v>
      </c>
      <c r="H15" s="26">
        <v>46035</v>
      </c>
      <c r="I15" s="26">
        <v>46052</v>
      </c>
      <c r="J15" s="23">
        <f t="shared" si="4"/>
        <v>18</v>
      </c>
      <c r="K15" s="27">
        <v>1</v>
      </c>
      <c r="L15" s="27">
        <f t="shared" ca="1" si="5"/>
        <v>1</v>
      </c>
      <c r="M15" s="27">
        <f t="shared" ca="1" si="6"/>
        <v>0</v>
      </c>
      <c r="N15" s="24" t="str">
        <f t="shared" ca="1" si="7"/>
        <v>Erledigt</v>
      </c>
      <c r="O15" s="25" t="s">
        <v>50</v>
      </c>
      <c r="Q15" s="16" t="str">
        <f t="shared" si="8"/>
        <v/>
      </c>
      <c r="R15" s="16" t="str">
        <f t="shared" si="8"/>
        <v/>
      </c>
      <c r="S15" s="16" t="str">
        <f t="shared" si="8"/>
        <v/>
      </c>
      <c r="T15" s="16" t="str">
        <f t="shared" si="8"/>
        <v/>
      </c>
      <c r="U15" s="16" t="str">
        <f t="shared" si="8"/>
        <v/>
      </c>
      <c r="V15" s="16" t="str">
        <f t="shared" si="8"/>
        <v/>
      </c>
      <c r="W15" s="16" t="str">
        <f t="shared" si="8"/>
        <v/>
      </c>
      <c r="X15" s="16" t="str">
        <f t="shared" si="8"/>
        <v/>
      </c>
      <c r="Y15" s="16" t="str">
        <f t="shared" si="8"/>
        <v/>
      </c>
      <c r="Z15" s="16" t="str">
        <f t="shared" si="8"/>
        <v/>
      </c>
      <c r="AA15" s="16" t="str">
        <f t="shared" si="9"/>
        <v/>
      </c>
      <c r="AB15" s="16" t="str">
        <f t="shared" si="9"/>
        <v/>
      </c>
      <c r="AC15" s="16" t="str">
        <f t="shared" si="9"/>
        <v/>
      </c>
      <c r="AD15" s="16" t="str">
        <f t="shared" si="9"/>
        <v/>
      </c>
      <c r="AE15" s="16" t="str">
        <f t="shared" si="9"/>
        <v/>
      </c>
      <c r="AF15" s="16" t="str">
        <f t="shared" si="9"/>
        <v/>
      </c>
      <c r="AG15" s="16" t="str">
        <f t="shared" si="9"/>
        <v/>
      </c>
      <c r="AH15" s="16" t="str">
        <f t="shared" si="9"/>
        <v/>
      </c>
      <c r="AI15" s="16" t="str">
        <f t="shared" si="9"/>
        <v/>
      </c>
      <c r="AJ15" s="16" t="str">
        <f t="shared" si="9"/>
        <v/>
      </c>
      <c r="AK15" s="16" t="str">
        <f t="shared" si="10"/>
        <v/>
      </c>
      <c r="AL15" s="16" t="str">
        <f t="shared" si="10"/>
        <v/>
      </c>
      <c r="AM15" s="16" t="str">
        <f t="shared" si="10"/>
        <v/>
      </c>
      <c r="AN15" s="16" t="str">
        <f t="shared" si="10"/>
        <v/>
      </c>
      <c r="AO15" s="16" t="str">
        <f t="shared" si="10"/>
        <v/>
      </c>
      <c r="AP15" s="16" t="str">
        <f t="shared" si="10"/>
        <v/>
      </c>
    </row>
    <row r="16" spans="1:42" ht="23.1" customHeight="1" x14ac:dyDescent="0.25">
      <c r="A16" s="23">
        <v>4</v>
      </c>
      <c r="B16" s="24" t="s">
        <v>47</v>
      </c>
      <c r="C16" s="25" t="s">
        <v>51</v>
      </c>
      <c r="D16" s="24" t="s">
        <v>52</v>
      </c>
      <c r="E16" s="24" t="s">
        <v>17</v>
      </c>
      <c r="F16" s="24" t="s">
        <v>16</v>
      </c>
      <c r="G16" s="24" t="s">
        <v>41</v>
      </c>
      <c r="H16" s="26">
        <v>46053</v>
      </c>
      <c r="I16" s="26">
        <v>46053</v>
      </c>
      <c r="J16" s="23">
        <f t="shared" si="4"/>
        <v>0</v>
      </c>
      <c r="K16" s="27">
        <v>1</v>
      </c>
      <c r="L16" s="27">
        <f t="shared" ca="1" si="5"/>
        <v>1</v>
      </c>
      <c r="M16" s="27">
        <f t="shared" ca="1" si="6"/>
        <v>0</v>
      </c>
      <c r="N16" s="24" t="str">
        <f t="shared" ca="1" si="7"/>
        <v>Erledigt</v>
      </c>
      <c r="O16" s="25" t="s">
        <v>53</v>
      </c>
      <c r="Q16" s="16" t="str">
        <f t="shared" si="8"/>
        <v/>
      </c>
      <c r="R16" s="16" t="str">
        <f t="shared" si="8"/>
        <v/>
      </c>
      <c r="S16" s="16" t="str">
        <f t="shared" si="8"/>
        <v/>
      </c>
      <c r="T16" s="16" t="str">
        <f t="shared" si="8"/>
        <v>◆</v>
      </c>
      <c r="U16" s="16" t="str">
        <f t="shared" si="8"/>
        <v/>
      </c>
      <c r="V16" s="16" t="str">
        <f t="shared" si="8"/>
        <v/>
      </c>
      <c r="W16" s="16" t="str">
        <f t="shared" si="8"/>
        <v/>
      </c>
      <c r="X16" s="16" t="str">
        <f t="shared" si="8"/>
        <v/>
      </c>
      <c r="Y16" s="16" t="str">
        <f t="shared" si="8"/>
        <v/>
      </c>
      <c r="Z16" s="16" t="str">
        <f t="shared" si="8"/>
        <v/>
      </c>
      <c r="AA16" s="16" t="str">
        <f t="shared" si="9"/>
        <v/>
      </c>
      <c r="AB16" s="16" t="str">
        <f t="shared" si="9"/>
        <v/>
      </c>
      <c r="AC16" s="16" t="str">
        <f t="shared" si="9"/>
        <v/>
      </c>
      <c r="AD16" s="16" t="str">
        <f t="shared" si="9"/>
        <v/>
      </c>
      <c r="AE16" s="16" t="str">
        <f t="shared" si="9"/>
        <v/>
      </c>
      <c r="AF16" s="16" t="str">
        <f t="shared" si="9"/>
        <v/>
      </c>
      <c r="AG16" s="16" t="str">
        <f t="shared" si="9"/>
        <v/>
      </c>
      <c r="AH16" s="16" t="str">
        <f t="shared" si="9"/>
        <v/>
      </c>
      <c r="AI16" s="16" t="str">
        <f t="shared" si="9"/>
        <v/>
      </c>
      <c r="AJ16" s="16" t="str">
        <f t="shared" si="9"/>
        <v/>
      </c>
      <c r="AK16" s="16" t="str">
        <f t="shared" si="10"/>
        <v/>
      </c>
      <c r="AL16" s="16" t="str">
        <f t="shared" si="10"/>
        <v/>
      </c>
      <c r="AM16" s="16" t="str">
        <f t="shared" si="10"/>
        <v/>
      </c>
      <c r="AN16" s="16" t="str">
        <f t="shared" si="10"/>
        <v/>
      </c>
      <c r="AO16" s="16" t="str">
        <f t="shared" si="10"/>
        <v/>
      </c>
      <c r="AP16" s="16" t="str">
        <f t="shared" si="10"/>
        <v/>
      </c>
    </row>
    <row r="17" spans="1:42" ht="23.1" customHeight="1" x14ac:dyDescent="0.25">
      <c r="A17" s="23">
        <v>5</v>
      </c>
      <c r="B17" s="24" t="s">
        <v>54</v>
      </c>
      <c r="C17" s="25" t="s">
        <v>55</v>
      </c>
      <c r="D17" s="24" t="s">
        <v>56</v>
      </c>
      <c r="E17" s="24" t="s">
        <v>26</v>
      </c>
      <c r="F17" s="24" t="s">
        <v>16</v>
      </c>
      <c r="G17" s="24" t="s">
        <v>45</v>
      </c>
      <c r="H17" s="26">
        <v>46056</v>
      </c>
      <c r="I17" s="26">
        <v>46074</v>
      </c>
      <c r="J17" s="23">
        <f t="shared" si="4"/>
        <v>19</v>
      </c>
      <c r="K17" s="27">
        <v>1</v>
      </c>
      <c r="L17" s="27">
        <f t="shared" ca="1" si="5"/>
        <v>1</v>
      </c>
      <c r="M17" s="27">
        <f t="shared" ca="1" si="6"/>
        <v>0</v>
      </c>
      <c r="N17" s="24" t="str">
        <f t="shared" ca="1" si="7"/>
        <v>Erledigt</v>
      </c>
      <c r="O17" s="25" t="s">
        <v>57</v>
      </c>
      <c r="Q17" s="16" t="str">
        <f t="shared" si="8"/>
        <v/>
      </c>
      <c r="R17" s="16" t="str">
        <f t="shared" si="8"/>
        <v/>
      </c>
      <c r="S17" s="16" t="str">
        <f t="shared" si="8"/>
        <v/>
      </c>
      <c r="T17" s="16" t="str">
        <f t="shared" si="8"/>
        <v/>
      </c>
      <c r="U17" s="16" t="str">
        <f t="shared" si="8"/>
        <v/>
      </c>
      <c r="V17" s="16" t="str">
        <f t="shared" si="8"/>
        <v/>
      </c>
      <c r="W17" s="16" t="str">
        <f t="shared" si="8"/>
        <v/>
      </c>
      <c r="X17" s="16" t="str">
        <f t="shared" si="8"/>
        <v/>
      </c>
      <c r="Y17" s="16" t="str">
        <f t="shared" si="8"/>
        <v/>
      </c>
      <c r="Z17" s="16" t="str">
        <f t="shared" si="8"/>
        <v/>
      </c>
      <c r="AA17" s="16" t="str">
        <f t="shared" si="9"/>
        <v/>
      </c>
      <c r="AB17" s="16" t="str">
        <f t="shared" si="9"/>
        <v/>
      </c>
      <c r="AC17" s="16" t="str">
        <f t="shared" si="9"/>
        <v/>
      </c>
      <c r="AD17" s="16" t="str">
        <f t="shared" si="9"/>
        <v/>
      </c>
      <c r="AE17" s="16" t="str">
        <f t="shared" si="9"/>
        <v/>
      </c>
      <c r="AF17" s="16" t="str">
        <f t="shared" si="9"/>
        <v/>
      </c>
      <c r="AG17" s="16" t="str">
        <f t="shared" si="9"/>
        <v/>
      </c>
      <c r="AH17" s="16" t="str">
        <f t="shared" si="9"/>
        <v/>
      </c>
      <c r="AI17" s="16" t="str">
        <f t="shared" si="9"/>
        <v/>
      </c>
      <c r="AJ17" s="16" t="str">
        <f t="shared" si="9"/>
        <v/>
      </c>
      <c r="AK17" s="16" t="str">
        <f t="shared" si="10"/>
        <v/>
      </c>
      <c r="AL17" s="16" t="str">
        <f t="shared" si="10"/>
        <v/>
      </c>
      <c r="AM17" s="16" t="str">
        <f t="shared" si="10"/>
        <v/>
      </c>
      <c r="AN17" s="16" t="str">
        <f t="shared" si="10"/>
        <v/>
      </c>
      <c r="AO17" s="16" t="str">
        <f t="shared" si="10"/>
        <v/>
      </c>
      <c r="AP17" s="16" t="str">
        <f t="shared" si="10"/>
        <v/>
      </c>
    </row>
    <row r="18" spans="1:42" ht="23.1" customHeight="1" x14ac:dyDescent="0.25">
      <c r="A18" s="23">
        <v>6</v>
      </c>
      <c r="B18" s="24" t="s">
        <v>58</v>
      </c>
      <c r="C18" s="25" t="s">
        <v>59</v>
      </c>
      <c r="D18" s="24" t="s">
        <v>60</v>
      </c>
      <c r="E18" s="24" t="s">
        <v>26</v>
      </c>
      <c r="F18" s="24" t="s">
        <v>15</v>
      </c>
      <c r="G18" s="24" t="s">
        <v>41</v>
      </c>
      <c r="H18" s="26">
        <v>46063</v>
      </c>
      <c r="I18" s="26">
        <v>46081</v>
      </c>
      <c r="J18" s="23">
        <f t="shared" si="4"/>
        <v>19</v>
      </c>
      <c r="K18" s="27">
        <v>0.35</v>
      </c>
      <c r="L18" s="27">
        <f t="shared" ca="1" si="5"/>
        <v>1</v>
      </c>
      <c r="M18" s="27">
        <f t="shared" ca="1" si="6"/>
        <v>-0.65</v>
      </c>
      <c r="N18" s="24" t="str">
        <f t="shared" ca="1" si="7"/>
        <v>Blockiert</v>
      </c>
      <c r="O18" s="25" t="s">
        <v>61</v>
      </c>
      <c r="Q18" s="16" t="str">
        <f t="shared" si="8"/>
        <v/>
      </c>
      <c r="R18" s="16" t="str">
        <f t="shared" si="8"/>
        <v/>
      </c>
      <c r="S18" s="16" t="str">
        <f t="shared" si="8"/>
        <v/>
      </c>
      <c r="T18" s="16" t="str">
        <f t="shared" si="8"/>
        <v/>
      </c>
      <c r="U18" s="16" t="str">
        <f t="shared" si="8"/>
        <v/>
      </c>
      <c r="V18" s="16" t="str">
        <f t="shared" si="8"/>
        <v/>
      </c>
      <c r="W18" s="16" t="str">
        <f t="shared" si="8"/>
        <v/>
      </c>
      <c r="X18" s="16" t="str">
        <f t="shared" si="8"/>
        <v/>
      </c>
      <c r="Y18" s="16" t="str">
        <f t="shared" si="8"/>
        <v/>
      </c>
      <c r="Z18" s="16" t="str">
        <f t="shared" si="8"/>
        <v/>
      </c>
      <c r="AA18" s="16" t="str">
        <f t="shared" si="9"/>
        <v/>
      </c>
      <c r="AB18" s="16" t="str">
        <f t="shared" si="9"/>
        <v/>
      </c>
      <c r="AC18" s="16" t="str">
        <f t="shared" si="9"/>
        <v/>
      </c>
      <c r="AD18" s="16" t="str">
        <f t="shared" si="9"/>
        <v/>
      </c>
      <c r="AE18" s="16" t="str">
        <f t="shared" si="9"/>
        <v/>
      </c>
      <c r="AF18" s="16" t="str">
        <f t="shared" si="9"/>
        <v/>
      </c>
      <c r="AG18" s="16" t="str">
        <f t="shared" si="9"/>
        <v/>
      </c>
      <c r="AH18" s="16" t="str">
        <f t="shared" si="9"/>
        <v/>
      </c>
      <c r="AI18" s="16" t="str">
        <f t="shared" si="9"/>
        <v/>
      </c>
      <c r="AJ18" s="16" t="str">
        <f t="shared" si="9"/>
        <v/>
      </c>
      <c r="AK18" s="16" t="str">
        <f t="shared" si="10"/>
        <v/>
      </c>
      <c r="AL18" s="16" t="str">
        <f t="shared" si="10"/>
        <v/>
      </c>
      <c r="AM18" s="16" t="str">
        <f t="shared" si="10"/>
        <v/>
      </c>
      <c r="AN18" s="16" t="str">
        <f t="shared" si="10"/>
        <v/>
      </c>
      <c r="AO18" s="16" t="str">
        <f t="shared" si="10"/>
        <v/>
      </c>
      <c r="AP18" s="16" t="str">
        <f t="shared" si="10"/>
        <v/>
      </c>
    </row>
    <row r="19" spans="1:42" ht="23.1" customHeight="1" x14ac:dyDescent="0.25">
      <c r="A19" s="23">
        <v>7</v>
      </c>
      <c r="B19" s="24" t="s">
        <v>62</v>
      </c>
      <c r="C19" s="25" t="s">
        <v>63</v>
      </c>
      <c r="D19" s="24" t="s">
        <v>49</v>
      </c>
      <c r="E19" s="24" t="s">
        <v>26</v>
      </c>
      <c r="F19" s="24" t="s">
        <v>13</v>
      </c>
      <c r="G19" s="24" t="s">
        <v>45</v>
      </c>
      <c r="H19" s="26">
        <v>46070</v>
      </c>
      <c r="I19" s="26">
        <v>46088</v>
      </c>
      <c r="J19" s="23">
        <f t="shared" si="4"/>
        <v>19</v>
      </c>
      <c r="K19" s="27">
        <v>0.65</v>
      </c>
      <c r="L19" s="27">
        <f t="shared" ca="1" si="5"/>
        <v>1</v>
      </c>
      <c r="M19" s="27">
        <f t="shared" ca="1" si="6"/>
        <v>-0.35</v>
      </c>
      <c r="N19" s="24" t="str">
        <f t="shared" ca="1" si="7"/>
        <v>Überfällig</v>
      </c>
      <c r="O19" s="25" t="s">
        <v>64</v>
      </c>
      <c r="Q19" s="16" t="str">
        <f t="shared" si="8"/>
        <v/>
      </c>
      <c r="R19" s="16" t="str">
        <f t="shared" si="8"/>
        <v/>
      </c>
      <c r="S19" s="16" t="str">
        <f t="shared" si="8"/>
        <v/>
      </c>
      <c r="T19" s="16" t="str">
        <f t="shared" si="8"/>
        <v/>
      </c>
      <c r="U19" s="16" t="str">
        <f t="shared" si="8"/>
        <v/>
      </c>
      <c r="V19" s="16" t="str">
        <f t="shared" si="8"/>
        <v/>
      </c>
      <c r="W19" s="16" t="str">
        <f t="shared" si="8"/>
        <v/>
      </c>
      <c r="X19" s="16" t="str">
        <f t="shared" si="8"/>
        <v/>
      </c>
      <c r="Y19" s="16" t="str">
        <f t="shared" si="8"/>
        <v/>
      </c>
      <c r="Z19" s="16" t="str">
        <f t="shared" si="8"/>
        <v/>
      </c>
      <c r="AA19" s="16" t="str">
        <f t="shared" si="9"/>
        <v/>
      </c>
      <c r="AB19" s="16" t="str">
        <f t="shared" si="9"/>
        <v/>
      </c>
      <c r="AC19" s="16" t="str">
        <f t="shared" si="9"/>
        <v/>
      </c>
      <c r="AD19" s="16" t="str">
        <f t="shared" si="9"/>
        <v/>
      </c>
      <c r="AE19" s="16" t="str">
        <f t="shared" si="9"/>
        <v/>
      </c>
      <c r="AF19" s="16" t="str">
        <f t="shared" si="9"/>
        <v/>
      </c>
      <c r="AG19" s="16" t="str">
        <f t="shared" si="9"/>
        <v/>
      </c>
      <c r="AH19" s="16" t="str">
        <f t="shared" si="9"/>
        <v/>
      </c>
      <c r="AI19" s="16" t="str">
        <f t="shared" si="9"/>
        <v/>
      </c>
      <c r="AJ19" s="16" t="str">
        <f t="shared" si="9"/>
        <v/>
      </c>
      <c r="AK19" s="16" t="str">
        <f t="shared" si="10"/>
        <v/>
      </c>
      <c r="AL19" s="16" t="str">
        <f t="shared" si="10"/>
        <v/>
      </c>
      <c r="AM19" s="16" t="str">
        <f t="shared" si="10"/>
        <v/>
      </c>
      <c r="AN19" s="16" t="str">
        <f t="shared" si="10"/>
        <v/>
      </c>
      <c r="AO19" s="16" t="str">
        <f t="shared" si="10"/>
        <v/>
      </c>
      <c r="AP19" s="16" t="str">
        <f t="shared" si="10"/>
        <v/>
      </c>
    </row>
    <row r="20" spans="1:42" ht="23.1" customHeight="1" x14ac:dyDescent="0.25">
      <c r="A20" s="23">
        <v>8</v>
      </c>
      <c r="B20" s="24" t="s">
        <v>65</v>
      </c>
      <c r="C20" s="25" t="s">
        <v>66</v>
      </c>
      <c r="D20" s="24" t="s">
        <v>60</v>
      </c>
      <c r="E20" s="24" t="s">
        <v>25</v>
      </c>
      <c r="F20" s="24" t="s">
        <v>13</v>
      </c>
      <c r="G20" s="24" t="s">
        <v>41</v>
      </c>
      <c r="H20" s="26">
        <v>46077</v>
      </c>
      <c r="I20" s="26">
        <v>46116</v>
      </c>
      <c r="J20" s="23">
        <f t="shared" si="4"/>
        <v>40</v>
      </c>
      <c r="K20" s="27">
        <v>0.55000000000000004</v>
      </c>
      <c r="L20" s="27">
        <f t="shared" ca="1" si="5"/>
        <v>1</v>
      </c>
      <c r="M20" s="27">
        <f t="shared" ca="1" si="6"/>
        <v>-0.44999999999999996</v>
      </c>
      <c r="N20" s="24" t="str">
        <f t="shared" ca="1" si="7"/>
        <v>Überfällig</v>
      </c>
      <c r="O20" s="25" t="s">
        <v>67</v>
      </c>
      <c r="Q20" s="16" t="str">
        <f t="shared" si="8"/>
        <v/>
      </c>
      <c r="R20" s="16" t="str">
        <f t="shared" si="8"/>
        <v/>
      </c>
      <c r="S20" s="16" t="str">
        <f t="shared" si="8"/>
        <v/>
      </c>
      <c r="T20" s="16" t="str">
        <f t="shared" si="8"/>
        <v/>
      </c>
      <c r="U20" s="16" t="str">
        <f t="shared" si="8"/>
        <v/>
      </c>
      <c r="V20" s="16" t="str">
        <f t="shared" si="8"/>
        <v/>
      </c>
      <c r="W20" s="16" t="str">
        <f t="shared" si="8"/>
        <v/>
      </c>
      <c r="X20" s="16" t="str">
        <f t="shared" si="8"/>
        <v/>
      </c>
      <c r="Y20" s="16" t="str">
        <f t="shared" si="8"/>
        <v/>
      </c>
      <c r="Z20" s="16" t="str">
        <f t="shared" si="8"/>
        <v/>
      </c>
      <c r="AA20" s="16" t="str">
        <f t="shared" si="9"/>
        <v/>
      </c>
      <c r="AB20" s="16" t="str">
        <f t="shared" si="9"/>
        <v/>
      </c>
      <c r="AC20" s="16" t="str">
        <f t="shared" si="9"/>
        <v/>
      </c>
      <c r="AD20" s="16" t="str">
        <f t="shared" si="9"/>
        <v/>
      </c>
      <c r="AE20" s="16" t="str">
        <f t="shared" si="9"/>
        <v/>
      </c>
      <c r="AF20" s="16" t="str">
        <f t="shared" si="9"/>
        <v/>
      </c>
      <c r="AG20" s="16" t="str">
        <f t="shared" si="9"/>
        <v/>
      </c>
      <c r="AH20" s="16" t="str">
        <f t="shared" si="9"/>
        <v/>
      </c>
      <c r="AI20" s="16" t="str">
        <f t="shared" si="9"/>
        <v/>
      </c>
      <c r="AJ20" s="16" t="str">
        <f t="shared" si="9"/>
        <v/>
      </c>
      <c r="AK20" s="16" t="str">
        <f t="shared" si="10"/>
        <v/>
      </c>
      <c r="AL20" s="16" t="str">
        <f t="shared" si="10"/>
        <v/>
      </c>
      <c r="AM20" s="16" t="str">
        <f t="shared" si="10"/>
        <v/>
      </c>
      <c r="AN20" s="16" t="str">
        <f t="shared" si="10"/>
        <v/>
      </c>
      <c r="AO20" s="16" t="str">
        <f t="shared" si="10"/>
        <v/>
      </c>
      <c r="AP20" s="16" t="str">
        <f t="shared" si="10"/>
        <v/>
      </c>
    </row>
    <row r="21" spans="1:42" ht="23.1" customHeight="1" x14ac:dyDescent="0.25">
      <c r="A21" s="23">
        <v>9</v>
      </c>
      <c r="B21" s="24" t="s">
        <v>65</v>
      </c>
      <c r="C21" s="25" t="s">
        <v>68</v>
      </c>
      <c r="D21" s="24" t="s">
        <v>60</v>
      </c>
      <c r="E21" s="24" t="s">
        <v>26</v>
      </c>
      <c r="F21" s="24" t="s">
        <v>14</v>
      </c>
      <c r="G21" s="24" t="s">
        <v>41</v>
      </c>
      <c r="H21" s="26">
        <v>46077</v>
      </c>
      <c r="I21" s="26">
        <v>46095</v>
      </c>
      <c r="J21" s="23">
        <f t="shared" si="4"/>
        <v>19</v>
      </c>
      <c r="K21" s="27">
        <v>0.85</v>
      </c>
      <c r="L21" s="27">
        <f t="shared" ca="1" si="5"/>
        <v>1</v>
      </c>
      <c r="M21" s="27">
        <f t="shared" ca="1" si="6"/>
        <v>-0.15000000000000002</v>
      </c>
      <c r="N21" s="24" t="str">
        <f t="shared" ca="1" si="7"/>
        <v>Überfällig</v>
      </c>
      <c r="O21" s="25" t="s">
        <v>69</v>
      </c>
      <c r="Q21" s="16" t="str">
        <f t="shared" si="8"/>
        <v/>
      </c>
      <c r="R21" s="16" t="str">
        <f t="shared" si="8"/>
        <v/>
      </c>
      <c r="S21" s="16" t="str">
        <f t="shared" si="8"/>
        <v/>
      </c>
      <c r="T21" s="16" t="str">
        <f t="shared" si="8"/>
        <v/>
      </c>
      <c r="U21" s="16" t="str">
        <f t="shared" si="8"/>
        <v/>
      </c>
      <c r="V21" s="16" t="str">
        <f t="shared" si="8"/>
        <v/>
      </c>
      <c r="W21" s="16" t="str">
        <f t="shared" si="8"/>
        <v/>
      </c>
      <c r="X21" s="16" t="str">
        <f t="shared" si="8"/>
        <v/>
      </c>
      <c r="Y21" s="16" t="str">
        <f t="shared" si="8"/>
        <v/>
      </c>
      <c r="Z21" s="16" t="str">
        <f t="shared" si="8"/>
        <v/>
      </c>
      <c r="AA21" s="16" t="str">
        <f t="shared" si="9"/>
        <v/>
      </c>
      <c r="AB21" s="16" t="str">
        <f t="shared" si="9"/>
        <v/>
      </c>
      <c r="AC21" s="16" t="str">
        <f t="shared" si="9"/>
        <v/>
      </c>
      <c r="AD21" s="16" t="str">
        <f t="shared" si="9"/>
        <v/>
      </c>
      <c r="AE21" s="16" t="str">
        <f t="shared" si="9"/>
        <v/>
      </c>
      <c r="AF21" s="16" t="str">
        <f t="shared" si="9"/>
        <v/>
      </c>
      <c r="AG21" s="16" t="str">
        <f t="shared" si="9"/>
        <v/>
      </c>
      <c r="AH21" s="16" t="str">
        <f t="shared" si="9"/>
        <v/>
      </c>
      <c r="AI21" s="16" t="str">
        <f t="shared" si="9"/>
        <v/>
      </c>
      <c r="AJ21" s="16" t="str">
        <f t="shared" si="9"/>
        <v/>
      </c>
      <c r="AK21" s="16" t="str">
        <f t="shared" si="10"/>
        <v/>
      </c>
      <c r="AL21" s="16" t="str">
        <f t="shared" si="10"/>
        <v/>
      </c>
      <c r="AM21" s="16" t="str">
        <f t="shared" si="10"/>
        <v/>
      </c>
      <c r="AN21" s="16" t="str">
        <f t="shared" si="10"/>
        <v/>
      </c>
      <c r="AO21" s="16" t="str">
        <f t="shared" si="10"/>
        <v/>
      </c>
      <c r="AP21" s="16" t="str">
        <f t="shared" si="10"/>
        <v/>
      </c>
    </row>
    <row r="22" spans="1:42" ht="23.1" customHeight="1" x14ac:dyDescent="0.25">
      <c r="A22" s="23">
        <v>10</v>
      </c>
      <c r="B22" s="24" t="s">
        <v>65</v>
      </c>
      <c r="C22" s="25" t="s">
        <v>70</v>
      </c>
      <c r="D22" s="24" t="s">
        <v>40</v>
      </c>
      <c r="E22" s="24" t="s">
        <v>26</v>
      </c>
      <c r="F22" s="24" t="s">
        <v>13</v>
      </c>
      <c r="G22" s="24" t="s">
        <v>41</v>
      </c>
      <c r="H22" s="26">
        <v>46084</v>
      </c>
      <c r="I22" s="26">
        <v>46109</v>
      </c>
      <c r="J22" s="23">
        <f t="shared" si="4"/>
        <v>26</v>
      </c>
      <c r="K22" s="27">
        <v>0.7</v>
      </c>
      <c r="L22" s="27">
        <f t="shared" ca="1" si="5"/>
        <v>1</v>
      </c>
      <c r="M22" s="27">
        <f t="shared" ca="1" si="6"/>
        <v>-0.30000000000000004</v>
      </c>
      <c r="N22" s="24" t="str">
        <f t="shared" ca="1" si="7"/>
        <v>Überfällig</v>
      </c>
      <c r="O22" s="25" t="s">
        <v>71</v>
      </c>
      <c r="Q22" s="16" t="str">
        <f t="shared" si="8"/>
        <v/>
      </c>
      <c r="R22" s="16" t="str">
        <f t="shared" si="8"/>
        <v/>
      </c>
      <c r="S22" s="16" t="str">
        <f t="shared" si="8"/>
        <v/>
      </c>
      <c r="T22" s="16" t="str">
        <f t="shared" si="8"/>
        <v/>
      </c>
      <c r="U22" s="16" t="str">
        <f t="shared" si="8"/>
        <v/>
      </c>
      <c r="V22" s="16" t="str">
        <f t="shared" si="8"/>
        <v/>
      </c>
      <c r="W22" s="16" t="str">
        <f t="shared" si="8"/>
        <v/>
      </c>
      <c r="X22" s="16" t="str">
        <f t="shared" si="8"/>
        <v/>
      </c>
      <c r="Y22" s="16" t="str">
        <f t="shared" si="8"/>
        <v/>
      </c>
      <c r="Z22" s="16" t="str">
        <f t="shared" si="8"/>
        <v/>
      </c>
      <c r="AA22" s="16" t="str">
        <f t="shared" si="9"/>
        <v/>
      </c>
      <c r="AB22" s="16" t="str">
        <f t="shared" si="9"/>
        <v/>
      </c>
      <c r="AC22" s="16" t="str">
        <f t="shared" si="9"/>
        <v/>
      </c>
      <c r="AD22" s="16" t="str">
        <f t="shared" si="9"/>
        <v/>
      </c>
      <c r="AE22" s="16" t="str">
        <f t="shared" si="9"/>
        <v/>
      </c>
      <c r="AF22" s="16" t="str">
        <f t="shared" si="9"/>
        <v/>
      </c>
      <c r="AG22" s="16" t="str">
        <f t="shared" si="9"/>
        <v/>
      </c>
      <c r="AH22" s="16" t="str">
        <f t="shared" si="9"/>
        <v/>
      </c>
      <c r="AI22" s="16" t="str">
        <f t="shared" si="9"/>
        <v/>
      </c>
      <c r="AJ22" s="16" t="str">
        <f t="shared" si="9"/>
        <v/>
      </c>
      <c r="AK22" s="16" t="str">
        <f t="shared" si="10"/>
        <v/>
      </c>
      <c r="AL22" s="16" t="str">
        <f t="shared" si="10"/>
        <v/>
      </c>
      <c r="AM22" s="16" t="str">
        <f t="shared" si="10"/>
        <v/>
      </c>
      <c r="AN22" s="16" t="str">
        <f t="shared" si="10"/>
        <v/>
      </c>
      <c r="AO22" s="16" t="str">
        <f t="shared" si="10"/>
        <v/>
      </c>
      <c r="AP22" s="16" t="str">
        <f t="shared" si="10"/>
        <v/>
      </c>
    </row>
    <row r="23" spans="1:42" ht="23.1" customHeight="1" x14ac:dyDescent="0.25">
      <c r="A23" s="23">
        <v>11</v>
      </c>
      <c r="B23" s="24" t="s">
        <v>72</v>
      </c>
      <c r="C23" s="25" t="s">
        <v>73</v>
      </c>
      <c r="D23" s="24" t="s">
        <v>56</v>
      </c>
      <c r="E23" s="24" t="s">
        <v>26</v>
      </c>
      <c r="F23" s="24" t="s">
        <v>13</v>
      </c>
      <c r="G23" s="24" t="s">
        <v>45</v>
      </c>
      <c r="H23" s="26">
        <v>46098</v>
      </c>
      <c r="I23" s="26">
        <v>46116</v>
      </c>
      <c r="J23" s="23">
        <f t="shared" si="4"/>
        <v>19</v>
      </c>
      <c r="K23" s="27">
        <v>0.4</v>
      </c>
      <c r="L23" s="27">
        <f t="shared" ca="1" si="5"/>
        <v>1</v>
      </c>
      <c r="M23" s="27">
        <f t="shared" ca="1" si="6"/>
        <v>-0.6</v>
      </c>
      <c r="N23" s="24" t="str">
        <f t="shared" ca="1" si="7"/>
        <v>Überfällig</v>
      </c>
      <c r="O23" s="25" t="s">
        <v>74</v>
      </c>
      <c r="Q23" s="16" t="str">
        <f t="shared" ref="Q23:Z32" si="11">IF($C23="","",IF(AND(Q$11&lt;=$I23,Q$11+6&gt;=$H23),IF($E23="Meilenstein","◆",""),""))</f>
        <v/>
      </c>
      <c r="R23" s="16" t="str">
        <f t="shared" si="11"/>
        <v/>
      </c>
      <c r="S23" s="16" t="str">
        <f t="shared" si="11"/>
        <v/>
      </c>
      <c r="T23" s="16" t="str">
        <f t="shared" si="11"/>
        <v/>
      </c>
      <c r="U23" s="16" t="str">
        <f t="shared" si="11"/>
        <v/>
      </c>
      <c r="V23" s="16" t="str">
        <f t="shared" si="11"/>
        <v/>
      </c>
      <c r="W23" s="16" t="str">
        <f t="shared" si="11"/>
        <v/>
      </c>
      <c r="X23" s="16" t="str">
        <f t="shared" si="11"/>
        <v/>
      </c>
      <c r="Y23" s="16" t="str">
        <f t="shared" si="11"/>
        <v/>
      </c>
      <c r="Z23" s="16" t="str">
        <f t="shared" si="11"/>
        <v/>
      </c>
      <c r="AA23" s="16" t="str">
        <f t="shared" ref="AA23:AJ32" si="12">IF($C23="","",IF(AND(AA$11&lt;=$I23,AA$11+6&gt;=$H23),IF($E23="Meilenstein","◆",""),""))</f>
        <v/>
      </c>
      <c r="AB23" s="16" t="str">
        <f t="shared" si="12"/>
        <v/>
      </c>
      <c r="AC23" s="16" t="str">
        <f t="shared" si="12"/>
        <v/>
      </c>
      <c r="AD23" s="16" t="str">
        <f t="shared" si="12"/>
        <v/>
      </c>
      <c r="AE23" s="16" t="str">
        <f t="shared" si="12"/>
        <v/>
      </c>
      <c r="AF23" s="16" t="str">
        <f t="shared" si="12"/>
        <v/>
      </c>
      <c r="AG23" s="16" t="str">
        <f t="shared" si="12"/>
        <v/>
      </c>
      <c r="AH23" s="16" t="str">
        <f t="shared" si="12"/>
        <v/>
      </c>
      <c r="AI23" s="16" t="str">
        <f t="shared" si="12"/>
        <v/>
      </c>
      <c r="AJ23" s="16" t="str">
        <f t="shared" si="12"/>
        <v/>
      </c>
      <c r="AK23" s="16" t="str">
        <f t="shared" ref="AK23:AP32" si="13">IF($C23="","",IF(AND(AK$11&lt;=$I23,AK$11+6&gt;=$H23),IF($E23="Meilenstein","◆",""),""))</f>
        <v/>
      </c>
      <c r="AL23" s="16" t="str">
        <f t="shared" si="13"/>
        <v/>
      </c>
      <c r="AM23" s="16" t="str">
        <f t="shared" si="13"/>
        <v/>
      </c>
      <c r="AN23" s="16" t="str">
        <f t="shared" si="13"/>
        <v/>
      </c>
      <c r="AO23" s="16" t="str">
        <f t="shared" si="13"/>
        <v/>
      </c>
      <c r="AP23" s="16" t="str">
        <f t="shared" si="13"/>
        <v/>
      </c>
    </row>
    <row r="24" spans="1:42" ht="23.1" customHeight="1" x14ac:dyDescent="0.25">
      <c r="A24" s="23">
        <v>12</v>
      </c>
      <c r="B24" s="24" t="s">
        <v>75</v>
      </c>
      <c r="C24" s="25" t="s">
        <v>76</v>
      </c>
      <c r="D24" s="24" t="s">
        <v>52</v>
      </c>
      <c r="E24" s="24" t="s">
        <v>17</v>
      </c>
      <c r="F24" s="24" t="s">
        <v>12</v>
      </c>
      <c r="G24" s="24" t="s">
        <v>41</v>
      </c>
      <c r="H24" s="26">
        <v>46119</v>
      </c>
      <c r="I24" s="26">
        <v>46119</v>
      </c>
      <c r="J24" s="23">
        <f t="shared" si="4"/>
        <v>0</v>
      </c>
      <c r="K24" s="27">
        <v>0</v>
      </c>
      <c r="L24" s="27">
        <f t="shared" ca="1" si="5"/>
        <v>1</v>
      </c>
      <c r="M24" s="27">
        <f t="shared" ca="1" si="6"/>
        <v>-1</v>
      </c>
      <c r="N24" s="24" t="str">
        <f t="shared" ca="1" si="7"/>
        <v>Überfällig</v>
      </c>
      <c r="O24" s="25" t="s">
        <v>77</v>
      </c>
      <c r="Q24" s="16" t="str">
        <f t="shared" si="11"/>
        <v/>
      </c>
      <c r="R24" s="16" t="str">
        <f t="shared" si="11"/>
        <v/>
      </c>
      <c r="S24" s="16" t="str">
        <f t="shared" si="11"/>
        <v/>
      </c>
      <c r="T24" s="16" t="str">
        <f t="shared" si="11"/>
        <v/>
      </c>
      <c r="U24" s="16" t="str">
        <f t="shared" si="11"/>
        <v/>
      </c>
      <c r="V24" s="16" t="str">
        <f t="shared" si="11"/>
        <v/>
      </c>
      <c r="W24" s="16" t="str">
        <f t="shared" si="11"/>
        <v/>
      </c>
      <c r="X24" s="16" t="str">
        <f t="shared" si="11"/>
        <v/>
      </c>
      <c r="Y24" s="16" t="str">
        <f t="shared" si="11"/>
        <v/>
      </c>
      <c r="Z24" s="16" t="str">
        <f t="shared" si="11"/>
        <v/>
      </c>
      <c r="AA24" s="16" t="str">
        <f t="shared" si="12"/>
        <v/>
      </c>
      <c r="AB24" s="16" t="str">
        <f t="shared" si="12"/>
        <v/>
      </c>
      <c r="AC24" s="16" t="str">
        <f t="shared" si="12"/>
        <v/>
      </c>
      <c r="AD24" s="16" t="str">
        <f t="shared" si="12"/>
        <v>◆</v>
      </c>
      <c r="AE24" s="16" t="str">
        <f t="shared" si="12"/>
        <v/>
      </c>
      <c r="AF24" s="16" t="str">
        <f t="shared" si="12"/>
        <v/>
      </c>
      <c r="AG24" s="16" t="str">
        <f t="shared" si="12"/>
        <v/>
      </c>
      <c r="AH24" s="16" t="str">
        <f t="shared" si="12"/>
        <v/>
      </c>
      <c r="AI24" s="16" t="str">
        <f t="shared" si="12"/>
        <v/>
      </c>
      <c r="AJ24" s="16" t="str">
        <f t="shared" si="12"/>
        <v/>
      </c>
      <c r="AK24" s="16" t="str">
        <f t="shared" si="13"/>
        <v/>
      </c>
      <c r="AL24" s="16" t="str">
        <f t="shared" si="13"/>
        <v/>
      </c>
      <c r="AM24" s="16" t="str">
        <f t="shared" si="13"/>
        <v/>
      </c>
      <c r="AN24" s="16" t="str">
        <f t="shared" si="13"/>
        <v/>
      </c>
      <c r="AO24" s="16" t="str">
        <f t="shared" si="13"/>
        <v/>
      </c>
      <c r="AP24" s="16" t="str">
        <f t="shared" si="13"/>
        <v/>
      </c>
    </row>
    <row r="25" spans="1:42" ht="23.1" customHeight="1" x14ac:dyDescent="0.25">
      <c r="A25" s="23">
        <v>13</v>
      </c>
      <c r="B25" s="24" t="s">
        <v>75</v>
      </c>
      <c r="C25" s="25" t="s">
        <v>78</v>
      </c>
      <c r="D25" s="24" t="s">
        <v>44</v>
      </c>
      <c r="E25" s="24" t="s">
        <v>25</v>
      </c>
      <c r="F25" s="24" t="s">
        <v>12</v>
      </c>
      <c r="G25" s="24" t="s">
        <v>45</v>
      </c>
      <c r="H25" s="26">
        <v>46119</v>
      </c>
      <c r="I25" s="26">
        <v>46137</v>
      </c>
      <c r="J25" s="23">
        <f t="shared" si="4"/>
        <v>19</v>
      </c>
      <c r="K25" s="27">
        <v>0</v>
      </c>
      <c r="L25" s="27">
        <f t="shared" ca="1" si="5"/>
        <v>1</v>
      </c>
      <c r="M25" s="27">
        <f t="shared" ca="1" si="6"/>
        <v>-1</v>
      </c>
      <c r="N25" s="24" t="str">
        <f t="shared" ca="1" si="7"/>
        <v>Überfällig</v>
      </c>
      <c r="O25" s="25" t="s">
        <v>79</v>
      </c>
      <c r="Q25" s="16" t="str">
        <f t="shared" si="11"/>
        <v/>
      </c>
      <c r="R25" s="16" t="str">
        <f t="shared" si="11"/>
        <v/>
      </c>
      <c r="S25" s="16" t="str">
        <f t="shared" si="11"/>
        <v/>
      </c>
      <c r="T25" s="16" t="str">
        <f t="shared" si="11"/>
        <v/>
      </c>
      <c r="U25" s="16" t="str">
        <f t="shared" si="11"/>
        <v/>
      </c>
      <c r="V25" s="16" t="str">
        <f t="shared" si="11"/>
        <v/>
      </c>
      <c r="W25" s="16" t="str">
        <f t="shared" si="11"/>
        <v/>
      </c>
      <c r="X25" s="16" t="str">
        <f t="shared" si="11"/>
        <v/>
      </c>
      <c r="Y25" s="16" t="str">
        <f t="shared" si="11"/>
        <v/>
      </c>
      <c r="Z25" s="16" t="str">
        <f t="shared" si="11"/>
        <v/>
      </c>
      <c r="AA25" s="16" t="str">
        <f t="shared" si="12"/>
        <v/>
      </c>
      <c r="AB25" s="16" t="str">
        <f t="shared" si="12"/>
        <v/>
      </c>
      <c r="AC25" s="16" t="str">
        <f t="shared" si="12"/>
        <v/>
      </c>
      <c r="AD25" s="16" t="str">
        <f t="shared" si="12"/>
        <v/>
      </c>
      <c r="AE25" s="16" t="str">
        <f t="shared" si="12"/>
        <v/>
      </c>
      <c r="AF25" s="16" t="str">
        <f t="shared" si="12"/>
        <v/>
      </c>
      <c r="AG25" s="16" t="str">
        <f t="shared" si="12"/>
        <v/>
      </c>
      <c r="AH25" s="16" t="str">
        <f t="shared" si="12"/>
        <v/>
      </c>
      <c r="AI25" s="16" t="str">
        <f t="shared" si="12"/>
        <v/>
      </c>
      <c r="AJ25" s="16" t="str">
        <f t="shared" si="12"/>
        <v/>
      </c>
      <c r="AK25" s="16" t="str">
        <f t="shared" si="13"/>
        <v/>
      </c>
      <c r="AL25" s="16" t="str">
        <f t="shared" si="13"/>
        <v/>
      </c>
      <c r="AM25" s="16" t="str">
        <f t="shared" si="13"/>
        <v/>
      </c>
      <c r="AN25" s="16" t="str">
        <f t="shared" si="13"/>
        <v/>
      </c>
      <c r="AO25" s="16" t="str">
        <f t="shared" si="13"/>
        <v/>
      </c>
      <c r="AP25" s="16" t="str">
        <f t="shared" si="13"/>
        <v/>
      </c>
    </row>
    <row r="26" spans="1:42" ht="23.1" customHeight="1" x14ac:dyDescent="0.25">
      <c r="A26" s="23">
        <v>14</v>
      </c>
      <c r="B26" s="24" t="s">
        <v>80</v>
      </c>
      <c r="C26" s="25" t="s">
        <v>81</v>
      </c>
      <c r="D26" s="24" t="s">
        <v>56</v>
      </c>
      <c r="E26" s="24" t="s">
        <v>26</v>
      </c>
      <c r="F26" s="24" t="s">
        <v>12</v>
      </c>
      <c r="G26" s="24" t="s">
        <v>45</v>
      </c>
      <c r="H26" s="26">
        <v>46126</v>
      </c>
      <c r="I26" s="26">
        <v>46144</v>
      </c>
      <c r="J26" s="23">
        <f t="shared" si="4"/>
        <v>19</v>
      </c>
      <c r="K26" s="27">
        <v>0</v>
      </c>
      <c r="L26" s="27">
        <f t="shared" ca="1" si="5"/>
        <v>1</v>
      </c>
      <c r="M26" s="27">
        <f t="shared" ca="1" si="6"/>
        <v>-1</v>
      </c>
      <c r="N26" s="24" t="str">
        <f t="shared" ca="1" si="7"/>
        <v>Überfällig</v>
      </c>
      <c r="O26" s="25" t="s">
        <v>82</v>
      </c>
      <c r="Q26" s="16" t="str">
        <f t="shared" si="11"/>
        <v/>
      </c>
      <c r="R26" s="16" t="str">
        <f t="shared" si="11"/>
        <v/>
      </c>
      <c r="S26" s="16" t="str">
        <f t="shared" si="11"/>
        <v/>
      </c>
      <c r="T26" s="16" t="str">
        <f t="shared" si="11"/>
        <v/>
      </c>
      <c r="U26" s="16" t="str">
        <f t="shared" si="11"/>
        <v/>
      </c>
      <c r="V26" s="16" t="str">
        <f t="shared" si="11"/>
        <v/>
      </c>
      <c r="W26" s="16" t="str">
        <f t="shared" si="11"/>
        <v/>
      </c>
      <c r="X26" s="16" t="str">
        <f t="shared" si="11"/>
        <v/>
      </c>
      <c r="Y26" s="16" t="str">
        <f t="shared" si="11"/>
        <v/>
      </c>
      <c r="Z26" s="16" t="str">
        <f t="shared" si="11"/>
        <v/>
      </c>
      <c r="AA26" s="16" t="str">
        <f t="shared" si="12"/>
        <v/>
      </c>
      <c r="AB26" s="16" t="str">
        <f t="shared" si="12"/>
        <v/>
      </c>
      <c r="AC26" s="16" t="str">
        <f t="shared" si="12"/>
        <v/>
      </c>
      <c r="AD26" s="16" t="str">
        <f t="shared" si="12"/>
        <v/>
      </c>
      <c r="AE26" s="16" t="str">
        <f t="shared" si="12"/>
        <v/>
      </c>
      <c r="AF26" s="16" t="str">
        <f t="shared" si="12"/>
        <v/>
      </c>
      <c r="AG26" s="16" t="str">
        <f t="shared" si="12"/>
        <v/>
      </c>
      <c r="AH26" s="16" t="str">
        <f t="shared" si="12"/>
        <v/>
      </c>
      <c r="AI26" s="16" t="str">
        <f t="shared" si="12"/>
        <v/>
      </c>
      <c r="AJ26" s="16" t="str">
        <f t="shared" si="12"/>
        <v/>
      </c>
      <c r="AK26" s="16" t="str">
        <f t="shared" si="13"/>
        <v/>
      </c>
      <c r="AL26" s="16" t="str">
        <f t="shared" si="13"/>
        <v/>
      </c>
      <c r="AM26" s="16" t="str">
        <f t="shared" si="13"/>
        <v/>
      </c>
      <c r="AN26" s="16" t="str">
        <f t="shared" si="13"/>
        <v/>
      </c>
      <c r="AO26" s="16" t="str">
        <f t="shared" si="13"/>
        <v/>
      </c>
      <c r="AP26" s="16" t="str">
        <f t="shared" si="13"/>
        <v/>
      </c>
    </row>
    <row r="27" spans="1:42" ht="23.1" customHeight="1" x14ac:dyDescent="0.25">
      <c r="A27" s="23">
        <v>15</v>
      </c>
      <c r="B27" s="24" t="s">
        <v>80</v>
      </c>
      <c r="C27" s="25" t="s">
        <v>83</v>
      </c>
      <c r="D27" s="24" t="s">
        <v>52</v>
      </c>
      <c r="E27" s="24" t="s">
        <v>17</v>
      </c>
      <c r="F27" s="24" t="s">
        <v>12</v>
      </c>
      <c r="G27" s="24" t="s">
        <v>41</v>
      </c>
      <c r="H27" s="26">
        <v>46148</v>
      </c>
      <c r="I27" s="26">
        <v>46148</v>
      </c>
      <c r="J27" s="23">
        <f t="shared" si="4"/>
        <v>0</v>
      </c>
      <c r="K27" s="27">
        <v>0</v>
      </c>
      <c r="L27" s="27">
        <f t="shared" ca="1" si="5"/>
        <v>1</v>
      </c>
      <c r="M27" s="27">
        <f t="shared" ca="1" si="6"/>
        <v>-1</v>
      </c>
      <c r="N27" s="24" t="str">
        <f t="shared" ca="1" si="7"/>
        <v>Überfällig</v>
      </c>
      <c r="O27" s="25" t="s">
        <v>84</v>
      </c>
      <c r="Q27" s="16" t="str">
        <f t="shared" si="11"/>
        <v/>
      </c>
      <c r="R27" s="16" t="str">
        <f t="shared" si="11"/>
        <v/>
      </c>
      <c r="S27" s="16" t="str">
        <f t="shared" si="11"/>
        <v/>
      </c>
      <c r="T27" s="16" t="str">
        <f t="shared" si="11"/>
        <v/>
      </c>
      <c r="U27" s="16" t="str">
        <f t="shared" si="11"/>
        <v/>
      </c>
      <c r="V27" s="16" t="str">
        <f t="shared" si="11"/>
        <v/>
      </c>
      <c r="W27" s="16" t="str">
        <f t="shared" si="11"/>
        <v/>
      </c>
      <c r="X27" s="16" t="str">
        <f t="shared" si="11"/>
        <v/>
      </c>
      <c r="Y27" s="16" t="str">
        <f t="shared" si="11"/>
        <v/>
      </c>
      <c r="Z27" s="16" t="str">
        <f t="shared" si="11"/>
        <v/>
      </c>
      <c r="AA27" s="16" t="str">
        <f t="shared" si="12"/>
        <v/>
      </c>
      <c r="AB27" s="16" t="str">
        <f t="shared" si="12"/>
        <v/>
      </c>
      <c r="AC27" s="16" t="str">
        <f t="shared" si="12"/>
        <v/>
      </c>
      <c r="AD27" s="16" t="str">
        <f t="shared" si="12"/>
        <v/>
      </c>
      <c r="AE27" s="16" t="str">
        <f t="shared" si="12"/>
        <v/>
      </c>
      <c r="AF27" s="16" t="str">
        <f t="shared" si="12"/>
        <v/>
      </c>
      <c r="AG27" s="16" t="str">
        <f t="shared" si="12"/>
        <v/>
      </c>
      <c r="AH27" s="16" t="str">
        <f t="shared" si="12"/>
        <v>◆</v>
      </c>
      <c r="AI27" s="16" t="str">
        <f t="shared" si="12"/>
        <v/>
      </c>
      <c r="AJ27" s="16" t="str">
        <f t="shared" si="12"/>
        <v/>
      </c>
      <c r="AK27" s="16" t="str">
        <f t="shared" si="13"/>
        <v/>
      </c>
      <c r="AL27" s="16" t="str">
        <f t="shared" si="13"/>
        <v/>
      </c>
      <c r="AM27" s="16" t="str">
        <f t="shared" si="13"/>
        <v/>
      </c>
      <c r="AN27" s="16" t="str">
        <f t="shared" si="13"/>
        <v/>
      </c>
      <c r="AO27" s="16" t="str">
        <f t="shared" si="13"/>
        <v/>
      </c>
      <c r="AP27" s="16" t="str">
        <f t="shared" si="13"/>
        <v/>
      </c>
    </row>
    <row r="28" spans="1:42" ht="23.1" customHeight="1" x14ac:dyDescent="0.25">
      <c r="A28" s="23">
        <v>16</v>
      </c>
      <c r="B28" s="24" t="s">
        <v>80</v>
      </c>
      <c r="C28" s="25" t="s">
        <v>85</v>
      </c>
      <c r="D28" s="24" t="s">
        <v>40</v>
      </c>
      <c r="E28" s="24" t="s">
        <v>26</v>
      </c>
      <c r="F28" s="24" t="s">
        <v>12</v>
      </c>
      <c r="G28" s="24" t="s">
        <v>86</v>
      </c>
      <c r="H28" s="26">
        <v>46149</v>
      </c>
      <c r="I28" s="26">
        <v>46171</v>
      </c>
      <c r="J28" s="23">
        <f t="shared" si="4"/>
        <v>23</v>
      </c>
      <c r="K28" s="27">
        <v>0</v>
      </c>
      <c r="L28" s="27">
        <f t="shared" ca="1" si="5"/>
        <v>0.60869565217391308</v>
      </c>
      <c r="M28" s="27">
        <f t="shared" ca="1" si="6"/>
        <v>-0.60869565217391308</v>
      </c>
      <c r="N28" s="24" t="str">
        <f t="shared" ca="1" si="7"/>
        <v>Hinter Plan</v>
      </c>
      <c r="O28" s="25" t="s">
        <v>87</v>
      </c>
      <c r="Q28" s="16" t="str">
        <f t="shared" si="11"/>
        <v/>
      </c>
      <c r="R28" s="16" t="str">
        <f t="shared" si="11"/>
        <v/>
      </c>
      <c r="S28" s="16" t="str">
        <f t="shared" si="11"/>
        <v/>
      </c>
      <c r="T28" s="16" t="str">
        <f t="shared" si="11"/>
        <v/>
      </c>
      <c r="U28" s="16" t="str">
        <f t="shared" si="11"/>
        <v/>
      </c>
      <c r="V28" s="16" t="str">
        <f t="shared" si="11"/>
        <v/>
      </c>
      <c r="W28" s="16" t="str">
        <f t="shared" si="11"/>
        <v/>
      </c>
      <c r="X28" s="16" t="str">
        <f t="shared" si="11"/>
        <v/>
      </c>
      <c r="Y28" s="16" t="str">
        <f t="shared" si="11"/>
        <v/>
      </c>
      <c r="Z28" s="16" t="str">
        <f t="shared" si="11"/>
        <v/>
      </c>
      <c r="AA28" s="16" t="str">
        <f t="shared" si="12"/>
        <v/>
      </c>
      <c r="AB28" s="16" t="str">
        <f t="shared" si="12"/>
        <v/>
      </c>
      <c r="AC28" s="16" t="str">
        <f t="shared" si="12"/>
        <v/>
      </c>
      <c r="AD28" s="16" t="str">
        <f t="shared" si="12"/>
        <v/>
      </c>
      <c r="AE28" s="16" t="str">
        <f t="shared" si="12"/>
        <v/>
      </c>
      <c r="AF28" s="16" t="str">
        <f t="shared" si="12"/>
        <v/>
      </c>
      <c r="AG28" s="16" t="str">
        <f t="shared" si="12"/>
        <v/>
      </c>
      <c r="AH28" s="16" t="str">
        <f t="shared" si="12"/>
        <v/>
      </c>
      <c r="AI28" s="16" t="str">
        <f t="shared" si="12"/>
        <v/>
      </c>
      <c r="AJ28" s="16" t="str">
        <f t="shared" si="12"/>
        <v/>
      </c>
      <c r="AK28" s="16" t="str">
        <f t="shared" si="13"/>
        <v/>
      </c>
      <c r="AL28" s="16" t="str">
        <f t="shared" si="13"/>
        <v/>
      </c>
      <c r="AM28" s="16" t="str">
        <f t="shared" si="13"/>
        <v/>
      </c>
      <c r="AN28" s="16" t="str">
        <f t="shared" si="13"/>
        <v/>
      </c>
      <c r="AO28" s="16" t="str">
        <f t="shared" si="13"/>
        <v/>
      </c>
      <c r="AP28" s="16" t="str">
        <f t="shared" si="13"/>
        <v/>
      </c>
    </row>
    <row r="29" spans="1:42" ht="23.1" customHeight="1" x14ac:dyDescent="0.25">
      <c r="A29" s="23"/>
      <c r="B29" s="24"/>
      <c r="C29" s="25"/>
      <c r="D29" s="24"/>
      <c r="E29" s="24"/>
      <c r="F29" s="24"/>
      <c r="G29" s="24"/>
      <c r="H29" s="26"/>
      <c r="I29" s="26"/>
      <c r="J29" s="23" t="str">
        <f t="shared" si="4"/>
        <v/>
      </c>
      <c r="K29" s="27"/>
      <c r="L29" s="27" t="str">
        <f t="shared" ca="1" si="5"/>
        <v/>
      </c>
      <c r="M29" s="27" t="str">
        <f t="shared" si="6"/>
        <v/>
      </c>
      <c r="N29" s="24" t="str">
        <f ca="1">IF($C29="","",IF($F29="Abgeschlossen","OK",IF($F29="Blockiert","Blockiert",IF(AND(TODAY()&gt;$I29,$K29&lt;1),"Überfällig",IF($M29&lt;-0.15,"Hinter Plan",IF($M29&lt;-0.05,"Beobachten","Im Plan"))))))</f>
        <v/>
      </c>
      <c r="O29" s="25"/>
      <c r="Q29" s="16" t="str">
        <f t="shared" si="11"/>
        <v/>
      </c>
      <c r="R29" s="16" t="str">
        <f t="shared" si="11"/>
        <v/>
      </c>
      <c r="S29" s="16" t="str">
        <f t="shared" si="11"/>
        <v/>
      </c>
      <c r="T29" s="16" t="str">
        <f t="shared" si="11"/>
        <v/>
      </c>
      <c r="U29" s="16" t="str">
        <f t="shared" si="11"/>
        <v/>
      </c>
      <c r="V29" s="16" t="str">
        <f t="shared" si="11"/>
        <v/>
      </c>
      <c r="W29" s="16" t="str">
        <f t="shared" si="11"/>
        <v/>
      </c>
      <c r="X29" s="16" t="str">
        <f t="shared" si="11"/>
        <v/>
      </c>
      <c r="Y29" s="16" t="str">
        <f t="shared" si="11"/>
        <v/>
      </c>
      <c r="Z29" s="16" t="str">
        <f t="shared" si="11"/>
        <v/>
      </c>
      <c r="AA29" s="16" t="str">
        <f t="shared" si="12"/>
        <v/>
      </c>
      <c r="AB29" s="16" t="str">
        <f t="shared" si="12"/>
        <v/>
      </c>
      <c r="AC29" s="16" t="str">
        <f t="shared" si="12"/>
        <v/>
      </c>
      <c r="AD29" s="16" t="str">
        <f t="shared" si="12"/>
        <v/>
      </c>
      <c r="AE29" s="16" t="str">
        <f t="shared" si="12"/>
        <v/>
      </c>
      <c r="AF29" s="16" t="str">
        <f t="shared" si="12"/>
        <v/>
      </c>
      <c r="AG29" s="16" t="str">
        <f t="shared" si="12"/>
        <v/>
      </c>
      <c r="AH29" s="16" t="str">
        <f t="shared" si="12"/>
        <v/>
      </c>
      <c r="AI29" s="16" t="str">
        <f t="shared" si="12"/>
        <v/>
      </c>
      <c r="AJ29" s="16" t="str">
        <f t="shared" si="12"/>
        <v/>
      </c>
      <c r="AK29" s="16" t="str">
        <f t="shared" si="13"/>
        <v/>
      </c>
      <c r="AL29" s="16" t="str">
        <f t="shared" si="13"/>
        <v/>
      </c>
      <c r="AM29" s="16" t="str">
        <f t="shared" si="13"/>
        <v/>
      </c>
      <c r="AN29" s="16" t="str">
        <f t="shared" si="13"/>
        <v/>
      </c>
      <c r="AO29" s="16" t="str">
        <f t="shared" si="13"/>
        <v/>
      </c>
      <c r="AP29" s="16" t="str">
        <f t="shared" si="13"/>
        <v/>
      </c>
    </row>
    <row r="30" spans="1:42" ht="23.1" customHeight="1" x14ac:dyDescent="0.25">
      <c r="A30" s="23"/>
      <c r="B30" s="24"/>
      <c r="C30" s="25"/>
      <c r="D30" s="24"/>
      <c r="E30" s="24"/>
      <c r="F30" s="24"/>
      <c r="G30" s="24"/>
      <c r="H30" s="26"/>
      <c r="I30" s="26"/>
      <c r="J30" s="23" t="str">
        <f t="shared" si="4"/>
        <v/>
      </c>
      <c r="K30" s="27"/>
      <c r="L30" s="27" t="str">
        <f t="shared" ca="1" si="5"/>
        <v/>
      </c>
      <c r="M30" s="27" t="str">
        <f t="shared" si="6"/>
        <v/>
      </c>
      <c r="N30" s="24" t="str">
        <f ca="1">IF($C30="","",IF($F30="Abgeschlossen","OK",IF($F30="Blockiert","Blockiert",IF(AND(TODAY()&gt;$I30,$K30&lt;1),"Überfällig",IF($M30&lt;-0.15,"Hinter Plan",IF($M30&lt;-0.05,"Beobachten","Im Plan"))))))</f>
        <v/>
      </c>
      <c r="O30" s="25"/>
      <c r="Q30" s="16" t="str">
        <f t="shared" si="11"/>
        <v/>
      </c>
      <c r="R30" s="16" t="str">
        <f t="shared" si="11"/>
        <v/>
      </c>
      <c r="S30" s="16" t="str">
        <f t="shared" si="11"/>
        <v/>
      </c>
      <c r="T30" s="16" t="str">
        <f t="shared" si="11"/>
        <v/>
      </c>
      <c r="U30" s="16" t="str">
        <f t="shared" si="11"/>
        <v/>
      </c>
      <c r="V30" s="16" t="str">
        <f t="shared" si="11"/>
        <v/>
      </c>
      <c r="W30" s="16" t="str">
        <f t="shared" si="11"/>
        <v/>
      </c>
      <c r="X30" s="16" t="str">
        <f t="shared" si="11"/>
        <v/>
      </c>
      <c r="Y30" s="16" t="str">
        <f t="shared" si="11"/>
        <v/>
      </c>
      <c r="Z30" s="16" t="str">
        <f t="shared" si="11"/>
        <v/>
      </c>
      <c r="AA30" s="16" t="str">
        <f t="shared" si="12"/>
        <v/>
      </c>
      <c r="AB30" s="16" t="str">
        <f t="shared" si="12"/>
        <v/>
      </c>
      <c r="AC30" s="16" t="str">
        <f t="shared" si="12"/>
        <v/>
      </c>
      <c r="AD30" s="16" t="str">
        <f t="shared" si="12"/>
        <v/>
      </c>
      <c r="AE30" s="16" t="str">
        <f t="shared" si="12"/>
        <v/>
      </c>
      <c r="AF30" s="16" t="str">
        <f t="shared" si="12"/>
        <v/>
      </c>
      <c r="AG30" s="16" t="str">
        <f t="shared" si="12"/>
        <v/>
      </c>
      <c r="AH30" s="16" t="str">
        <f t="shared" si="12"/>
        <v/>
      </c>
      <c r="AI30" s="16" t="str">
        <f t="shared" si="12"/>
        <v/>
      </c>
      <c r="AJ30" s="16" t="str">
        <f t="shared" si="12"/>
        <v/>
      </c>
      <c r="AK30" s="16" t="str">
        <f t="shared" si="13"/>
        <v/>
      </c>
      <c r="AL30" s="16" t="str">
        <f t="shared" si="13"/>
        <v/>
      </c>
      <c r="AM30" s="16" t="str">
        <f t="shared" si="13"/>
        <v/>
      </c>
      <c r="AN30" s="16" t="str">
        <f t="shared" si="13"/>
        <v/>
      </c>
      <c r="AO30" s="16" t="str">
        <f t="shared" si="13"/>
        <v/>
      </c>
      <c r="AP30" s="16" t="str">
        <f t="shared" si="13"/>
        <v/>
      </c>
    </row>
    <row r="31" spans="1:42" ht="23.1" customHeight="1" x14ac:dyDescent="0.25">
      <c r="A31" s="23"/>
      <c r="B31" s="24"/>
      <c r="C31" s="25"/>
      <c r="D31" s="24"/>
      <c r="E31" s="24"/>
      <c r="F31" s="24"/>
      <c r="G31" s="24"/>
      <c r="H31" s="26"/>
      <c r="I31" s="26"/>
      <c r="J31" s="23" t="str">
        <f t="shared" si="4"/>
        <v/>
      </c>
      <c r="K31" s="27"/>
      <c r="L31" s="27" t="str">
        <f t="shared" ca="1" si="5"/>
        <v/>
      </c>
      <c r="M31" s="27" t="str">
        <f t="shared" si="6"/>
        <v/>
      </c>
      <c r="N31" s="24" t="str">
        <f ca="1">IF($C31="","",IF($F31="Abgeschlossen","OK",IF($F31="Blockiert","Blockiert",IF(AND(TODAY()&gt;$I31,$K31&lt;1),"Überfällig",IF($M31&lt;-0.15,"Hinter Plan",IF($M31&lt;-0.05,"Beobachten","Im Plan"))))))</f>
        <v/>
      </c>
      <c r="O31" s="25"/>
      <c r="Q31" s="16" t="str">
        <f t="shared" si="11"/>
        <v/>
      </c>
      <c r="R31" s="16" t="str">
        <f t="shared" si="11"/>
        <v/>
      </c>
      <c r="S31" s="16" t="str">
        <f t="shared" si="11"/>
        <v/>
      </c>
      <c r="T31" s="16" t="str">
        <f t="shared" si="11"/>
        <v/>
      </c>
      <c r="U31" s="16" t="str">
        <f t="shared" si="11"/>
        <v/>
      </c>
      <c r="V31" s="16" t="str">
        <f t="shared" si="11"/>
        <v/>
      </c>
      <c r="W31" s="16" t="str">
        <f t="shared" si="11"/>
        <v/>
      </c>
      <c r="X31" s="16" t="str">
        <f t="shared" si="11"/>
        <v/>
      </c>
      <c r="Y31" s="16" t="str">
        <f t="shared" si="11"/>
        <v/>
      </c>
      <c r="Z31" s="16" t="str">
        <f t="shared" si="11"/>
        <v/>
      </c>
      <c r="AA31" s="16" t="str">
        <f t="shared" si="12"/>
        <v/>
      </c>
      <c r="AB31" s="16" t="str">
        <f t="shared" si="12"/>
        <v/>
      </c>
      <c r="AC31" s="16" t="str">
        <f t="shared" si="12"/>
        <v/>
      </c>
      <c r="AD31" s="16" t="str">
        <f t="shared" si="12"/>
        <v/>
      </c>
      <c r="AE31" s="16" t="str">
        <f t="shared" si="12"/>
        <v/>
      </c>
      <c r="AF31" s="16" t="str">
        <f t="shared" si="12"/>
        <v/>
      </c>
      <c r="AG31" s="16" t="str">
        <f t="shared" si="12"/>
        <v/>
      </c>
      <c r="AH31" s="16" t="str">
        <f t="shared" si="12"/>
        <v/>
      </c>
      <c r="AI31" s="16" t="str">
        <f t="shared" si="12"/>
        <v/>
      </c>
      <c r="AJ31" s="16" t="str">
        <f t="shared" si="12"/>
        <v/>
      </c>
      <c r="AK31" s="16" t="str">
        <f t="shared" si="13"/>
        <v/>
      </c>
      <c r="AL31" s="16" t="str">
        <f t="shared" si="13"/>
        <v/>
      </c>
      <c r="AM31" s="16" t="str">
        <f t="shared" si="13"/>
        <v/>
      </c>
      <c r="AN31" s="16" t="str">
        <f t="shared" si="13"/>
        <v/>
      </c>
      <c r="AO31" s="16" t="str">
        <f t="shared" si="13"/>
        <v/>
      </c>
      <c r="AP31" s="16" t="str">
        <f t="shared" si="13"/>
        <v/>
      </c>
    </row>
    <row r="32" spans="1:42" ht="23.1" customHeight="1" x14ac:dyDescent="0.25">
      <c r="A32" s="23"/>
      <c r="B32" s="24"/>
      <c r="C32" s="25"/>
      <c r="D32" s="24"/>
      <c r="E32" s="24"/>
      <c r="F32" s="24"/>
      <c r="G32" s="24"/>
      <c r="H32" s="26"/>
      <c r="I32" s="26"/>
      <c r="J32" s="23" t="str">
        <f t="shared" si="4"/>
        <v/>
      </c>
      <c r="K32" s="27"/>
      <c r="L32" s="27" t="str">
        <f t="shared" ca="1" si="5"/>
        <v/>
      </c>
      <c r="M32" s="27" t="str">
        <f t="shared" si="6"/>
        <v/>
      </c>
      <c r="N32" s="24" t="str">
        <f ca="1">IF($C32="","",IF($F32="Abgeschlossen","OK",IF($F32="Blockiert","Blockiert",IF(AND(TODAY()&gt;$I32,$K32&lt;1),"Überfällig",IF($M32&lt;-0.15,"Hinter Plan",IF($M32&lt;-0.05,"Beobachten","Im Plan"))))))</f>
        <v/>
      </c>
      <c r="O32" s="25"/>
      <c r="Q32" s="16" t="str">
        <f t="shared" si="11"/>
        <v/>
      </c>
      <c r="R32" s="16" t="str">
        <f t="shared" si="11"/>
        <v/>
      </c>
      <c r="S32" s="16" t="str">
        <f t="shared" si="11"/>
        <v/>
      </c>
      <c r="T32" s="16" t="str">
        <f t="shared" si="11"/>
        <v/>
      </c>
      <c r="U32" s="16" t="str">
        <f t="shared" si="11"/>
        <v/>
      </c>
      <c r="V32" s="16" t="str">
        <f t="shared" si="11"/>
        <v/>
      </c>
      <c r="W32" s="16" t="str">
        <f t="shared" si="11"/>
        <v/>
      </c>
      <c r="X32" s="16" t="str">
        <f t="shared" si="11"/>
        <v/>
      </c>
      <c r="Y32" s="16" t="str">
        <f t="shared" si="11"/>
        <v/>
      </c>
      <c r="Z32" s="16" t="str">
        <f t="shared" si="11"/>
        <v/>
      </c>
      <c r="AA32" s="16" t="str">
        <f t="shared" si="12"/>
        <v/>
      </c>
      <c r="AB32" s="16" t="str">
        <f t="shared" si="12"/>
        <v/>
      </c>
      <c r="AC32" s="16" t="str">
        <f t="shared" si="12"/>
        <v/>
      </c>
      <c r="AD32" s="16" t="str">
        <f t="shared" si="12"/>
        <v/>
      </c>
      <c r="AE32" s="16" t="str">
        <f t="shared" si="12"/>
        <v/>
      </c>
      <c r="AF32" s="16" t="str">
        <f t="shared" si="12"/>
        <v/>
      </c>
      <c r="AG32" s="16" t="str">
        <f t="shared" si="12"/>
        <v/>
      </c>
      <c r="AH32" s="16" t="str">
        <f t="shared" si="12"/>
        <v/>
      </c>
      <c r="AI32" s="16" t="str">
        <f t="shared" si="12"/>
        <v/>
      </c>
      <c r="AJ32" s="16" t="str">
        <f t="shared" si="12"/>
        <v/>
      </c>
      <c r="AK32" s="16" t="str">
        <f t="shared" si="13"/>
        <v/>
      </c>
      <c r="AL32" s="16" t="str">
        <f t="shared" si="13"/>
        <v/>
      </c>
      <c r="AM32" s="16" t="str">
        <f t="shared" si="13"/>
        <v/>
      </c>
      <c r="AN32" s="16" t="str">
        <f t="shared" si="13"/>
        <v/>
      </c>
      <c r="AO32" s="16" t="str">
        <f t="shared" si="13"/>
        <v/>
      </c>
      <c r="AP32" s="16" t="str">
        <f t="shared" si="13"/>
        <v/>
      </c>
    </row>
  </sheetData>
  <mergeCells count="18">
    <mergeCell ref="B3:C3"/>
    <mergeCell ref="H3:I3"/>
    <mergeCell ref="A1:AP1"/>
    <mergeCell ref="A6:B6"/>
    <mergeCell ref="A7:B7"/>
    <mergeCell ref="C6:D6"/>
    <mergeCell ref="C7:D7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3:F3"/>
  </mergeCells>
  <conditionalFormatting sqref="F13:F32">
    <cfRule type="expression" dxfId="38" priority="9">
      <formula>$F13="Geplant"</formula>
    </cfRule>
    <cfRule type="expression" dxfId="37" priority="10">
      <formula>$F13="In Arbeit"</formula>
    </cfRule>
    <cfRule type="expression" dxfId="36" priority="11">
      <formula>$F13="In Prüfung"</formula>
    </cfRule>
    <cfRule type="expression" dxfId="35" priority="12">
      <formula>$F13="Blockiert"</formula>
    </cfRule>
    <cfRule type="expression" dxfId="34" priority="13">
      <formula>$F13="Abgeschlossen"</formula>
    </cfRule>
  </conditionalFormatting>
  <conditionalFormatting sqref="G13:G32">
    <cfRule type="expression" dxfId="33" priority="14">
      <formula>$G13="Hoch"</formula>
    </cfRule>
    <cfRule type="expression" dxfId="32" priority="15">
      <formula>$G13="Mittel"</formula>
    </cfRule>
    <cfRule type="expression" dxfId="31" priority="16">
      <formula>$G13="Niedrig"</formula>
    </cfRule>
  </conditionalFormatting>
  <conditionalFormatting sqref="H13:I32">
    <cfRule type="expression" dxfId="30" priority="24">
      <formula>AND($H13&lt;&gt;"",$I13&lt;&gt;"",$I13&lt;$H13)</formula>
    </cfRule>
  </conditionalFormatting>
  <conditionalFormatting sqref="K13:K32">
    <cfRule type="dataBar" priority="1">
      <dataBar>
        <cfvo type="min"/>
        <cfvo type="max"/>
        <color rgb="FF0EA5E9"/>
      </dataBar>
    </cfRule>
    <cfRule type="dataBar" priority="25">
      <dataBar>
        <cfvo type="min"/>
        <cfvo type="max"/>
        <color rgb="FF0EA5E9"/>
      </dataBar>
      <extLst>
        <ext xmlns:x14="http://schemas.microsoft.com/office/spreadsheetml/2009/9/main" uri="{B025F937-C7B1-47D3-B67F-A62EFF666E3E}">
          <x14:id>{A284D6DB-1E8D-FEC4-DFDE-D55D21C5C536}</x14:id>
        </ext>
      </extLst>
    </cfRule>
  </conditionalFormatting>
  <conditionalFormatting sqref="N13:N32">
    <cfRule type="expression" dxfId="29" priority="2">
      <formula>$N13="OK"</formula>
    </cfRule>
    <cfRule type="expression" dxfId="28" priority="3">
      <formula>$N13="Im Plan"</formula>
    </cfRule>
    <cfRule type="expression" dxfId="27" priority="4">
      <formula>$N13="Beobachten"</formula>
    </cfRule>
    <cfRule type="expression" dxfId="26" priority="5">
      <formula>$N13="Hinter Plan"</formula>
    </cfRule>
    <cfRule type="expression" dxfId="25" priority="6">
      <formula>$N13="Überfällig"</formula>
    </cfRule>
    <cfRule type="expression" dxfId="24" priority="7">
      <formula>$N13="Blockiert"</formula>
    </cfRule>
    <cfRule type="expression" dxfId="23" priority="8">
      <formula>$N13="Noch nicht gestartet"</formula>
    </cfRule>
  </conditionalFormatting>
  <conditionalFormatting sqref="Q9:AP12">
    <cfRule type="expression" dxfId="22" priority="17">
      <formula>AND(Q$11&lt;=TODAY(),Q$11+6&gt;=TODAY())</formula>
    </cfRule>
  </conditionalFormatting>
  <conditionalFormatting sqref="Q13:AP32">
    <cfRule type="expression" dxfId="21" priority="18">
      <formula>AND(Q$11&lt;=$I13,Q$11+6&gt;=$H13,$E13&lt;&gt;"Meilenstein",$F13="Geplant")</formula>
    </cfRule>
    <cfRule type="expression" dxfId="20" priority="19">
      <formula>AND(Q$11&lt;=$I13,Q$11+6&gt;=$H13,$E13&lt;&gt;"Meilenstein",$F13="In Arbeit")</formula>
    </cfRule>
    <cfRule type="expression" dxfId="19" priority="20">
      <formula>AND(Q$11&lt;=$I13,Q$11+6&gt;=$H13,$E13&lt;&gt;"Meilenstein",$F13="In Prüfung")</formula>
    </cfRule>
    <cfRule type="expression" dxfId="18" priority="21">
      <formula>AND(Q$11&lt;=$I13,Q$11+6&gt;=$H13,$E13&lt;&gt;"Meilenstein",$F13="Blockiert")</formula>
    </cfRule>
    <cfRule type="expression" dxfId="17" priority="22">
      <formula>AND(Q$11&lt;=$I13,Q$11+6&gt;=$H13,$E13&lt;&gt;"Meilenstein",$F13="Abgeschlossen")</formula>
    </cfRule>
    <cfRule type="expression" dxfId="16" priority="23">
      <formula>AND($E13="Meilenstein",Q$11&lt;=$I13,Q$11+6&gt;=$H13)</formula>
    </cfRule>
  </conditionalFormatting>
  <dataValidations count="3">
    <dataValidation type="list" sqref="E13:E32" xr:uid="{00000000-0002-0000-0000-000000000000}">
      <formula1>"Phase,Aufgabe,Meilenstein"</formula1>
    </dataValidation>
    <dataValidation type="list" sqref="F13:F32" xr:uid="{00000000-0002-0000-0000-000001000000}">
      <formula1>"Geplant,In Arbeit,In Prüfung,Blockiert,Abgeschlossen"</formula1>
    </dataValidation>
    <dataValidation type="list" sqref="G13:G32" xr:uid="{00000000-0002-0000-0000-000002000000}">
      <formula1>"Niedrig,Mittel,Hoch"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84D6DB-1E8D-FEC4-DFDE-D55D21C5C536}">
            <x14:dataBar>
              <x14:cfvo type="min"/>
              <x14:cfvo type="max"/>
              <x14:negativeFillColor auto="1"/>
              <x14:axisColor auto="1"/>
            </x14:dataBar>
          </x14:cfRule>
          <xm:sqref>K13:K32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KW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2026-05-20T10:57:54Z</dcterms:modified>
</cp:coreProperties>
</file>