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1D99F19F-256C-4499-B50B-F28FE81CF92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Forecast-Übersicht" sheetId="1" r:id="rId1"/>
    <sheet name="Monatsdetail" sheetId="2" r:id="rId2"/>
    <sheet name="Opportunities" sheetId="3" r:id="rId3"/>
    <sheet name="Diagramme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6" i="3" l="1"/>
  <c r="H15" i="3"/>
  <c r="H14" i="3"/>
  <c r="H13" i="3"/>
  <c r="H12" i="3"/>
  <c r="H11" i="3"/>
  <c r="H10" i="3"/>
  <c r="H9" i="3"/>
  <c r="H5" i="3"/>
  <c r="E5" i="3"/>
  <c r="C5" i="3"/>
  <c r="A5" i="3"/>
  <c r="N31" i="2"/>
  <c r="M31" i="2"/>
  <c r="L31" i="2"/>
  <c r="K31" i="2"/>
  <c r="J31" i="2"/>
  <c r="I31" i="2"/>
  <c r="H31" i="2"/>
  <c r="O31" i="2" s="1"/>
  <c r="G31" i="2"/>
  <c r="F31" i="2"/>
  <c r="E31" i="2"/>
  <c r="D31" i="2"/>
  <c r="C31" i="2"/>
  <c r="O30" i="2"/>
  <c r="O29" i="2"/>
  <c r="M6" i="1" s="1"/>
  <c r="O24" i="2"/>
  <c r="O23" i="2"/>
  <c r="G16" i="2"/>
  <c r="G15" i="1" s="1"/>
  <c r="F16" i="2"/>
  <c r="F15" i="1" s="1"/>
  <c r="H11" i="2"/>
  <c r="H18" i="2" s="1"/>
  <c r="H17" i="1" s="1"/>
  <c r="G11" i="2"/>
  <c r="G18" i="2" s="1"/>
  <c r="G17" i="1" s="1"/>
  <c r="F11" i="2"/>
  <c r="F18" i="2" s="1"/>
  <c r="F17" i="1" s="1"/>
  <c r="E11" i="2"/>
  <c r="E18" i="2" s="1"/>
  <c r="E17" i="1" s="1"/>
  <c r="D11" i="2"/>
  <c r="D18" i="2" s="1"/>
  <c r="D17" i="1" s="1"/>
  <c r="C11" i="2"/>
  <c r="O10" i="2"/>
  <c r="D6" i="1" s="1"/>
  <c r="N13" i="1"/>
  <c r="M13" i="1"/>
  <c r="L13" i="1"/>
  <c r="K13" i="1"/>
  <c r="J13" i="1"/>
  <c r="I13" i="1"/>
  <c r="N12" i="1"/>
  <c r="M12" i="1"/>
  <c r="L12" i="1"/>
  <c r="K12" i="1"/>
  <c r="J12" i="1"/>
  <c r="I12" i="1"/>
  <c r="F11" i="1"/>
  <c r="E11" i="1"/>
  <c r="N10" i="1"/>
  <c r="M10" i="1"/>
  <c r="L10" i="1"/>
  <c r="K10" i="1"/>
  <c r="J10" i="1"/>
  <c r="I10" i="1"/>
  <c r="H10" i="1"/>
  <c r="G10" i="1"/>
  <c r="F10" i="1"/>
  <c r="E10" i="1"/>
  <c r="D10" i="1"/>
  <c r="C10" i="1"/>
  <c r="A6" i="1"/>
  <c r="C22" i="2" l="1"/>
  <c r="C17" i="2"/>
  <c r="D22" i="2"/>
  <c r="D17" i="2"/>
  <c r="D16" i="1" s="1"/>
  <c r="E17" i="2"/>
  <c r="E16" i="1" s="1"/>
  <c r="F22" i="2"/>
  <c r="F17" i="2"/>
  <c r="F16" i="1" s="1"/>
  <c r="G22" i="2"/>
  <c r="G17" i="2"/>
  <c r="G16" i="1" s="1"/>
  <c r="H17" i="2"/>
  <c r="H16" i="1" s="1"/>
  <c r="I11" i="2"/>
  <c r="D16" i="2"/>
  <c r="E16" i="2"/>
  <c r="F19" i="2"/>
  <c r="F18" i="1" s="1"/>
  <c r="G19" i="2"/>
  <c r="G18" i="1" s="1"/>
  <c r="C16" i="2"/>
  <c r="O10" i="1"/>
  <c r="C11" i="1"/>
  <c r="D11" i="1"/>
  <c r="G6" i="1"/>
  <c r="G11" i="1"/>
  <c r="H11" i="1"/>
  <c r="E12" i="2"/>
  <c r="C12" i="2"/>
  <c r="C18" i="2"/>
  <c r="D12" i="2"/>
  <c r="F12" i="2"/>
  <c r="G12" i="2"/>
  <c r="H16" i="2"/>
  <c r="H12" i="2"/>
  <c r="E12" i="1" l="1"/>
  <c r="E13" i="2"/>
  <c r="E13" i="1" s="1"/>
  <c r="D25" i="2"/>
  <c r="D20" i="1"/>
  <c r="C15" i="1"/>
  <c r="C19" i="2"/>
  <c r="E15" i="1"/>
  <c r="E19" i="2"/>
  <c r="E18" i="1" s="1"/>
  <c r="E22" i="2"/>
  <c r="D19" i="2"/>
  <c r="D18" i="1" s="1"/>
  <c r="D15" i="1"/>
  <c r="H12" i="1"/>
  <c r="H13" i="2"/>
  <c r="H13" i="1" s="1"/>
  <c r="I18" i="2"/>
  <c r="I17" i="1" s="1"/>
  <c r="I11" i="1"/>
  <c r="I16" i="2"/>
  <c r="J11" i="2"/>
  <c r="I17" i="2"/>
  <c r="I16" i="1" s="1"/>
  <c r="I22" i="2"/>
  <c r="H15" i="1"/>
  <c r="H19" i="2"/>
  <c r="H18" i="1" s="1"/>
  <c r="H22" i="2"/>
  <c r="G12" i="1"/>
  <c r="G13" i="2"/>
  <c r="G13" i="1" s="1"/>
  <c r="F12" i="1"/>
  <c r="F13" i="2"/>
  <c r="F13" i="1" s="1"/>
  <c r="G25" i="2"/>
  <c r="G20" i="1"/>
  <c r="D13" i="2"/>
  <c r="D13" i="1" s="1"/>
  <c r="D12" i="1"/>
  <c r="C17" i="1"/>
  <c r="F25" i="2"/>
  <c r="F20" i="1"/>
  <c r="O12" i="2"/>
  <c r="O12" i="1" s="1"/>
  <c r="O13" i="2"/>
  <c r="O13" i="1" s="1"/>
  <c r="C12" i="1"/>
  <c r="C13" i="2"/>
  <c r="C13" i="1" s="1"/>
  <c r="C16" i="1"/>
  <c r="C25" i="2"/>
  <c r="C20" i="1"/>
  <c r="I20" i="1" l="1"/>
  <c r="I25" i="2"/>
  <c r="J11" i="1"/>
  <c r="J16" i="2"/>
  <c r="J17" i="2"/>
  <c r="J16" i="1" s="1"/>
  <c r="K11" i="2"/>
  <c r="J22" i="2"/>
  <c r="J18" i="2"/>
  <c r="J17" i="1" s="1"/>
  <c r="I19" i="2"/>
  <c r="I18" i="1" s="1"/>
  <c r="I15" i="1"/>
  <c r="F33" i="2"/>
  <c r="F21" i="1"/>
  <c r="F26" i="2"/>
  <c r="F22" i="1" s="1"/>
  <c r="E25" i="2"/>
  <c r="E20" i="1"/>
  <c r="G33" i="2"/>
  <c r="G21" i="1"/>
  <c r="G26" i="2"/>
  <c r="G22" i="1" s="1"/>
  <c r="C18" i="1"/>
  <c r="H25" i="2"/>
  <c r="H20" i="1"/>
  <c r="C21" i="1"/>
  <c r="C33" i="2"/>
  <c r="C26" i="2"/>
  <c r="C22" i="1" s="1"/>
  <c r="D33" i="2"/>
  <c r="D21" i="1"/>
  <c r="D26" i="2"/>
  <c r="D22" i="1" s="1"/>
  <c r="E33" i="2" l="1"/>
  <c r="E21" i="1"/>
  <c r="E26" i="2"/>
  <c r="E22" i="1" s="1"/>
  <c r="F34" i="2"/>
  <c r="F25" i="1" s="1"/>
  <c r="F35" i="2"/>
  <c r="F36" i="2" s="1"/>
  <c r="F26" i="1" s="1"/>
  <c r="F24" i="1"/>
  <c r="C34" i="2"/>
  <c r="C25" i="1" s="1"/>
  <c r="C35" i="2"/>
  <c r="C24" i="1"/>
  <c r="J20" i="1"/>
  <c r="J25" i="2"/>
  <c r="K11" i="1"/>
  <c r="K16" i="2"/>
  <c r="K22" i="2"/>
  <c r="L11" i="2"/>
  <c r="K17" i="2"/>
  <c r="K18" i="2"/>
  <c r="G34" i="2"/>
  <c r="G25" i="1" s="1"/>
  <c r="G35" i="2"/>
  <c r="G36" i="2" s="1"/>
  <c r="G26" i="1" s="1"/>
  <c r="G24" i="1"/>
  <c r="D34" i="2"/>
  <c r="D25" i="1" s="1"/>
  <c r="D35" i="2"/>
  <c r="D36" i="2" s="1"/>
  <c r="D26" i="1" s="1"/>
  <c r="D24" i="1"/>
  <c r="H21" i="1"/>
  <c r="H26" i="2"/>
  <c r="H22" i="1" s="1"/>
  <c r="H33" i="2"/>
  <c r="J15" i="1"/>
  <c r="J19" i="2"/>
  <c r="I26" i="2"/>
  <c r="I22" i="1" s="1"/>
  <c r="I33" i="2"/>
  <c r="I21" i="1"/>
  <c r="K16" i="1" l="1"/>
  <c r="L11" i="1"/>
  <c r="L16" i="2"/>
  <c r="L22" i="2" s="1"/>
  <c r="M11" i="2"/>
  <c r="L17" i="2"/>
  <c r="L16" i="1" s="1"/>
  <c r="L18" i="2"/>
  <c r="L17" i="1" s="1"/>
  <c r="J18" i="1"/>
  <c r="C36" i="2"/>
  <c r="K17" i="1"/>
  <c r="I34" i="2"/>
  <c r="I25" i="1" s="1"/>
  <c r="I35" i="2"/>
  <c r="I36" i="2" s="1"/>
  <c r="I26" i="1" s="1"/>
  <c r="I24" i="1"/>
  <c r="K20" i="1"/>
  <c r="K25" i="2"/>
  <c r="K15" i="1"/>
  <c r="K19" i="2"/>
  <c r="K18" i="1" s="1"/>
  <c r="J26" i="2"/>
  <c r="J22" i="1" s="1"/>
  <c r="J33" i="2"/>
  <c r="J21" i="1"/>
  <c r="H34" i="2"/>
  <c r="H25" i="1" s="1"/>
  <c r="H35" i="2"/>
  <c r="H36" i="2" s="1"/>
  <c r="H26" i="1" s="1"/>
  <c r="H24" i="1"/>
  <c r="E34" i="2"/>
  <c r="E25" i="1" s="1"/>
  <c r="E35" i="2"/>
  <c r="E36" i="2" s="1"/>
  <c r="E26" i="1" s="1"/>
  <c r="E24" i="1"/>
  <c r="L20" i="1" l="1"/>
  <c r="L25" i="2"/>
  <c r="C26" i="1"/>
  <c r="J34" i="2"/>
  <c r="J25" i="1" s="1"/>
  <c r="J24" i="1"/>
  <c r="J35" i="2"/>
  <c r="J36" i="2"/>
  <c r="J26" i="1" s="1"/>
  <c r="M16" i="2"/>
  <c r="N11" i="2"/>
  <c r="M17" i="2"/>
  <c r="M16" i="1" s="1"/>
  <c r="M22" i="2"/>
  <c r="M18" i="2"/>
  <c r="M11" i="1"/>
  <c r="L15" i="1"/>
  <c r="L19" i="2"/>
  <c r="K26" i="2"/>
  <c r="K22" i="1" s="1"/>
  <c r="K33" i="2"/>
  <c r="K21" i="1"/>
  <c r="L18" i="1" l="1"/>
  <c r="M20" i="1"/>
  <c r="M25" i="2"/>
  <c r="N16" i="2"/>
  <c r="N17" i="2"/>
  <c r="N16" i="1" s="1"/>
  <c r="N22" i="2"/>
  <c r="N18" i="2"/>
  <c r="N17" i="1" s="1"/>
  <c r="N11" i="1"/>
  <c r="M15" i="1"/>
  <c r="M19" i="2"/>
  <c r="M18" i="1" s="1"/>
  <c r="L26" i="2"/>
  <c r="L22" i="1" s="1"/>
  <c r="L33" i="2"/>
  <c r="L21" i="1"/>
  <c r="M17" i="1"/>
  <c r="O18" i="2"/>
  <c r="O17" i="1" s="1"/>
  <c r="O11" i="2"/>
  <c r="K34" i="2"/>
  <c r="K25" i="1" s="1"/>
  <c r="K35" i="2"/>
  <c r="K24" i="1"/>
  <c r="J5" i="3" l="1"/>
  <c r="O11" i="1"/>
  <c r="L34" i="2"/>
  <c r="L25" i="1" s="1"/>
  <c r="L35" i="2"/>
  <c r="L24" i="1"/>
  <c r="L36" i="2"/>
  <c r="L26" i="1" s="1"/>
  <c r="N19" i="2"/>
  <c r="N18" i="1" s="1"/>
  <c r="N15" i="1"/>
  <c r="O16" i="2"/>
  <c r="O15" i="1" s="1"/>
  <c r="O17" i="2"/>
  <c r="O16" i="1" s="1"/>
  <c r="O19" i="2"/>
  <c r="O18" i="1" s="1"/>
  <c r="N20" i="1"/>
  <c r="N25" i="2"/>
  <c r="O22" i="2"/>
  <c r="M26" i="2"/>
  <c r="M22" i="1" s="1"/>
  <c r="M33" i="2"/>
  <c r="M21" i="1"/>
  <c r="K36" i="2"/>
  <c r="K26" i="1" l="1"/>
  <c r="M34" i="2"/>
  <c r="M25" i="1" s="1"/>
  <c r="M35" i="2"/>
  <c r="M24" i="1"/>
  <c r="M36" i="2"/>
  <c r="M26" i="1" s="1"/>
  <c r="N26" i="2"/>
  <c r="N22" i="1" s="1"/>
  <c r="N33" i="2"/>
  <c r="N21" i="1"/>
  <c r="O25" i="2"/>
  <c r="O20" i="1"/>
  <c r="J6" i="1"/>
  <c r="N34" i="2" l="1"/>
  <c r="N25" i="1" s="1"/>
  <c r="N24" i="1"/>
  <c r="N35" i="2"/>
  <c r="O35" i="2" s="1"/>
  <c r="O33" i="2"/>
  <c r="O26" i="2"/>
  <c r="O22" i="1" s="1"/>
  <c r="O21" i="1"/>
  <c r="O24" i="1" l="1"/>
  <c r="O34" i="2"/>
  <c r="O25" i="1" s="1"/>
  <c r="N36" i="2"/>
  <c r="N26" i="1" l="1"/>
  <c r="O36" i="2"/>
  <c r="O26" i="1" s="1"/>
</calcChain>
</file>

<file path=xl/sharedStrings.xml><?xml version="1.0" encoding="utf-8"?>
<sst xmlns="http://schemas.openxmlformats.org/spreadsheetml/2006/main" count="171" uniqueCount="149">
  <si>
    <t>Blaue Felder = Eingabe (Ist-Werte)  |  Gelbe Felder = Annahmen  |  Schwarze Formeln automatisch  |  Abweichungen farblich markiert</t>
  </si>
  <si>
    <t>▌  ZENTRALE KENNZAHLEN – ÜBERSICHT</t>
  </si>
  <si>
    <t>Gesamtumsatz Ist (€)</t>
  </si>
  <si>
    <t>Gesamtumsatz FC (€)</t>
  </si>
  <si>
    <t>Abweichung H1 (€)</t>
  </si>
  <si>
    <t>Deckungsbeitrag II (€)</t>
  </si>
  <si>
    <t>EBIT-Marge (Forecast)</t>
  </si>
  <si>
    <t>Kennzahl</t>
  </si>
  <si>
    <t>Typ</t>
  </si>
  <si>
    <t>Jan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</si>
  <si>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</si>
  <si>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</si>
  <si>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</si>
  <si>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</si>
  <si>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</si>
  <si>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</si>
  <si>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</si>
  <si>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</si>
  <si>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</si>
  <si>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</si>
  <si>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</si>
  <si>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Gesamt</t>
  </si>
  <si>
    <t xml:space="preserve"> </t>
  </si>
  <si>
    <t>Jahr</t>
  </si>
  <si>
    <t>Nettoumsatz</t>
  </si>
  <si>
    <t>Ist</t>
  </si>
  <si>
    <t>Forecast</t>
  </si>
  <si>
    <t>Abweichung</t>
  </si>
  <si>
    <t>€</t>
  </si>
  <si>
    <t>%</t>
  </si>
  <si>
    <t>Materialkosten</t>
  </si>
  <si>
    <t>FC</t>
  </si>
  <si>
    <t>Personalkosten</t>
  </si>
  <si>
    <t>Sonstige variable</t>
  </si>
  <si>
    <t>Variable Kosten</t>
  </si>
  <si>
    <t>Σ</t>
  </si>
  <si>
    <t>Deckungsbeitrag I</t>
  </si>
  <si>
    <t>Deckungsbeitrag II</t>
  </si>
  <si>
    <t>DB-Marge</t>
  </si>
  <si>
    <t>EBIT</t>
  </si>
  <si>
    <t>EBIT-Marge</t>
  </si>
  <si>
    <t>Jahresüberschuss</t>
  </si>
  <si>
    <t>ℹ  Legende:  Blau = Ist-Eingabe  |  Gelb = Annahmen (Monatsdetail)  |  Grün = positive Abweichung  |  Rot = negative Abweichung  |  Daten aus Monatsdetail-Tab</t>
  </si>
  <si>
    <t>MONATSDETAIL — Ist-Daten &amp; Rolling-Forecast-Eingabe  |  GJ 2025</t>
  </si>
  <si>
    <t>Blaue Felder = Ist-Werte (Jan–Jun) direkt eingeben  |  Grün hinterlegte Felder = Forecast-Werte  |  Gelbe Felder = Annahmen</t>
  </si>
  <si>
    <t>▌  PLANUNGSANNAHMEN (bitte anpassen)</t>
  </si>
  <si>
    <t>Wachstumsrate FC
(pro Monat)</t>
  </si>
  <si>
    <t>Materialquote
(% v. Umsatz)</t>
  </si>
  <si>
    <t>Personalkostenquote
(% v. Umsatz)</t>
  </si>
  <si>
    <t>Sonst. var. Kosten
(% v. Umsatz)</t>
  </si>
  <si>
    <t>Ziel-EBIT-Marge
(Richtwert)</t>
  </si>
  <si>
    <t>Ertragsteuersatz
(geschätzt)</t>
  </si>
  <si>
    <t>Position / Monat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</si>
  <si>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</si>
  <si>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</si>
  <si>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</si>
  <si>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</si>
  <si>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</si>
  <si>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</si>
  <si>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</si>
  <si>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</si>
  <si>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</si>
  <si>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</si>
  <si>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</si>
  <si>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Jahrestotal</t>
  </si>
  <si>
    <t>▌  1. UMSATZERLÖSE</t>
  </si>
  <si>
    <t>Nettoumsatz — Ist-Werte (€)</t>
  </si>
  <si>
    <t>Nettoumsatz — Forecast (€)</t>
  </si>
  <si>
    <t>Abweichung Ist vs. Forecast (€)</t>
  </si>
  <si>
    <t>Abweichung (%)</t>
  </si>
  <si>
    <t>▌  2. VARIABLE KOSTEN (% des Forecast-Umsatzes)</t>
  </si>
  <si>
    <t>Materialkosten (€)</t>
  </si>
  <si>
    <t>Personalkosten (€)</t>
  </si>
  <si>
    <t>Sonstige variable Kosten (€)</t>
  </si>
  <si>
    <t>Variable Gesamtkosten (€)</t>
  </si>
  <si>
    <t>▌  3. DECKUNGSBEITRAG</t>
  </si>
  <si>
    <t>Deckungsbeitrag I — nach Material (€)</t>
  </si>
  <si>
    <t>Fixkosten Produktion (€)  ← Eingabe</t>
  </si>
  <si>
    <t>Marketing &amp; Vertrieb (€)  ← Eingabe</t>
  </si>
  <si>
    <t>Deckungsbeitrag II / EBITDA-Annäherung (€)</t>
  </si>
  <si>
    <t>DB-Marge (%)</t>
  </si>
  <si>
    <t>▌  4. EBIT &amp; JAHRESERGEBNIS</t>
  </si>
  <si>
    <t>Abschreibungen (€)  ← Eingabe</t>
  </si>
  <si>
    <t>Sonstiger betrieblicher Aufwand (€)  ← Eingabe</t>
  </si>
  <si>
    <t>Summe weiterer Aufwand (€)</t>
  </si>
  <si>
    <t>EBIT  (Ergebnis vor Zinsen &amp; Steuern) (€)</t>
  </si>
  <si>
    <t>EBIT-Marge (%)</t>
  </si>
  <si>
    <t>Ertragsteuern (geschätzt) (€)</t>
  </si>
  <si>
    <t>Jahresüberschuss (Forecast) (€)</t>
  </si>
  <si>
    <t>Hinweis: Annahmen in Zeile 6 anpassen → alle Forecast-Werte (Zeilen 11–36) berechnen sich automatisch neu</t>
  </si>
  <si>
    <t>OPPORTUNITIES &amp; PIPELINE — Gewichteter Forecast-Beitrag</t>
  </si>
  <si>
    <t>Geben Sie alle aktiven Chancen ein. Gewichteter Forecast = Volumen × Wahrscheinlichkeit. Wird automatisch summiert.</t>
  </si>
  <si>
    <t>Anzahl Chancen</t>
  </si>
  <si>
    <t>Gesamtvolumen (€)</t>
  </si>
  <si>
    <t>Gewichteter FC (€)</t>
  </si>
  <si>
    <t>Ø Wahrsch.</t>
  </si>
  <si>
    <t>FC-Lücke vs Plan (€)</t>
  </si>
  <si>
    <t>Phase-Farben:  🟡 Erstgespräch  |  🔵 Angebot  |  🟠 Verhandlung  |  🟢 Abschluss  |  ⚪ Qualifizierung</t>
  </si>
  <si>
    <t>#</t>
  </si>
  <si>
    <t>Projektbezeichnung / Thema</t>
  </si>
  <si>
    <t>Kundentyp / Segment</t>
  </si>
  <si>
    <t>Phase</t>
  </si>
  <si>
    <t>Herkunft</t>
  </si>
  <si>
    <t>Volumen (€)</t>
  </si>
  <si>
    <t>Wahrsch.</t>
  </si>
  <si>
    <t>Gew. FC (€)</t>
  </si>
  <si>
    <t>Erw. Abschluss</t>
  </si>
  <si>
    <t>Verantwortlich</t>
  </si>
  <si>
    <t>Bemerkung / Nächster Schritt</t>
  </si>
  <si>
    <t>Optimierung Distributionsnetz</t>
  </si>
  <si>
    <t>Handel</t>
  </si>
  <si>
    <t>Angebot</t>
  </si>
  <si>
    <t>DACH</t>
  </si>
  <si>
    <t>M. Berger</t>
  </si>
  <si>
    <t>Entscheidung nächste Woche</t>
  </si>
  <si>
    <t>ERP-Migration Produktionsbetrieb</t>
  </si>
  <si>
    <t>Industrie</t>
  </si>
  <si>
    <t>Verhandlung</t>
  </si>
  <si>
    <t>DE</t>
  </si>
  <si>
    <t>S. Koch</t>
  </si>
  <si>
    <t>Letzte Verhandlungsrunde läuft</t>
  </si>
  <si>
    <t>Digitales Onboarding-System</t>
  </si>
  <si>
    <t>FinTech</t>
  </si>
  <si>
    <t>Qualifizierung</t>
  </si>
  <si>
    <t>AT</t>
  </si>
  <si>
    <t>A. Fischer</t>
  </si>
  <si>
    <t>Bedarfsanalyse in Vorbereitung</t>
  </si>
  <si>
    <t>Wartungsrahmenvertrag 3 Jahre</t>
  </si>
  <si>
    <t>Fertigung</t>
  </si>
  <si>
    <t>Abschluss</t>
  </si>
  <si>
    <t>CH</t>
  </si>
  <si>
    <t>T. Bauer</t>
  </si>
  <si>
    <t>Vertrag liegt beim Kunden</t>
  </si>
  <si>
    <t>Cloud-Infrastruktur Migration</t>
  </si>
  <si>
    <t>Technologie</t>
  </si>
  <si>
    <t>Erstgespräch</t>
  </si>
  <si>
    <t>Demo-Termin vereinbaren</t>
  </si>
  <si>
    <t>Prozessberatung Logistik</t>
  </si>
  <si>
    <t>Logistik</t>
  </si>
  <si>
    <t>Angebot eingereicht 12.07.</t>
  </si>
  <si>
    <t>App-Entwicklung Kundenportal</t>
  </si>
  <si>
    <t>Tech-Startup</t>
  </si>
  <si>
    <t>Technisches Review abgeschlossen</t>
  </si>
  <si>
    <t>Schulungspaket Leadership</t>
  </si>
  <si>
    <t>Bildung</t>
  </si>
  <si>
    <t>Angebot wird vorbereitet</t>
  </si>
  <si>
    <t>FORECAST-DIAGRAMME — Automatische Auswertung aus Monatsdetail</t>
  </si>
  <si>
    <t>Alle Diagramme beziehen sich automatisch auf die Daten im Tab Monatsdetail. Keine manuelle Aktualisierung nötig.</t>
  </si>
  <si>
    <t>📊  UNTERNEHMENS-FORECAST  |  Geschäftsjahr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</si>
</sst>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€&quot;;\(#,##0&quot; €)&quot;;\-"/>
    <numFmt numFmtId="165" formatCode="0.0%;\(0.0%\);\-"/>
  </numFmts>
  <fonts count="24" x14ac:knownFonts="1">
    <font>
      <sz val="11"/>
      <color theme="1"/>
      <name val="Calibri"/>
      <family val="2"/>
      <charset val="1"/>
    </font>
    <font>
      <b/>
      <sz val="16"/>
      <color rgb="FFFFFFFF"/>
      <name val="Arial"/>
      <charset val="1"/>
    </font>
    <font>
      <i/>
      <sz val="9"/>
      <color rgb="FFFFFFFF"/>
      <name val="Arial"/>
      <charset val="1"/>
    </font>
    <font>
      <b/>
      <sz val="10"/>
      <color rgb="FF2F5496"/>
      <name val="Arial"/>
      <charset val="1"/>
    </font>
    <font>
      <sz val="9"/>
      <color rgb="FFFFFFFF"/>
      <name val="Arial"/>
      <charset val="1"/>
    </font>
    <font>
      <b/>
      <sz val="14"/>
      <color rgb="FFFFFFFF"/>
      <name val="Arial"/>
      <charset val="1"/>
    </font>
    <font>
      <b/>
      <sz val="9"/>
      <color rgb="FFFFFFFF"/>
      <name val="Arial"/>
      <charset val="1"/>
    </font>
    <font>
      <b/>
      <sz val="8"/>
      <color rgb="FF2F5496"/>
      <name val="Arial"/>
      <charset val="1"/>
    </font>
    <font>
      <sz val="9"/>
      <color rgb="FF000000"/>
      <name val="Arial"/>
      <charset val="1"/>
    </font>
    <font>
      <i/>
      <sz val="8"/>
      <color rgb="FF888888"/>
      <name val="Arial"/>
      <charset val="1"/>
    </font>
    <font>
      <b/>
      <sz val="9"/>
      <color rgb="FF2F5496"/>
      <name val="Arial"/>
      <charset val="1"/>
    </font>
    <font>
      <b/>
      <sz val="9"/>
      <color rgb="FF000000"/>
      <name val="Arial"/>
      <charset val="1"/>
    </font>
    <font>
      <i/>
      <sz val="8"/>
      <color rgb="FFFFFFFF"/>
      <name val="Arial"/>
      <charset val="1"/>
    </font>
    <font>
      <i/>
      <sz val="8"/>
      <color rgb="FF555555"/>
      <name val="Arial"/>
      <charset val="1"/>
    </font>
    <font>
      <b/>
      <sz val="13"/>
      <color rgb="FFFFFFFF"/>
      <name val="Arial"/>
      <charset val="1"/>
    </font>
    <font>
      <b/>
      <sz val="10"/>
      <color rgb="FFFFFFFF"/>
      <name val="Arial"/>
      <charset val="1"/>
    </font>
    <font>
      <b/>
      <sz val="8"/>
      <color rgb="FF1F3864"/>
      <name val="Arial"/>
      <charset val="1"/>
    </font>
    <font>
      <b/>
      <sz val="12"/>
      <color rgb="FF0070C0"/>
      <name val="Arial"/>
      <charset val="1"/>
    </font>
    <font>
      <sz val="9"/>
      <color rgb="FF0070C0"/>
      <name val="Arial"/>
      <charset val="1"/>
    </font>
    <font>
      <i/>
      <sz val="9"/>
      <color rgb="FFAAAAAA"/>
      <name val="Arial"/>
      <charset val="1"/>
    </font>
    <font>
      <sz val="9"/>
      <color rgb="FFAAAAAA"/>
      <name val="Arial"/>
      <charset val="1"/>
    </font>
    <font>
      <i/>
      <sz val="8"/>
      <color rgb="FF444444"/>
      <name val="Arial"/>
      <charset val="1"/>
    </font>
    <font>
      <sz val="8"/>
      <color rgb="FF888888"/>
      <name val="Arial"/>
      <charset val="1"/>
    </font>
    <font>
      <b/>
      <sz val="13"/>
      <color rgb="FFFFFF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1F3864"/>
        <bgColor rgb="FF444444"/>
      </patternFill>
    </fill>
    <fill>
      <patternFill patternType="solid">
        <fgColor rgb="FF2F5496"/>
        <bgColor rgb="FF4472A8"/>
      </patternFill>
    </fill>
    <fill>
      <patternFill patternType="solid">
        <fgColor rgb="FF2E75B6"/>
        <bgColor rgb="FF4472A8"/>
      </patternFill>
    </fill>
    <fill>
      <patternFill patternType="solid">
        <fgColor rgb="FF375623"/>
        <bgColor rgb="FF444444"/>
      </patternFill>
    </fill>
    <fill>
      <patternFill patternType="solid">
        <fgColor rgb="FFD6E4F7"/>
        <bgColor rgb="FFDAE0D7"/>
      </patternFill>
    </fill>
    <fill>
      <patternFill patternType="solid">
        <fgColor rgb="FFFFFFFF"/>
        <bgColor rgb="FFF9F9F9"/>
      </patternFill>
    </fill>
    <fill>
      <patternFill patternType="solid">
        <fgColor rgb="FFF2F2F2"/>
        <bgColor rgb="FFF9F9F9"/>
      </patternFill>
    </fill>
    <fill>
      <patternFill patternType="solid">
        <fgColor rgb="FFFFF2CC"/>
        <bgColor rgb="FFFCE4D5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5" fillId="3" borderId="0" xfId="0" applyFont="1" applyFill="1" applyAlignment="1">
      <alignment horizontal="left" vertical="center" indent="1"/>
    </xf>
    <xf numFmtId="0" fontId="14" fillId="2" borderId="0" xfId="0" applyFont="1" applyFill="1" applyAlignment="1">
      <alignment horizontal="left" vertical="center" indent="2"/>
    </xf>
    <xf numFmtId="0" fontId="13" fillId="8" borderId="0" xfId="0" applyFont="1" applyFill="1" applyAlignment="1">
      <alignment horizontal="left" vertical="center" indent="1"/>
    </xf>
    <xf numFmtId="165" fontId="5" fillId="5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64" fontId="5" fillId="4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2" fillId="3" borderId="0" xfId="0" applyFont="1" applyFill="1" applyAlignment="1">
      <alignment horizontal="left" vertical="center" indent="2"/>
    </xf>
    <xf numFmtId="0" fontId="1" fillId="2" borderId="0" xfId="0" applyFont="1" applyFill="1" applyAlignment="1">
      <alignment horizontal="left" vertical="center" indent="2"/>
    </xf>
    <xf numFmtId="0" fontId="6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6" borderId="1" xfId="0" applyFill="1" applyBorder="1"/>
    <xf numFmtId="0" fontId="7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left" vertical="center" indent="2"/>
    </xf>
    <xf numFmtId="0" fontId="9" fillId="7" borderId="1" xfId="0" applyFont="1" applyFill="1" applyBorder="1" applyAlignment="1">
      <alignment horizontal="center" vertical="center"/>
    </xf>
    <xf numFmtId="164" fontId="8" fillId="7" borderId="1" xfId="0" applyNumberFormat="1" applyFont="1" applyFill="1" applyBorder="1" applyAlignment="1">
      <alignment horizontal="right" vertical="center"/>
    </xf>
    <xf numFmtId="164" fontId="6" fillId="4" borderId="1" xfId="0" applyNumberFormat="1" applyFont="1" applyFill="1" applyBorder="1" applyAlignment="1">
      <alignment horizontal="right" vertical="center"/>
    </xf>
    <xf numFmtId="0" fontId="10" fillId="6" borderId="1" xfId="0" applyFont="1" applyFill="1" applyBorder="1" applyAlignment="1">
      <alignment horizontal="left" vertical="center" indent="2"/>
    </xf>
    <xf numFmtId="0" fontId="9" fillId="6" borderId="1" xfId="0" applyFont="1" applyFill="1" applyBorder="1" applyAlignment="1">
      <alignment horizontal="center" vertical="center"/>
    </xf>
    <xf numFmtId="164" fontId="11" fillId="6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left" vertical="center" indent="2"/>
    </xf>
    <xf numFmtId="0" fontId="9" fillId="8" borderId="1" xfId="0" applyFont="1" applyFill="1" applyBorder="1" applyAlignment="1">
      <alignment horizontal="center" vertical="center"/>
    </xf>
    <xf numFmtId="165" fontId="8" fillId="8" borderId="1" xfId="0" applyNumberFormat="1" applyFont="1" applyFill="1" applyBorder="1" applyAlignment="1">
      <alignment horizontal="right" vertical="center"/>
    </xf>
    <xf numFmtId="165" fontId="6" fillId="4" borderId="1" xfId="0" applyNumberFormat="1" applyFont="1" applyFill="1" applyBorder="1" applyAlignment="1">
      <alignment horizontal="right" vertical="center"/>
    </xf>
    <xf numFmtId="0" fontId="10" fillId="8" borderId="1" xfId="0" applyFont="1" applyFill="1" applyBorder="1" applyAlignment="1">
      <alignment horizontal="left" vertical="center" indent="2"/>
    </xf>
    <xf numFmtId="164" fontId="11" fillId="8" borderId="1" xfId="0" applyNumberFormat="1" applyFont="1" applyFill="1" applyBorder="1" applyAlignment="1">
      <alignment horizontal="right" vertical="center"/>
    </xf>
    <xf numFmtId="165" fontId="8" fillId="7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 indent="2"/>
    </xf>
    <xf numFmtId="0" fontId="12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16" fillId="9" borderId="1" xfId="0" applyFont="1" applyFill="1" applyBorder="1" applyAlignment="1">
      <alignment horizontal="center" vertical="center" wrapText="1"/>
    </xf>
    <xf numFmtId="165" fontId="17" fillId="9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15" fillId="2" borderId="1" xfId="0" applyFont="1" applyFill="1" applyBorder="1" applyAlignment="1">
      <alignment horizontal="left" vertical="center" indent="1"/>
    </xf>
    <xf numFmtId="164" fontId="18" fillId="7" borderId="1" xfId="0" applyNumberFormat="1" applyFont="1" applyFill="1" applyBorder="1" applyAlignment="1">
      <alignment horizontal="right" vertical="center"/>
    </xf>
    <xf numFmtId="164" fontId="19" fillId="8" borderId="1" xfId="0" applyNumberFormat="1" applyFont="1" applyFill="1" applyBorder="1" applyAlignment="1">
      <alignment horizontal="right" vertical="center"/>
    </xf>
    <xf numFmtId="164" fontId="20" fillId="7" borderId="1" xfId="0" applyNumberFormat="1" applyFont="1" applyFill="1" applyBorder="1" applyAlignment="1">
      <alignment horizontal="right" vertical="center"/>
    </xf>
    <xf numFmtId="165" fontId="20" fillId="8" borderId="1" xfId="0" applyNumberFormat="1" applyFont="1" applyFill="1" applyBorder="1" applyAlignment="1">
      <alignment horizontal="right" vertical="center"/>
    </xf>
    <xf numFmtId="0" fontId="0" fillId="7" borderId="0" xfId="0" applyFill="1"/>
    <xf numFmtId="164" fontId="8" fillId="8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22" fillId="8" borderId="0" xfId="0" applyFont="1" applyFill="1" applyAlignment="1">
      <alignment horizontal="center" vertical="center"/>
    </xf>
    <xf numFmtId="0" fontId="8" fillId="8" borderId="1" xfId="0" applyFont="1" applyFill="1" applyBorder="1" applyAlignment="1">
      <alignment horizontal="left" vertical="center" indent="1"/>
    </xf>
    <xf numFmtId="0" fontId="8" fillId="8" borderId="1" xfId="0" applyFont="1" applyFill="1" applyBorder="1" applyAlignment="1">
      <alignment horizontal="center" vertical="center"/>
    </xf>
    <xf numFmtId="164" fontId="18" fillId="8" borderId="1" xfId="0" applyNumberFormat="1" applyFont="1" applyFill="1" applyBorder="1" applyAlignment="1">
      <alignment horizontal="right" vertical="center"/>
    </xf>
    <xf numFmtId="9" fontId="18" fillId="8" borderId="1" xfId="0" applyNumberFormat="1" applyFont="1" applyFill="1" applyBorder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8" fillId="7" borderId="1" xfId="0" applyFont="1" applyFill="1" applyBorder="1" applyAlignment="1">
      <alignment horizontal="left" vertical="center" indent="1"/>
    </xf>
    <xf numFmtId="0" fontId="8" fillId="7" borderId="1" xfId="0" applyFont="1" applyFill="1" applyBorder="1" applyAlignment="1">
      <alignment horizontal="center" vertical="center"/>
    </xf>
    <xf numFmtId="9" fontId="18" fillId="7" borderId="1" xfId="0" applyNumberFormat="1" applyFont="1" applyFill="1" applyBorder="1" applyAlignment="1">
      <alignment horizontal="center" vertical="center"/>
    </xf>
    <xf numFmtId="164" fontId="11" fillId="7" borderId="1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 indent="1"/>
    </xf>
    <xf numFmtId="0" fontId="4" fillId="4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3" fontId="14" fillId="4" borderId="0" xfId="0" applyNumberFormat="1" applyFont="1" applyFill="1" applyAlignment="1">
      <alignment horizontal="center" vertical="center"/>
    </xf>
    <xf numFmtId="164" fontId="14" fillId="3" borderId="0" xfId="0" applyNumberFormat="1" applyFont="1" applyFill="1" applyAlignment="1">
      <alignment horizontal="center" vertical="center"/>
    </xf>
    <xf numFmtId="164" fontId="14" fillId="2" borderId="0" xfId="0" applyNumberFormat="1" applyFont="1" applyFill="1" applyAlignment="1">
      <alignment horizontal="center" vertical="center"/>
    </xf>
    <xf numFmtId="165" fontId="14" fillId="4" borderId="0" xfId="0" applyNumberFormat="1" applyFont="1" applyFill="1" applyAlignment="1">
      <alignment horizontal="center" vertical="center"/>
    </xf>
    <xf numFmtId="164" fontId="14" fillId="5" borderId="0" xfId="0" applyNumberFormat="1" applyFont="1" applyFill="1" applyAlignment="1">
      <alignment horizontal="center" vertical="center"/>
    </xf>
    <xf numFmtId="0" fontId="21" fillId="8" borderId="0" xfId="0" applyFont="1" applyFill="1" applyAlignment="1">
      <alignment horizontal="left" vertical="center" indent="1"/>
    </xf>
    <xf numFmtId="0" fontId="23" fillId="4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5" borderId="0" xfId="0" applyFont="1" applyFill="1" applyAlignment="1">
      <alignment horizontal="center" vertical="center"/>
    </xf>
  </cellXfs>
  <cellStyles count="1">
    <cellStyle name="Standard" xfId="0" builtinId="0"/>
  </cellStyles>
  <dxfs count="10">
    <dxf>
      <fill>
        <patternFill>
          <bgColor rgb="FFFCE4D6"/>
        </patternFill>
      </fill>
    </dxf>
    <dxf>
      <fill>
        <patternFill>
          <bgColor rgb="FFBDD7EE"/>
        </patternFill>
      </fill>
    </dxf>
    <dxf>
      <fill>
        <patternFill>
          <bgColor rgb="FFFFEB9C"/>
        </patternFill>
      </fill>
    </dxf>
    <dxf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375623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A8C479"/>
      <rgbColor rgb="FFFFC7CE"/>
      <rgbColor rgb="FFCCDAB2"/>
      <rgbColor rgb="FF9885B1"/>
      <rgbColor rgb="FFB0C2DB"/>
      <rgbColor rgb="FF9C0006"/>
      <rgbColor rgb="FF89A64E"/>
      <rgbColor rgb="FFDAE0D7"/>
      <rgbColor rgb="FF789144"/>
      <rgbColor rgb="FF71588F"/>
      <rgbColor rgb="FF4472A8"/>
      <rgbColor rgb="FFBFBFBF"/>
      <rgbColor rgb="FF878787"/>
      <rgbColor rgb="FF7A99C8"/>
      <rgbColor rgb="FFA74240"/>
      <rgbColor rgb="FFFFF2CC"/>
      <rgbColor rgb="FFD6E4F7"/>
      <rgbColor rgb="FF674088"/>
      <rgbColor rgb="FFE0843C"/>
      <rgbColor rgb="FF0070C0"/>
      <rgbColor rgb="FFD1D3E3"/>
      <rgbColor rgb="FFF9F9F9"/>
      <rgbColor rgb="FFABAAAF"/>
      <rgbColor rgb="FFFCE4D5"/>
      <rgbColor rgb="FFBDD7EE"/>
      <rgbColor rgb="FFCB7A79"/>
      <rgbColor rgb="FFBE7133"/>
      <rgbColor rgb="FF70AD47"/>
      <rgbColor rgb="FFF6CDC5"/>
      <rgbColor rgb="FF78B9CF"/>
      <rgbColor rgb="FFF2F2F2"/>
      <rgbColor rgb="FFC6EFCE"/>
      <rgbColor rgb="FFFFEB9C"/>
      <rgbColor rgb="FFADD1DE"/>
      <rgbColor rgb="FFDDB0B0"/>
      <rgbColor rgb="FFC4BAD0"/>
      <rgbColor rgb="FFFAC7AC"/>
      <rgbColor rgb="FF2E75B6"/>
      <rgbColor rgb="FF47A4BF"/>
      <rgbColor rgb="FF96B556"/>
      <rgbColor rgb="FFF8A776"/>
      <rgbColor rgb="FFF49144"/>
      <rgbColor rgb="FFED7D31"/>
      <rgbColor rgb="FF7C619D"/>
      <rgbColor rgb="FF888888"/>
      <rgbColor rgb="FF1F3864"/>
      <rgbColor rgb="FF3B899E"/>
      <rgbColor rgb="FFAECF8E"/>
      <rgbColor rgb="FF375623"/>
      <rgbColor rgb="FF555555"/>
      <rgbColor rgb="FFBE4F4C"/>
      <rgbColor rgb="FF2F5496"/>
      <rgbColor rgb="FF44444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Nettoumsatz: Ist vs. Forecast 2025 (€)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Ist-Werte</c:v>
          </c:tx>
          <c:spPr>
            <a:solidFill>
              <a:srgbClr val="2E75B6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Monatsdetail!$C$10</c:f>
              <c:numCache>
                <c:formatCode>#,##0" €";\(#,##0" €)";\-</c:formatCode>
                <c:ptCount val="1"/>
                <c:pt idx="0">
                  <c:v>185000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AF-4CAD-AA7A-DAFECB8F4BB7}"/>
            </c:ext>
          </c:extLst>
        </c:ser>
        <c:ser>
          <c:idx val="1"/>
          <c:order val="1"/>
          <c:tx>
            <c:v>Forecast</c:v>
          </c:tx>
          <c:spPr>
            <a:solidFill>
              <a:srgbClr val="ED7D31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Monatsdetail!$D$10</c:f>
              <c:numCache>
                <c:formatCode>#,##0" €";\(#,##0" €)";\-</c:formatCode>
                <c:ptCount val="1"/>
                <c:pt idx="0">
                  <c:v>192000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AF-4CAD-AA7A-DAFECB8F4BB7}"/>
            </c:ext>
          </c:extLst>
        </c:ser>
        <c:ser>
          <c:idx val="2"/>
          <c:order val="2"/>
          <c:spPr>
            <a:solidFill>
              <a:srgbClr val="7A9346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Monatsdetail!$E$10</c:f>
              <c:numCache>
                <c:formatCode>#,##0" €";\(#,##0" €)";\-</c:formatCode>
                <c:ptCount val="1"/>
                <c:pt idx="0">
                  <c:v>178000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AF-4CAD-AA7A-DAFECB8F4BB7}"/>
            </c:ext>
          </c:extLst>
        </c:ser>
        <c:ser>
          <c:idx val="3"/>
          <c:order val="3"/>
          <c:spPr>
            <a:solidFill>
              <a:srgbClr val="654E7F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Monatsdetail!$F$10</c:f>
              <c:numCache>
                <c:formatCode>#,##0" €";\(#,##0" €)";\-</c:formatCode>
                <c:ptCount val="1"/>
                <c:pt idx="0">
                  <c:v>205000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AF-4CAD-AA7A-DAFECB8F4BB7}"/>
            </c:ext>
          </c:extLst>
        </c:ser>
        <c:ser>
          <c:idx val="4"/>
          <c:order val="4"/>
          <c:spPr>
            <a:solidFill>
              <a:srgbClr val="3B879C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Monatsdetail!$G$10</c:f>
              <c:numCache>
                <c:formatCode>#,##0" €";\(#,##0" €)";\-</c:formatCode>
                <c:ptCount val="1"/>
                <c:pt idx="0">
                  <c:v>213000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AF-4CAD-AA7A-DAFECB8F4BB7}"/>
            </c:ext>
          </c:extLst>
        </c:ser>
        <c:ser>
          <c:idx val="5"/>
          <c:order val="5"/>
          <c:spPr>
            <a:solidFill>
              <a:srgbClr val="C27637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Monatsdetail!$H$10</c:f>
              <c:numCache>
                <c:formatCode>#,##0" €";\(#,##0" €)";\-</c:formatCode>
                <c:ptCount val="1"/>
                <c:pt idx="0">
                  <c:v>198000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AF-4CAD-AA7A-DAFECB8F4BB7}"/>
            </c:ext>
          </c:extLst>
        </c:ser>
        <c:ser>
          <c:idx val="6"/>
          <c:order val="6"/>
          <c:spPr>
            <a:solidFill>
              <a:srgbClr val="4978B1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Monatsdetail!$I$10</c:f>
              <c:numCache>
                <c:formatCode>#,##0" €";\(#,##0" €)";\-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C4AF-4CAD-AA7A-DAFECB8F4BB7}"/>
            </c:ext>
          </c:extLst>
        </c:ser>
        <c:ser>
          <c:idx val="7"/>
          <c:order val="7"/>
          <c:spPr>
            <a:solidFill>
              <a:srgbClr val="B34A48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Monatsdetail!$J$10</c:f>
              <c:numCache>
                <c:formatCode>#,##0" €";\(#,##0" €)";\-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C4AF-4CAD-AA7A-DAFECB8F4BB7}"/>
            </c:ext>
          </c:extLst>
        </c:ser>
        <c:ser>
          <c:idx val="8"/>
          <c:order val="8"/>
          <c:spPr>
            <a:solidFill>
              <a:srgbClr val="91AF53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Monatsdetail!$K$10</c:f>
              <c:numCache>
                <c:formatCode>#,##0" €";\(#,##0" €)";\-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C4AF-4CAD-AA7A-DAFECB8F4BB7}"/>
            </c:ext>
          </c:extLst>
        </c:ser>
        <c:ser>
          <c:idx val="9"/>
          <c:order val="9"/>
          <c:spPr>
            <a:solidFill>
              <a:srgbClr val="775D97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Monatsdetail!$L$10</c:f>
              <c:numCache>
                <c:formatCode>#,##0" €";\(#,##0" €)";\-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C4AF-4CAD-AA7A-DAFECB8F4BB7}"/>
            </c:ext>
          </c:extLst>
        </c:ser>
        <c:ser>
          <c:idx val="10"/>
          <c:order val="10"/>
          <c:spPr>
            <a:solidFill>
              <a:srgbClr val="46A1B9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Monatsdetail!$M$10</c:f>
              <c:numCache>
                <c:formatCode>#,##0" €";\(#,##0" €)";\-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C4AF-4CAD-AA7A-DAFECB8F4BB7}"/>
            </c:ext>
          </c:extLst>
        </c:ser>
        <c:ser>
          <c:idx val="11"/>
          <c:order val="11"/>
          <c:spPr>
            <a:solidFill>
              <a:srgbClr val="E78C41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Monatsdetail!$N$10</c:f>
              <c:numCache>
                <c:formatCode>#,##0" €";\(#,##0" €)";\-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C4AF-4CAD-AA7A-DAFECB8F4BB7}"/>
            </c:ext>
          </c:extLst>
        </c:ser>
        <c:ser>
          <c:idx val="12"/>
          <c:order val="12"/>
          <c:spPr>
            <a:solidFill>
              <a:srgbClr val="7E9BC7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Monatsdetail!$C$11</c:f>
              <c:numCache>
                <c:formatCode>#,##0" €";\(#,##0" €)";\-</c:formatCode>
                <c:ptCount val="1"/>
                <c:pt idx="0">
                  <c:v>185000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4AF-4CAD-AA7A-DAFECB8F4BB7}"/>
            </c:ext>
          </c:extLst>
        </c:ser>
        <c:ser>
          <c:idx val="13"/>
          <c:order val="13"/>
          <c:spPr>
            <a:solidFill>
              <a:srgbClr val="CA7E7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Monatsdetail!$D$11</c:f>
              <c:numCache>
                <c:formatCode>#,##0" €";\(#,##0" €)";\-</c:formatCode>
                <c:ptCount val="1"/>
                <c:pt idx="0">
                  <c:v>192000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4AF-4CAD-AA7A-DAFECB8F4BB7}"/>
            </c:ext>
          </c:extLst>
        </c:ser>
        <c:ser>
          <c:idx val="14"/>
          <c:order val="14"/>
          <c:spPr>
            <a:solidFill>
              <a:srgbClr val="ADC683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Monatsdetail!$E$11</c:f>
              <c:numCache>
                <c:formatCode>#,##0" €";\(#,##0" €)";\-</c:formatCode>
                <c:ptCount val="1"/>
                <c:pt idx="0">
                  <c:v>178000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4AF-4CAD-AA7A-DAFECB8F4BB7}"/>
            </c:ext>
          </c:extLst>
        </c:ser>
        <c:ser>
          <c:idx val="15"/>
          <c:order val="15"/>
          <c:spPr>
            <a:solidFill>
              <a:srgbClr val="9A89B2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Monatsdetail!$F$11</c:f>
              <c:numCache>
                <c:formatCode>#,##0" €";\(#,##0" €)";\-</c:formatCode>
                <c:ptCount val="1"/>
                <c:pt idx="0">
                  <c:v>205000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4AF-4CAD-AA7A-DAFECB8F4BB7}"/>
            </c:ext>
          </c:extLst>
        </c:ser>
        <c:ser>
          <c:idx val="16"/>
          <c:order val="16"/>
          <c:spPr>
            <a:solidFill>
              <a:srgbClr val="7CBACF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Monatsdetail!$G$11</c:f>
              <c:numCache>
                <c:formatCode>#,##0" €";\(#,##0" €)";\-</c:formatCode>
                <c:ptCount val="1"/>
                <c:pt idx="0">
                  <c:v>213000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4AF-4CAD-AA7A-DAFECB8F4BB7}"/>
            </c:ext>
          </c:extLst>
        </c:ser>
        <c:ser>
          <c:idx val="17"/>
          <c:order val="17"/>
          <c:spPr>
            <a:solidFill>
              <a:srgbClr val="F8AA7A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Monatsdetail!$H$11</c:f>
              <c:numCache>
                <c:formatCode>#,##0" €";\(#,##0" €)";\-</c:formatCode>
                <c:ptCount val="1"/>
                <c:pt idx="0">
                  <c:v>198000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4AF-4CAD-AA7A-DAFECB8F4BB7}"/>
            </c:ext>
          </c:extLst>
        </c:ser>
        <c:ser>
          <c:idx val="18"/>
          <c:order val="18"/>
          <c:spPr>
            <a:solidFill>
              <a:srgbClr val="B5C3DB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Monatsdetail!$I$11</c:f>
              <c:numCache>
                <c:formatCode>#,##0" €";\(#,##0" €)";\-</c:formatCode>
                <c:ptCount val="1"/>
                <c:pt idx="0">
                  <c:v>267300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4AF-4CAD-AA7A-DAFECB8F4BB7}"/>
            </c:ext>
          </c:extLst>
        </c:ser>
        <c:ser>
          <c:idx val="19"/>
          <c:order val="19"/>
          <c:spPr>
            <a:solidFill>
              <a:srgbClr val="DDB5B5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Monatsdetail!$J$11</c:f>
              <c:numCache>
                <c:formatCode>#,##0" €";\(#,##0" €)";\-</c:formatCode>
                <c:ptCount val="1"/>
                <c:pt idx="0">
                  <c:v>360855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4AF-4CAD-AA7A-DAFECB8F4BB7}"/>
            </c:ext>
          </c:extLst>
        </c:ser>
        <c:ser>
          <c:idx val="20"/>
          <c:order val="20"/>
          <c:spPr>
            <a:solidFill>
              <a:srgbClr val="CCDAB7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Monatsdetail!$K$11</c:f>
              <c:numCache>
                <c:formatCode>#,##0" €";\(#,##0" €)";\-</c:formatCode>
                <c:ptCount val="1"/>
                <c:pt idx="0">
                  <c:v>487154.25000000006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4AF-4CAD-AA7A-DAFECB8F4BB7}"/>
            </c:ext>
          </c:extLst>
        </c:ser>
        <c:ser>
          <c:idx val="21"/>
          <c:order val="21"/>
          <c:spPr>
            <a:solidFill>
              <a:srgbClr val="C2BACF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Monatsdetail!$L$11</c:f>
              <c:numCache>
                <c:formatCode>#,##0" €";\(#,##0" €)";\-</c:formatCode>
                <c:ptCount val="1"/>
                <c:pt idx="0">
                  <c:v>657658.23750000016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4AF-4CAD-AA7A-DAFECB8F4BB7}"/>
            </c:ext>
          </c:extLst>
        </c:ser>
        <c:ser>
          <c:idx val="22"/>
          <c:order val="22"/>
          <c:spPr>
            <a:solidFill>
              <a:srgbClr val="B5D4E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Monatsdetail!$M$11</c:f>
              <c:numCache>
                <c:formatCode>#,##0" €";\(#,##0" €)";\-</c:formatCode>
                <c:ptCount val="1"/>
                <c:pt idx="0">
                  <c:v>887838.62062500033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4AF-4CAD-AA7A-DAFECB8F4BB7}"/>
            </c:ext>
          </c:extLst>
        </c:ser>
        <c:ser>
          <c:idx val="23"/>
          <c:order val="23"/>
          <c:spPr>
            <a:solidFill>
              <a:srgbClr val="FACAB4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Monatsdetail!$N$11</c:f>
              <c:numCache>
                <c:formatCode>#,##0" €";\(#,##0" €)";\-</c:formatCode>
                <c:ptCount val="1"/>
                <c:pt idx="0">
                  <c:v>1198582.1378437504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4AF-4CAD-AA7A-DAFECB8F4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239052"/>
        <c:axId val="85826245"/>
      </c:barChart>
      <c:catAx>
        <c:axId val="5223905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Monat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85826245"/>
        <c:crosses val="autoZero"/>
        <c:auto val="1"/>
        <c:lblAlgn val="ctr"/>
        <c:lblOffset val="100"/>
        <c:noMultiLvlLbl val="0"/>
      </c:catAx>
      <c:valAx>
        <c:axId val="85826245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Umsatz (€)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&quot; €&quot;;\(#,##0&quot; €)&quot;;\-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52239052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EBIT &amp; Deckungsbeitrag II — Monatsverlauf (€)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Deckungsbeitrag II</c:v>
          </c:tx>
          <c:spPr>
            <a:ln w="24840">
              <a:solidFill>
                <a:srgbClr val="70AD47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Monatsdetail!$C$25</c:f>
              <c:numCache>
                <c:formatCode>#,##0" €";\(#,##0" €)";\-</c:formatCode>
                <c:ptCount val="1"/>
                <c:pt idx="0">
                  <c:v>65800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72F-4155-8FF2-03D14BBAE69C}"/>
            </c:ext>
          </c:extLst>
        </c:ser>
        <c:ser>
          <c:idx val="1"/>
          <c:order val="1"/>
          <c:tx>
            <c:v>EBIT</c:v>
          </c:tx>
          <c:spPr>
            <a:ln w="24840">
              <a:solidFill>
                <a:srgbClr val="1F3864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Monatsdetail!$D$25</c:f>
              <c:numCache>
                <c:formatCode>#,##0" €";\(#,##0" €)";\-</c:formatCode>
                <c:ptCount val="1"/>
                <c:pt idx="0">
                  <c:v>69300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72F-4155-8FF2-03D14BBAE69C}"/>
            </c:ext>
          </c:extLst>
        </c:ser>
        <c:ser>
          <c:idx val="2"/>
          <c:order val="2"/>
          <c:spPr>
            <a:ln w="47520">
              <a:solidFill>
                <a:srgbClr val="789142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Monatsdetail!$E$25</c:f>
              <c:numCache>
                <c:formatCode>#,##0" €";\(#,##0" €)";\-</c:formatCode>
                <c:ptCount val="1"/>
                <c:pt idx="0">
                  <c:v>61000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72F-4155-8FF2-03D14BBAE69C}"/>
            </c:ext>
          </c:extLst>
        </c:ser>
        <c:ser>
          <c:idx val="3"/>
          <c:order val="3"/>
          <c:spPr>
            <a:ln w="47520">
              <a:solidFill>
                <a:srgbClr val="624B7D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Monatsdetail!$F$25</c:f>
              <c:numCache>
                <c:formatCode>#,##0" €";\(#,##0" €)";\-</c:formatCode>
                <c:ptCount val="1"/>
                <c:pt idx="0">
                  <c:v>74000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272F-4155-8FF2-03D14BBAE69C}"/>
            </c:ext>
          </c:extLst>
        </c:ser>
        <c:ser>
          <c:idx val="4"/>
          <c:order val="4"/>
          <c:spPr>
            <a:ln w="47520">
              <a:solidFill>
                <a:srgbClr val="37859A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Monatsdetail!$G$25</c:f>
              <c:numCache>
                <c:formatCode>#,##0" €";\(#,##0" €)";\-</c:formatCode>
                <c:ptCount val="1"/>
                <c:pt idx="0">
                  <c:v>78000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272F-4155-8FF2-03D14BBAE69C}"/>
            </c:ext>
          </c:extLst>
        </c:ser>
        <c:ser>
          <c:idx val="5"/>
          <c:order val="5"/>
          <c:spPr>
            <a:ln w="47520">
              <a:solidFill>
                <a:srgbClr val="C07332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Monatsdetail!$H$25</c:f>
              <c:numCache>
                <c:formatCode>#,##0" €";\(#,##0" €)";\-</c:formatCode>
                <c:ptCount val="1"/>
                <c:pt idx="0">
                  <c:v>70000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272F-4155-8FF2-03D14BBAE69C}"/>
            </c:ext>
          </c:extLst>
        </c:ser>
        <c:ser>
          <c:idx val="6"/>
          <c:order val="6"/>
          <c:spPr>
            <a:ln w="47520">
              <a:solidFill>
                <a:srgbClr val="4475B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Monatsdetail!$I$25</c:f>
              <c:numCache>
                <c:formatCode>#,##0" €";\(#,##0" €)";\-</c:formatCode>
                <c:ptCount val="1"/>
                <c:pt idx="0">
                  <c:v>104150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272F-4155-8FF2-03D14BBAE69C}"/>
            </c:ext>
          </c:extLst>
        </c:ser>
        <c:ser>
          <c:idx val="7"/>
          <c:order val="7"/>
          <c:spPr>
            <a:ln w="47520">
              <a:solidFill>
                <a:srgbClr val="B24543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Monatsdetail!$J$25</c:f>
              <c:numCache>
                <c:formatCode>#,##0" €";\(#,##0" €)";\-</c:formatCode>
                <c:ptCount val="1"/>
                <c:pt idx="0">
                  <c:v>150927.49999999997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272F-4155-8FF2-03D14BBAE69C}"/>
            </c:ext>
          </c:extLst>
        </c:ser>
        <c:ser>
          <c:idx val="8"/>
          <c:order val="8"/>
          <c:spPr>
            <a:ln w="47520">
              <a:solidFill>
                <a:srgbClr val="8EAD4F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Monatsdetail!$K$25</c:f>
              <c:numCache>
                <c:formatCode>#,##0" €";\(#,##0" €)";\-</c:formatCode>
                <c:ptCount val="1"/>
                <c:pt idx="0">
                  <c:v>213077.12500000003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272F-4155-8FF2-03D14BBAE69C}"/>
            </c:ext>
          </c:extLst>
        </c:ser>
        <c:ser>
          <c:idx val="9"/>
          <c:order val="9"/>
          <c:spPr>
            <a:ln w="47520">
              <a:solidFill>
                <a:srgbClr val="745994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Monatsdetail!$L$25</c:f>
              <c:numCache>
                <c:formatCode>#,##0" €";\(#,##0" €)";\-</c:formatCode>
                <c:ptCount val="1"/>
                <c:pt idx="0">
                  <c:v>297829.11875000002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272F-4155-8FF2-03D14BBAE69C}"/>
            </c:ext>
          </c:extLst>
        </c:ser>
        <c:ser>
          <c:idx val="10"/>
          <c:order val="10"/>
          <c:spPr>
            <a:ln w="47520">
              <a:solidFill>
                <a:srgbClr val="419FB7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Monatsdetail!$M$25</c:f>
              <c:numCache>
                <c:formatCode>#,##0" €";\(#,##0" €)";\-</c:formatCode>
                <c:ptCount val="1"/>
                <c:pt idx="0">
                  <c:v>411919.31031250017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272F-4155-8FF2-03D14BBAE69C}"/>
            </c:ext>
          </c:extLst>
        </c:ser>
        <c:ser>
          <c:idx val="11"/>
          <c:order val="11"/>
          <c:spPr>
            <a:ln w="47520">
              <a:solidFill>
                <a:srgbClr val="E5883B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Monatsdetail!$N$25</c:f>
              <c:numCache>
                <c:formatCode>#,##0" €";\(#,##0" €)";\-</c:formatCode>
                <c:ptCount val="1"/>
                <c:pt idx="0">
                  <c:v>567291.06892187521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272F-4155-8FF2-03D14BBAE69C}"/>
            </c:ext>
          </c:extLst>
        </c:ser>
        <c:ser>
          <c:idx val="12"/>
          <c:order val="12"/>
          <c:spPr>
            <a:ln w="47520">
              <a:solidFill>
                <a:srgbClr val="7997C4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Monatsdetail!$C$33</c:f>
              <c:numCache>
                <c:formatCode>#,##0" €";\(#,##0" €)";\-</c:formatCode>
                <c:ptCount val="1"/>
                <c:pt idx="0">
                  <c:v>59800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272F-4155-8FF2-03D14BBAE69C}"/>
            </c:ext>
          </c:extLst>
        </c:ser>
        <c:ser>
          <c:idx val="13"/>
          <c:order val="13"/>
          <c:spPr>
            <a:ln w="47520">
              <a:solidFill>
                <a:srgbClr val="C77978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Monatsdetail!$D$33</c:f>
              <c:numCache>
                <c:formatCode>#,##0" €";\(#,##0" €)";\-</c:formatCode>
                <c:ptCount val="1"/>
                <c:pt idx="0">
                  <c:v>63300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272F-4155-8FF2-03D14BBAE69C}"/>
            </c:ext>
          </c:extLst>
        </c:ser>
        <c:ser>
          <c:idx val="14"/>
          <c:order val="14"/>
          <c:spPr>
            <a:ln w="47520">
              <a:solidFill>
                <a:srgbClr val="A9C37E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Monatsdetail!$E$33</c:f>
              <c:numCache>
                <c:formatCode>#,##0" €";\(#,##0" €)";\-</c:formatCode>
                <c:ptCount val="1"/>
                <c:pt idx="0">
                  <c:v>54700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E-272F-4155-8FF2-03D14BBAE69C}"/>
            </c:ext>
          </c:extLst>
        </c:ser>
        <c:ser>
          <c:idx val="15"/>
          <c:order val="15"/>
          <c:spPr>
            <a:ln w="47520">
              <a:solidFill>
                <a:srgbClr val="9684AF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Monatsdetail!$F$33</c:f>
              <c:numCache>
                <c:formatCode>#,##0" €";\(#,##0" €)";\-</c:formatCode>
                <c:ptCount val="1"/>
                <c:pt idx="0">
                  <c:v>67900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F-272F-4155-8FF2-03D14BBAE69C}"/>
            </c:ext>
          </c:extLst>
        </c:ser>
        <c:ser>
          <c:idx val="16"/>
          <c:order val="16"/>
          <c:spPr>
            <a:ln w="47520">
              <a:solidFill>
                <a:srgbClr val="77B6CC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Monatsdetail!$G$33</c:f>
              <c:numCache>
                <c:formatCode>#,##0" €";\(#,##0" €)";\-</c:formatCode>
                <c:ptCount val="1"/>
                <c:pt idx="0">
                  <c:v>71600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0-272F-4155-8FF2-03D14BBAE69C}"/>
            </c:ext>
          </c:extLst>
        </c:ser>
        <c:ser>
          <c:idx val="17"/>
          <c:order val="17"/>
          <c:spPr>
            <a:ln w="47520">
              <a:solidFill>
                <a:srgbClr val="F5A574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Monatsdetail!$H$33</c:f>
              <c:numCache>
                <c:formatCode>#,##0" €";\(#,##0" €)";\-</c:formatCode>
                <c:ptCount val="1"/>
                <c:pt idx="0">
                  <c:v>63800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1-272F-4155-8FF2-03D14BBAE69C}"/>
            </c:ext>
          </c:extLst>
        </c:ser>
        <c:ser>
          <c:idx val="18"/>
          <c:order val="18"/>
          <c:spPr>
            <a:ln w="47520">
              <a:solidFill>
                <a:srgbClr val="B0BED7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Monatsdetail!$I$33</c:f>
              <c:numCache>
                <c:formatCode>#,##0" €";\(#,##0" €)";\-</c:formatCode>
                <c:ptCount val="1"/>
                <c:pt idx="0">
                  <c:v>98150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2-272F-4155-8FF2-03D14BBAE69C}"/>
            </c:ext>
          </c:extLst>
        </c:ser>
        <c:ser>
          <c:idx val="19"/>
          <c:order val="19"/>
          <c:spPr>
            <a:ln w="47520">
              <a:solidFill>
                <a:srgbClr val="D9B0B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Monatsdetail!$J$33</c:f>
              <c:numCache>
                <c:formatCode>#,##0" €";\(#,##0" €)";\-</c:formatCode>
                <c:ptCount val="1"/>
                <c:pt idx="0">
                  <c:v>144627.49999999997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272F-4155-8FF2-03D14BBAE69C}"/>
            </c:ext>
          </c:extLst>
        </c:ser>
        <c:ser>
          <c:idx val="20"/>
          <c:order val="20"/>
          <c:spPr>
            <a:ln w="47520">
              <a:solidFill>
                <a:srgbClr val="C7D6B1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Monatsdetail!$K$33</c:f>
              <c:numCache>
                <c:formatCode>#,##0" €";\(#,##0" €)";\-</c:formatCode>
                <c:ptCount val="1"/>
                <c:pt idx="0">
                  <c:v>206377.12500000003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272F-4155-8FF2-03D14BBAE69C}"/>
            </c:ext>
          </c:extLst>
        </c:ser>
        <c:ser>
          <c:idx val="21"/>
          <c:order val="21"/>
          <c:spPr>
            <a:ln w="47520">
              <a:solidFill>
                <a:srgbClr val="BDB4CB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Monatsdetail!$L$33</c:f>
              <c:numCache>
                <c:formatCode>#,##0" €";\(#,##0" €)";\-</c:formatCode>
                <c:ptCount val="1"/>
                <c:pt idx="0">
                  <c:v>291429.11875000002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272F-4155-8FF2-03D14BBAE69C}"/>
            </c:ext>
          </c:extLst>
        </c:ser>
        <c:ser>
          <c:idx val="22"/>
          <c:order val="22"/>
          <c:spPr>
            <a:ln w="47520">
              <a:solidFill>
                <a:srgbClr val="B0CFDC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Monatsdetail!$M$33</c:f>
              <c:numCache>
                <c:formatCode>#,##0" €";\(#,##0" €)";\-</c:formatCode>
                <c:ptCount val="1"/>
                <c:pt idx="0">
                  <c:v>404919.31031250017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6-272F-4155-8FF2-03D14BBAE69C}"/>
            </c:ext>
          </c:extLst>
        </c:ser>
        <c:ser>
          <c:idx val="23"/>
          <c:order val="23"/>
          <c:spPr>
            <a:ln w="47520">
              <a:solidFill>
                <a:srgbClr val="F6C4AE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Monatsdetail!$N$33</c:f>
              <c:numCache>
                <c:formatCode>#,##0" €";\(#,##0" €)";\-</c:formatCode>
                <c:ptCount val="1"/>
                <c:pt idx="0">
                  <c:v>559891.06892187521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7-272F-4155-8FF2-03D14BBAE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13603323"/>
        <c:axId val="18314530"/>
      </c:lineChart>
      <c:catAx>
        <c:axId val="1360332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Monat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18314530"/>
        <c:crosses val="autoZero"/>
        <c:auto val="1"/>
        <c:lblAlgn val="ctr"/>
        <c:lblOffset val="100"/>
        <c:noMultiLvlLbl val="0"/>
      </c:catAx>
      <c:valAx>
        <c:axId val="1831453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Betrag (€)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&quot; €&quot;;\(#,##0&quot; €)&quot;;\-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13603323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Kostenstruktur nach Monat (gestapelt, €)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Material</c:v>
          </c:tx>
          <c:spPr>
            <a:solidFill>
              <a:srgbClr val="2E75B6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Monatsdetail!$C$16</c:f>
              <c:numCache>
                <c:formatCode>#,##0" €";\(#,##0" €)";\-</c:formatCode>
                <c:ptCount val="1"/>
                <c:pt idx="0">
                  <c:v>51800.000000000007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1F-45E5-BE13-1F096230A13F}"/>
            </c:ext>
          </c:extLst>
        </c:ser>
        <c:ser>
          <c:idx val="1"/>
          <c:order val="1"/>
          <c:tx>
            <c:v>Personal</c:v>
          </c:tx>
          <c:spPr>
            <a:solidFill>
              <a:srgbClr val="ED7D31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Monatsdetail!$D$16</c:f>
              <c:numCache>
                <c:formatCode>#,##0" €";\(#,##0" €)";\-</c:formatCode>
                <c:ptCount val="1"/>
                <c:pt idx="0">
                  <c:v>53760.000000000007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1F-45E5-BE13-1F096230A13F}"/>
            </c:ext>
          </c:extLst>
        </c:ser>
        <c:ser>
          <c:idx val="2"/>
          <c:order val="2"/>
          <c:tx>
            <c:v>Sonst. var.</c:v>
          </c:tx>
          <c:spPr>
            <a:solidFill>
              <a:srgbClr val="A9D18E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Monatsdetail!$E$16</c:f>
              <c:numCache>
                <c:formatCode>#,##0" €";\(#,##0" €)";\-</c:formatCode>
                <c:ptCount val="1"/>
                <c:pt idx="0">
                  <c:v>49840.000000000007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1F-45E5-BE13-1F096230A13F}"/>
            </c:ext>
          </c:extLst>
        </c:ser>
        <c:ser>
          <c:idx val="3"/>
          <c:order val="3"/>
          <c:tx>
            <c:v>Fixkosten</c:v>
          </c:tx>
          <c:spPr>
            <a:solidFill>
              <a:srgbClr val="FF000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Monatsdetail!$F$16</c:f>
              <c:numCache>
                <c:formatCode>#,##0" €";\(#,##0" €)";\-</c:formatCode>
                <c:ptCount val="1"/>
                <c:pt idx="0">
                  <c:v>57400.000000000007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1F-45E5-BE13-1F096230A13F}"/>
            </c:ext>
          </c:extLst>
        </c:ser>
        <c:ser>
          <c:idx val="4"/>
          <c:order val="4"/>
          <c:tx>
            <c:v>Marketing</c:v>
          </c:tx>
          <c:spPr>
            <a:solidFill>
              <a:srgbClr val="7030A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Monatsdetail!$G$16</c:f>
              <c:numCache>
                <c:formatCode>#,##0" €";\(#,##0" €)";\-</c:formatCode>
                <c:ptCount val="1"/>
                <c:pt idx="0">
                  <c:v>59640.000000000007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1F-45E5-BE13-1F096230A13F}"/>
            </c:ext>
          </c:extLst>
        </c:ser>
        <c:ser>
          <c:idx val="5"/>
          <c:order val="5"/>
          <c:spPr>
            <a:solidFill>
              <a:srgbClr val="AA673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Monatsdetail!$H$16</c:f>
              <c:numCache>
                <c:formatCode>#,##0" €";\(#,##0" €)";\-</c:formatCode>
                <c:ptCount val="1"/>
                <c:pt idx="0">
                  <c:v>55440.000000000007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1F-45E5-BE13-1F096230A13F}"/>
            </c:ext>
          </c:extLst>
        </c:ser>
        <c:ser>
          <c:idx val="6"/>
          <c:order val="6"/>
          <c:spPr>
            <a:solidFill>
              <a:srgbClr val="3D6392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Monatsdetail!$I$16</c:f>
              <c:numCache>
                <c:formatCode>#,##0" €";\(#,##0" €)";\-</c:formatCode>
                <c:ptCount val="1"/>
                <c:pt idx="0">
                  <c:v>74844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41F-45E5-BE13-1F096230A13F}"/>
            </c:ext>
          </c:extLst>
        </c:ser>
        <c:ser>
          <c:idx val="7"/>
          <c:order val="7"/>
          <c:spPr>
            <a:solidFill>
              <a:srgbClr val="943D3B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Monatsdetail!$J$16</c:f>
              <c:numCache>
                <c:formatCode>#,##0" €";\(#,##0" €)";\-</c:formatCode>
                <c:ptCount val="1"/>
                <c:pt idx="0">
                  <c:v>101039.40000000001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41F-45E5-BE13-1F096230A13F}"/>
            </c:ext>
          </c:extLst>
        </c:ser>
        <c:ser>
          <c:idx val="8"/>
          <c:order val="8"/>
          <c:spPr>
            <a:solidFill>
              <a:srgbClr val="779044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Monatsdetail!$K$16</c:f>
              <c:numCache>
                <c:formatCode>#,##0" €";\(#,##0" €)";\-</c:formatCode>
                <c:ptCount val="1"/>
                <c:pt idx="0">
                  <c:v>136403.19000000003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1F-45E5-BE13-1F096230A13F}"/>
            </c:ext>
          </c:extLst>
        </c:ser>
        <c:ser>
          <c:idx val="9"/>
          <c:order val="9"/>
          <c:spPr>
            <a:solidFill>
              <a:srgbClr val="634D7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Monatsdetail!$L$16</c:f>
              <c:numCache>
                <c:formatCode>#,##0" €";\(#,##0" €)";\-</c:formatCode>
                <c:ptCount val="1"/>
                <c:pt idx="0">
                  <c:v>184144.30650000006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41F-45E5-BE13-1F096230A13F}"/>
            </c:ext>
          </c:extLst>
        </c:ser>
        <c:ser>
          <c:idx val="10"/>
          <c:order val="10"/>
          <c:spPr>
            <a:solidFill>
              <a:srgbClr val="3A8599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Monatsdetail!$M$16</c:f>
              <c:numCache>
                <c:formatCode>#,##0" €";\(#,##0" €)";\-</c:formatCode>
                <c:ptCount val="1"/>
                <c:pt idx="0">
                  <c:v>248594.8137750001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41F-45E5-BE13-1F096230A13F}"/>
            </c:ext>
          </c:extLst>
        </c:ser>
        <c:ser>
          <c:idx val="11"/>
          <c:order val="11"/>
          <c:spPr>
            <a:solidFill>
              <a:srgbClr val="BF7436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Monatsdetail!$N$16</c:f>
              <c:numCache>
                <c:formatCode>#,##0" €";\(#,##0" €)";\-</c:formatCode>
                <c:ptCount val="1"/>
                <c:pt idx="0">
                  <c:v>335602.99859625014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41F-45E5-BE13-1F096230A13F}"/>
            </c:ext>
          </c:extLst>
        </c:ser>
        <c:ser>
          <c:idx val="12"/>
          <c:order val="12"/>
          <c:spPr>
            <a:solidFill>
              <a:srgbClr val="426DA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Monatsdetail!$C$17</c:f>
              <c:numCache>
                <c:formatCode>#,##0" €";\(#,##0" €)";\-</c:formatCode>
                <c:ptCount val="1"/>
                <c:pt idx="0">
                  <c:v>22200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41F-45E5-BE13-1F096230A13F}"/>
            </c:ext>
          </c:extLst>
        </c:ser>
        <c:ser>
          <c:idx val="13"/>
          <c:order val="13"/>
          <c:spPr>
            <a:solidFill>
              <a:srgbClr val="A24341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Monatsdetail!$D$17</c:f>
              <c:numCache>
                <c:formatCode>#,##0" €";\(#,##0" €)";\-</c:formatCode>
                <c:ptCount val="1"/>
                <c:pt idx="0">
                  <c:v>23040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41F-45E5-BE13-1F096230A13F}"/>
            </c:ext>
          </c:extLst>
        </c:ser>
        <c:ser>
          <c:idx val="14"/>
          <c:order val="14"/>
          <c:spPr>
            <a:solidFill>
              <a:srgbClr val="839E4B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Monatsdetail!$E$17</c:f>
              <c:numCache>
                <c:formatCode>#,##0" €";\(#,##0" €)";\-</c:formatCode>
                <c:ptCount val="1"/>
                <c:pt idx="0">
                  <c:v>21360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41F-45E5-BE13-1F096230A13F}"/>
            </c:ext>
          </c:extLst>
        </c:ser>
        <c:ser>
          <c:idx val="15"/>
          <c:order val="15"/>
          <c:spPr>
            <a:solidFill>
              <a:srgbClr val="6C5489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Monatsdetail!$F$17</c:f>
              <c:numCache>
                <c:formatCode>#,##0" €";\(#,##0" €)";\-</c:formatCode>
                <c:ptCount val="1"/>
                <c:pt idx="0">
                  <c:v>24600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41F-45E5-BE13-1F096230A13F}"/>
            </c:ext>
          </c:extLst>
        </c:ser>
        <c:ser>
          <c:idx val="16"/>
          <c:order val="16"/>
          <c:spPr>
            <a:solidFill>
              <a:srgbClr val="3F91A7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Monatsdetail!$G$17</c:f>
              <c:numCache>
                <c:formatCode>#,##0" €";\(#,##0" €)";\-</c:formatCode>
                <c:ptCount val="1"/>
                <c:pt idx="0">
                  <c:v>25560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41F-45E5-BE13-1F096230A13F}"/>
            </c:ext>
          </c:extLst>
        </c:ser>
        <c:ser>
          <c:idx val="17"/>
          <c:order val="17"/>
          <c:spPr>
            <a:solidFill>
              <a:srgbClr val="D17E3B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Monatsdetail!$H$17</c:f>
              <c:numCache>
                <c:formatCode>#,##0" €";\(#,##0" €)";\-</c:formatCode>
                <c:ptCount val="1"/>
                <c:pt idx="0">
                  <c:v>23760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41F-45E5-BE13-1F096230A13F}"/>
            </c:ext>
          </c:extLst>
        </c:ser>
        <c:ser>
          <c:idx val="18"/>
          <c:order val="18"/>
          <c:spPr>
            <a:solidFill>
              <a:srgbClr val="4875AC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Monatsdetail!$I$17</c:f>
              <c:numCache>
                <c:formatCode>#,##0" €";\(#,##0" €)";\-</c:formatCode>
                <c:ptCount val="1"/>
                <c:pt idx="0">
                  <c:v>32076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41F-45E5-BE13-1F096230A13F}"/>
            </c:ext>
          </c:extLst>
        </c:ser>
        <c:ser>
          <c:idx val="19"/>
          <c:order val="19"/>
          <c:spPr>
            <a:solidFill>
              <a:srgbClr val="AF4846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Monatsdetail!$J$17</c:f>
              <c:numCache>
                <c:formatCode>#,##0" €";\(#,##0" €)";\-</c:formatCode>
                <c:ptCount val="1"/>
                <c:pt idx="0">
                  <c:v>43302.6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41F-45E5-BE13-1F096230A13F}"/>
            </c:ext>
          </c:extLst>
        </c:ser>
        <c:ser>
          <c:idx val="20"/>
          <c:order val="20"/>
          <c:spPr>
            <a:solidFill>
              <a:srgbClr val="8DAA51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Monatsdetail!$K$17</c:f>
              <c:numCache>
                <c:formatCode>#,##0" €";\(#,##0" €)";\-</c:formatCode>
                <c:ptCount val="1"/>
                <c:pt idx="0">
                  <c:v>58458.51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41F-45E5-BE13-1F096230A13F}"/>
            </c:ext>
          </c:extLst>
        </c:ser>
        <c:ser>
          <c:idx val="21"/>
          <c:order val="21"/>
          <c:spPr>
            <a:solidFill>
              <a:srgbClr val="745B93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Monatsdetail!$L$17</c:f>
              <c:numCache>
                <c:formatCode>#,##0" €";\(#,##0" €)";\-</c:formatCode>
                <c:ptCount val="1"/>
                <c:pt idx="0">
                  <c:v>78918.988500000021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41F-45E5-BE13-1F096230A13F}"/>
            </c:ext>
          </c:extLst>
        </c:ser>
        <c:ser>
          <c:idx val="22"/>
          <c:order val="22"/>
          <c:spPr>
            <a:solidFill>
              <a:srgbClr val="449CB4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Monatsdetail!$M$17</c:f>
              <c:numCache>
                <c:formatCode>#,##0" €";\(#,##0" €)";\-</c:formatCode>
                <c:ptCount val="1"/>
                <c:pt idx="0">
                  <c:v>106540.63447500004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41F-45E5-BE13-1F096230A13F}"/>
            </c:ext>
          </c:extLst>
        </c:ser>
        <c:ser>
          <c:idx val="23"/>
          <c:order val="23"/>
          <c:spPr>
            <a:solidFill>
              <a:srgbClr val="E1883F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Monatsdetail!$N$17</c:f>
              <c:numCache>
                <c:formatCode>#,##0" €";\(#,##0" €)";\-</c:formatCode>
                <c:ptCount val="1"/>
                <c:pt idx="0">
                  <c:v>143829.85654125005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41F-45E5-BE13-1F096230A13F}"/>
            </c:ext>
          </c:extLst>
        </c:ser>
        <c:ser>
          <c:idx val="24"/>
          <c:order val="24"/>
          <c:spPr>
            <a:solidFill>
              <a:srgbClr val="4C7DB7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Monatsdetail!$C$18</c:f>
              <c:numCache>
                <c:formatCode>#,##0" €";\(#,##0" €)";\-</c:formatCode>
                <c:ptCount val="1"/>
                <c:pt idx="0">
                  <c:v>18500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C41F-45E5-BE13-1F096230A13F}"/>
            </c:ext>
          </c:extLst>
        </c:ser>
        <c:ser>
          <c:idx val="25"/>
          <c:order val="25"/>
          <c:spPr>
            <a:solidFill>
              <a:srgbClr val="BA4D4A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Monatsdetail!$D$18</c:f>
              <c:numCache>
                <c:formatCode>#,##0" €";\(#,##0" €)";\-</c:formatCode>
                <c:ptCount val="1"/>
                <c:pt idx="0">
                  <c:v>19200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C41F-45E5-BE13-1F096230A13F}"/>
            </c:ext>
          </c:extLst>
        </c:ser>
        <c:ser>
          <c:idx val="26"/>
          <c:order val="26"/>
          <c:spPr>
            <a:solidFill>
              <a:srgbClr val="96B556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Monatsdetail!$E$18</c:f>
              <c:numCache>
                <c:formatCode>#,##0" €";\(#,##0" €)";\-</c:formatCode>
                <c:ptCount val="1"/>
                <c:pt idx="0">
                  <c:v>17800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41F-45E5-BE13-1F096230A13F}"/>
            </c:ext>
          </c:extLst>
        </c:ser>
        <c:ser>
          <c:idx val="27"/>
          <c:order val="27"/>
          <c:spPr>
            <a:solidFill>
              <a:srgbClr val="7C619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Monatsdetail!$F$18</c:f>
              <c:numCache>
                <c:formatCode>#,##0" €";\(#,##0" €)";\-</c:formatCode>
                <c:ptCount val="1"/>
                <c:pt idx="0">
                  <c:v>20500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C41F-45E5-BE13-1F096230A13F}"/>
            </c:ext>
          </c:extLst>
        </c:ser>
        <c:ser>
          <c:idx val="28"/>
          <c:order val="28"/>
          <c:spPr>
            <a:solidFill>
              <a:srgbClr val="48A7C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Monatsdetail!$G$18</c:f>
              <c:numCache>
                <c:formatCode>#,##0" €";\(#,##0" €)";\-</c:formatCode>
                <c:ptCount val="1"/>
                <c:pt idx="0">
                  <c:v>21300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C41F-45E5-BE13-1F096230A13F}"/>
            </c:ext>
          </c:extLst>
        </c:ser>
        <c:ser>
          <c:idx val="29"/>
          <c:order val="29"/>
          <c:spPr>
            <a:solidFill>
              <a:srgbClr val="F09144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Monatsdetail!$H$18</c:f>
              <c:numCache>
                <c:formatCode>#,##0" €";\(#,##0" €)";\-</c:formatCode>
                <c:ptCount val="1"/>
                <c:pt idx="0">
                  <c:v>19800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C41F-45E5-BE13-1F096230A13F}"/>
            </c:ext>
          </c:extLst>
        </c:ser>
        <c:ser>
          <c:idx val="30"/>
          <c:order val="30"/>
          <c:spPr>
            <a:solidFill>
              <a:srgbClr val="678DC2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Monatsdetail!$I$18</c:f>
              <c:numCache>
                <c:formatCode>#,##0" €";\(#,##0" €)";\-</c:formatCode>
                <c:ptCount val="1"/>
                <c:pt idx="0">
                  <c:v>26730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C41F-45E5-BE13-1F096230A13F}"/>
            </c:ext>
          </c:extLst>
        </c:ser>
        <c:ser>
          <c:idx val="31"/>
          <c:order val="31"/>
          <c:spPr>
            <a:solidFill>
              <a:srgbClr val="C46866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Monatsdetail!$J$18</c:f>
              <c:numCache>
                <c:formatCode>#,##0" €";\(#,##0" €)";\-</c:formatCode>
                <c:ptCount val="1"/>
                <c:pt idx="0">
                  <c:v>36085.5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C41F-45E5-BE13-1F096230A13F}"/>
            </c:ext>
          </c:extLst>
        </c:ser>
        <c:ser>
          <c:idx val="32"/>
          <c:order val="32"/>
          <c:spPr>
            <a:solidFill>
              <a:srgbClr val="A3C06E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Monatsdetail!$K$18</c:f>
              <c:numCache>
                <c:formatCode>#,##0" €";\(#,##0" €)";\-</c:formatCode>
                <c:ptCount val="1"/>
                <c:pt idx="0">
                  <c:v>48715.42500000001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C41F-45E5-BE13-1F096230A13F}"/>
            </c:ext>
          </c:extLst>
        </c:ser>
        <c:ser>
          <c:idx val="33"/>
          <c:order val="33"/>
          <c:spPr>
            <a:solidFill>
              <a:srgbClr val="8C76A9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Monatsdetail!$L$18</c:f>
              <c:numCache>
                <c:formatCode>#,##0" €";\(#,##0" €)";\-</c:formatCode>
                <c:ptCount val="1"/>
                <c:pt idx="0">
                  <c:v>65765.823750000025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C41F-45E5-BE13-1F096230A13F}"/>
            </c:ext>
          </c:extLst>
        </c:ser>
        <c:ser>
          <c:idx val="34"/>
          <c:order val="34"/>
          <c:spPr>
            <a:solidFill>
              <a:srgbClr val="65B2CA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Monatsdetail!$M$18</c:f>
              <c:numCache>
                <c:formatCode>#,##0" €";\(#,##0" €)";\-</c:formatCode>
                <c:ptCount val="1"/>
                <c:pt idx="0">
                  <c:v>88783.862062500033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C41F-45E5-BE13-1F096230A13F}"/>
            </c:ext>
          </c:extLst>
        </c:ser>
        <c:ser>
          <c:idx val="35"/>
          <c:order val="35"/>
          <c:spPr>
            <a:solidFill>
              <a:srgbClr val="F79F62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Monatsdetail!$N$18</c:f>
              <c:numCache>
                <c:formatCode>#,##0" €";\(#,##0" €)";\-</c:formatCode>
                <c:ptCount val="1"/>
                <c:pt idx="0">
                  <c:v>119858.21378437505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C41F-45E5-BE13-1F096230A13F}"/>
            </c:ext>
          </c:extLst>
        </c:ser>
        <c:ser>
          <c:idx val="36"/>
          <c:order val="36"/>
          <c:spPr>
            <a:solidFill>
              <a:srgbClr val="8AA3CB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Monatsdetail!$C$23</c:f>
              <c:numCache>
                <c:formatCode>#,##0" €";\(#,##0" €)";\-</c:formatCode>
                <c:ptCount val="1"/>
                <c:pt idx="0">
                  <c:v>18500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C41F-45E5-BE13-1F096230A13F}"/>
            </c:ext>
          </c:extLst>
        </c:ser>
        <c:ser>
          <c:idx val="37"/>
          <c:order val="37"/>
          <c:spPr>
            <a:solidFill>
              <a:srgbClr val="CE8A89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Monatsdetail!$D$23</c:f>
              <c:numCache>
                <c:formatCode>#,##0" €";\(#,##0" €)";\-</c:formatCode>
                <c:ptCount val="1"/>
                <c:pt idx="0">
                  <c:v>18500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C41F-45E5-BE13-1F096230A13F}"/>
            </c:ext>
          </c:extLst>
        </c:ser>
        <c:ser>
          <c:idx val="38"/>
          <c:order val="38"/>
          <c:spPr>
            <a:solidFill>
              <a:srgbClr val="B3CA8E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Monatsdetail!$E$23</c:f>
              <c:numCache>
                <c:formatCode>#,##0" €";\(#,##0" €)";\-</c:formatCode>
                <c:ptCount val="1"/>
                <c:pt idx="0">
                  <c:v>18500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C41F-45E5-BE13-1F096230A13F}"/>
            </c:ext>
          </c:extLst>
        </c:ser>
        <c:ser>
          <c:idx val="39"/>
          <c:order val="39"/>
          <c:spPr>
            <a:solidFill>
              <a:srgbClr val="A293B8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Monatsdetail!$F$23</c:f>
              <c:numCache>
                <c:formatCode>#,##0" €";\(#,##0" €)";\-</c:formatCode>
                <c:ptCount val="1"/>
                <c:pt idx="0">
                  <c:v>19000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C41F-45E5-BE13-1F096230A13F}"/>
            </c:ext>
          </c:extLst>
        </c:ser>
        <c:ser>
          <c:idx val="40"/>
          <c:order val="40"/>
          <c:spPr>
            <a:solidFill>
              <a:srgbClr val="88BFD2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Monatsdetail!$G$23</c:f>
              <c:numCache>
                <c:formatCode>#,##0" €";\(#,##0" €)";\-</c:formatCode>
                <c:ptCount val="1"/>
                <c:pt idx="0">
                  <c:v>19000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C41F-45E5-BE13-1F096230A13F}"/>
            </c:ext>
          </c:extLst>
        </c:ser>
        <c:ser>
          <c:idx val="41"/>
          <c:order val="41"/>
          <c:spPr>
            <a:solidFill>
              <a:srgbClr val="F8B087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Monatsdetail!$H$23</c:f>
              <c:numCache>
                <c:formatCode>#,##0" €";\(#,##0" €)";\-</c:formatCode>
                <c:ptCount val="1"/>
                <c:pt idx="0">
                  <c:v>19000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C41F-45E5-BE13-1F096230A13F}"/>
            </c:ext>
          </c:extLst>
        </c:ser>
        <c:ser>
          <c:idx val="42"/>
          <c:order val="42"/>
          <c:spPr>
            <a:solidFill>
              <a:srgbClr val="A4B6D4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Monatsdetail!$I$23</c:f>
              <c:numCache>
                <c:formatCode>#,##0" €";\(#,##0" €)";\-</c:formatCode>
                <c:ptCount val="1"/>
                <c:pt idx="0">
                  <c:v>19500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C41F-45E5-BE13-1F096230A13F}"/>
            </c:ext>
          </c:extLst>
        </c:ser>
        <c:ser>
          <c:idx val="43"/>
          <c:order val="43"/>
          <c:spPr>
            <a:solidFill>
              <a:srgbClr val="D6A4A3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Monatsdetail!$J$23</c:f>
              <c:numCache>
                <c:formatCode>#,##0" €";\(#,##0" €)";\-</c:formatCode>
                <c:ptCount val="1"/>
                <c:pt idx="0">
                  <c:v>19500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C41F-45E5-BE13-1F096230A13F}"/>
            </c:ext>
          </c:extLst>
        </c:ser>
        <c:ser>
          <c:idx val="44"/>
          <c:order val="44"/>
          <c:spPr>
            <a:solidFill>
              <a:srgbClr val="C2D3A7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Monatsdetail!$K$23</c:f>
              <c:numCache>
                <c:formatCode>#,##0" €";\(#,##0" €)";\-</c:formatCode>
                <c:ptCount val="1"/>
                <c:pt idx="0">
                  <c:v>19500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C41F-45E5-BE13-1F096230A13F}"/>
            </c:ext>
          </c:extLst>
        </c:ser>
        <c:ser>
          <c:idx val="45"/>
          <c:order val="45"/>
          <c:spPr>
            <a:solidFill>
              <a:srgbClr val="B5AAC5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Monatsdetail!$L$23</c:f>
              <c:numCache>
                <c:formatCode>#,##0" €";\(#,##0" €)";\-</c:formatCode>
                <c:ptCount val="1"/>
                <c:pt idx="0">
                  <c:v>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C41F-45E5-BE13-1F096230A13F}"/>
            </c:ext>
          </c:extLst>
        </c:ser>
        <c:ser>
          <c:idx val="46"/>
          <c:order val="46"/>
          <c:spPr>
            <a:solidFill>
              <a:srgbClr val="A3CBDA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Monatsdetail!$M$23</c:f>
              <c:numCache>
                <c:formatCode>#,##0" €";\(#,##0" €)";\-</c:formatCode>
                <c:ptCount val="1"/>
                <c:pt idx="0">
                  <c:v>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C41F-45E5-BE13-1F096230A13F}"/>
            </c:ext>
          </c:extLst>
        </c:ser>
        <c:ser>
          <c:idx val="47"/>
          <c:order val="47"/>
          <c:spPr>
            <a:solidFill>
              <a:srgbClr val="F9BFA2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Monatsdetail!$N$23</c:f>
              <c:numCache>
                <c:formatCode>#,##0" €";\(#,##0" €)";\-</c:formatCode>
                <c:ptCount val="1"/>
                <c:pt idx="0">
                  <c:v>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C41F-45E5-BE13-1F096230A13F}"/>
            </c:ext>
          </c:extLst>
        </c:ser>
        <c:ser>
          <c:idx val="48"/>
          <c:order val="48"/>
          <c:spPr>
            <a:solidFill>
              <a:srgbClr val="B9C6D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Monatsdetail!$C$24</c:f>
              <c:numCache>
                <c:formatCode>#,##0" €";\(#,##0" €)";\-</c:formatCode>
                <c:ptCount val="1"/>
                <c:pt idx="0">
                  <c:v>8200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C41F-45E5-BE13-1F096230A13F}"/>
            </c:ext>
          </c:extLst>
        </c:ser>
        <c:ser>
          <c:idx val="49"/>
          <c:order val="49"/>
          <c:spPr>
            <a:solidFill>
              <a:srgbClr val="DEB9B9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Monatsdetail!$D$24</c:f>
              <c:numCache>
                <c:formatCode>#,##0" €";\(#,##0" €)";\-</c:formatCode>
                <c:ptCount val="1"/>
                <c:pt idx="0">
                  <c:v>8200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C41F-45E5-BE13-1F096230A13F}"/>
            </c:ext>
          </c:extLst>
        </c:ser>
        <c:ser>
          <c:idx val="50"/>
          <c:order val="50"/>
          <c:spPr>
            <a:solidFill>
              <a:srgbClr val="CFDCBB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Monatsdetail!$E$24</c:f>
              <c:numCache>
                <c:formatCode>#,##0" €";\(#,##0" €)";\-</c:formatCode>
                <c:ptCount val="1"/>
                <c:pt idx="0">
                  <c:v>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C41F-45E5-BE13-1F096230A13F}"/>
            </c:ext>
          </c:extLst>
        </c:ser>
        <c:ser>
          <c:idx val="51"/>
          <c:order val="51"/>
          <c:spPr>
            <a:solidFill>
              <a:srgbClr val="C6BED2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Monatsdetail!$F$24</c:f>
              <c:numCache>
                <c:formatCode>#,##0" €";\(#,##0" €)";\-</c:formatCode>
                <c:ptCount val="1"/>
                <c:pt idx="0">
                  <c:v>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C41F-45E5-BE13-1F096230A13F}"/>
            </c:ext>
          </c:extLst>
        </c:ser>
        <c:ser>
          <c:idx val="52"/>
          <c:order val="52"/>
          <c:spPr>
            <a:solidFill>
              <a:srgbClr val="B9D6E1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Monatsdetail!$G$24</c:f>
              <c:numCache>
                <c:formatCode>#,##0" €";\(#,##0" €)";\-</c:formatCode>
                <c:ptCount val="1"/>
                <c:pt idx="0">
                  <c:v>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C41F-45E5-BE13-1F096230A13F}"/>
            </c:ext>
          </c:extLst>
        </c:ser>
        <c:ser>
          <c:idx val="53"/>
          <c:order val="53"/>
          <c:spPr>
            <a:solidFill>
              <a:srgbClr val="FACDB8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Monatsdetail!$H$24</c:f>
              <c:numCache>
                <c:formatCode>#,##0" €";\(#,##0" €)";\-</c:formatCode>
                <c:ptCount val="1"/>
                <c:pt idx="0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C41F-45E5-BE13-1F096230A13F}"/>
            </c:ext>
          </c:extLst>
        </c:ser>
        <c:ser>
          <c:idx val="54"/>
          <c:order val="54"/>
          <c:spPr>
            <a:solidFill>
              <a:srgbClr val="CCD5E5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Monatsdetail!$I$24</c:f>
              <c:numCache>
                <c:formatCode>#,##0" €";\(#,##0" €)";\-</c:formatCode>
                <c:ptCount val="1"/>
                <c:pt idx="0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C41F-45E5-BE13-1F096230A13F}"/>
            </c:ext>
          </c:extLst>
        </c:ser>
        <c:ser>
          <c:idx val="55"/>
          <c:order val="55"/>
          <c:spPr>
            <a:solidFill>
              <a:srgbClr val="E6CCCC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Monatsdetail!$J$24</c:f>
              <c:numCache>
                <c:formatCode>#,##0" €";\(#,##0" €)";\-</c:formatCode>
                <c:ptCount val="1"/>
                <c:pt idx="0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C41F-45E5-BE13-1F096230A13F}"/>
            </c:ext>
          </c:extLst>
        </c:ser>
        <c:ser>
          <c:idx val="56"/>
          <c:order val="56"/>
          <c:spPr>
            <a:solidFill>
              <a:srgbClr val="DBE5C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Monatsdetail!$K$24</c:f>
              <c:numCache>
                <c:formatCode>#,##0" €";\(#,##0" €)";\-</c:formatCode>
                <c:ptCount val="1"/>
                <c:pt idx="0">
                  <c:v>11000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C41F-45E5-BE13-1F096230A13F}"/>
            </c:ext>
          </c:extLst>
        </c:ser>
        <c:ser>
          <c:idx val="57"/>
          <c:order val="57"/>
          <c:spPr>
            <a:solidFill>
              <a:srgbClr val="D4CFD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Monatsdetail!$L$24</c:f>
              <c:numCache>
                <c:formatCode>#,##0" €";\(#,##0" €)";\-</c:formatCode>
                <c:ptCount val="1"/>
                <c:pt idx="0">
                  <c:v>11000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C41F-45E5-BE13-1F096230A13F}"/>
            </c:ext>
          </c:extLst>
        </c:ser>
        <c:ser>
          <c:idx val="58"/>
          <c:order val="58"/>
          <c:spPr>
            <a:solidFill>
              <a:srgbClr val="CBE0E8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Monatsdetail!$M$24</c:f>
              <c:numCache>
                <c:formatCode>#,##0" €";\(#,##0" €)";\-</c:formatCode>
                <c:ptCount val="1"/>
                <c:pt idx="0">
                  <c:v>12000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C41F-45E5-BE13-1F096230A13F}"/>
            </c:ext>
          </c:extLst>
        </c:ser>
        <c:ser>
          <c:idx val="59"/>
          <c:order val="59"/>
          <c:spPr>
            <a:solidFill>
              <a:srgbClr val="FBDACB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Monatsdetail!$C$8:$N$8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Monatsdetail!$N$24</c:f>
              <c:numCache>
                <c:formatCode>#,##0" €";\(#,##0" €)";\-</c:formatCode>
                <c:ptCount val="1"/>
                <c:pt idx="0">
                  <c:v>12000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C41F-45E5-BE13-1F096230A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637848"/>
        <c:axId val="52909927"/>
      </c:barChart>
      <c:catAx>
        <c:axId val="13637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52909927"/>
        <c:crosses val="autoZero"/>
        <c:auto val="1"/>
        <c:lblAlgn val="ctr"/>
        <c:lblOffset val="100"/>
        <c:noMultiLvlLbl val="0"/>
      </c:catAx>
      <c:valAx>
        <c:axId val="5290992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Kosten (€)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&quot; €&quot;;\(#,##0&quot; €)&quot;;\-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13637848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Abweichung Ist vs. Forecast — H1 2025 (€)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Abweichung Ist–FC (€)</c:v>
          </c:tx>
          <c:spPr>
            <a:solidFill>
              <a:srgbClr val="ED7D31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Monatsdetail!$C$8:$H$8</c:f>
              <c:strCache>
                <c:ptCount val="6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</c:strCache>
            </c:strRef>
          </c:cat>
          <c:val>
            <c:numRef>
              <c:f>Monatsdetail!$C$12</c:f>
              <c:numCache>
                <c:formatCode>#,##0" €";\(#,##0" €)";\-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B8-4894-A870-826060B61445}"/>
            </c:ext>
          </c:extLst>
        </c:ser>
        <c:ser>
          <c:idx val="1"/>
          <c:order val="1"/>
          <c:spPr>
            <a:solidFill>
              <a:srgbClr val="C0504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Monatsdetail!$C$8:$H$8</c:f>
              <c:strCache>
                <c:ptCount val="6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</c:strCache>
            </c:strRef>
          </c:cat>
          <c:val>
            <c:numRef>
              <c:f>Monatsdetail!$D$12</c:f>
              <c:numCache>
                <c:formatCode>#,##0" €";\(#,##0" €)";\-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B8-4894-A870-826060B61445}"/>
            </c:ext>
          </c:extLst>
        </c:ser>
        <c:ser>
          <c:idx val="2"/>
          <c:order val="2"/>
          <c:spPr>
            <a:solidFill>
              <a:srgbClr val="9BBB59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Monatsdetail!$C$8:$H$8</c:f>
              <c:strCache>
                <c:ptCount val="6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</c:strCache>
            </c:strRef>
          </c:cat>
          <c:val>
            <c:numRef>
              <c:f>Monatsdetail!$E$12</c:f>
              <c:numCache>
                <c:formatCode>#,##0" €";\(#,##0" €)";\-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B8-4894-A870-826060B61445}"/>
            </c:ext>
          </c:extLst>
        </c:ser>
        <c:ser>
          <c:idx val="3"/>
          <c:order val="3"/>
          <c:spPr>
            <a:solidFill>
              <a:srgbClr val="8064A2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Monatsdetail!$C$8:$H$8</c:f>
              <c:strCache>
                <c:ptCount val="6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</c:strCache>
            </c:strRef>
          </c:cat>
          <c:val>
            <c:numRef>
              <c:f>Monatsdetail!$F$12</c:f>
              <c:numCache>
                <c:formatCode>#,##0" €";\(#,##0" €)";\-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B8-4894-A870-826060B61445}"/>
            </c:ext>
          </c:extLst>
        </c:ser>
        <c:ser>
          <c:idx val="4"/>
          <c:order val="4"/>
          <c:spPr>
            <a:solidFill>
              <a:srgbClr val="4BACC6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Monatsdetail!$C$8:$H$8</c:f>
              <c:strCache>
                <c:ptCount val="6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</c:strCache>
            </c:strRef>
          </c:cat>
          <c:val>
            <c:numRef>
              <c:f>Monatsdetail!$G$12</c:f>
              <c:numCache>
                <c:formatCode>#,##0" €";\(#,##0" €)";\-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B8-4894-A870-826060B61445}"/>
            </c:ext>
          </c:extLst>
        </c:ser>
        <c:ser>
          <c:idx val="5"/>
          <c:order val="5"/>
          <c:spPr>
            <a:solidFill>
              <a:srgbClr val="F79646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Monatsdetail!$C$8:$H$8</c:f>
              <c:strCache>
                <c:ptCount val="6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</c:strCache>
            </c:strRef>
          </c:cat>
          <c:val>
            <c:numRef>
              <c:f>Monatsdetail!$H$12</c:f>
              <c:numCache>
                <c:formatCode>#,##0" €";\(#,##0" €)";\-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CB8-4894-A870-826060B61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077683"/>
        <c:axId val="68001914"/>
      </c:barChart>
      <c:catAx>
        <c:axId val="560776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68001914"/>
        <c:crosses val="autoZero"/>
        <c:auto val="1"/>
        <c:lblAlgn val="ctr"/>
        <c:lblOffset val="100"/>
        <c:noMultiLvlLbl val="0"/>
      </c:catAx>
      <c:valAx>
        <c:axId val="6800191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Abweichung (€)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&quot; €&quot;;\(#,##0&quot; €)&quot;;\-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56077683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10</xdr:col>
      <xdr:colOff>364680</xdr:colOff>
      <xdr:row>25</xdr:row>
      <xdr:rowOff>128520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0</xdr:colOff>
      <xdr:row>3</xdr:row>
      <xdr:rowOff>0</xdr:rowOff>
    </xdr:from>
    <xdr:to>
      <xdr:col>19</xdr:col>
      <xdr:colOff>364680</xdr:colOff>
      <xdr:row>25</xdr:row>
      <xdr:rowOff>128520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24</xdr:row>
      <xdr:rowOff>0</xdr:rowOff>
    </xdr:from>
    <xdr:to>
      <xdr:col>10</xdr:col>
      <xdr:colOff>364680</xdr:colOff>
      <xdr:row>46</xdr:row>
      <xdr:rowOff>128880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0</xdr:colOff>
      <xdr:row>24</xdr:row>
      <xdr:rowOff>0</xdr:rowOff>
    </xdr:from>
    <xdr:to>
      <xdr:col>19</xdr:col>
      <xdr:colOff>364680</xdr:colOff>
      <xdr:row>46</xdr:row>
      <xdr:rowOff>128880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3864"/>
  </sheetPr>
  <dimension ref="A1:O27"/>
  <sheetViews>
    <sheetView showGridLines="0" tabSelected="1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5" sqref="A5:O5"/>
    </sheetView>
  </sheetViews>
  <sheetFormatPr baseColWidth="10" defaultColWidth="8.7109375" defaultRowHeight="15" x14ac:dyDescent="0.25"/>
  <cols>
    <col min="1" max="1" width="28" customWidth="1"/>
    <col min="2" max="2" width="6" customWidth="1"/>
    <col min="3" max="14" width="14" customWidth="1"/>
    <col min="15" max="15" width="15" customWidth="1"/>
  </cols>
  <sheetData>
    <row r="1" spans="1:15" ht="37.5" customHeight="1" x14ac:dyDescent="0.25">
      <c r="A1" s="10" t="s">
        <v>148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8" customHeight="1" x14ac:dyDescent="0.2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ht="7.5" customHeight="1" x14ac:dyDescent="0.25"/>
    <row r="4" spans="1:15" ht="18" customHeigh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25.5" customHeight="1" x14ac:dyDescent="0.25">
      <c r="A5" s="64" t="s">
        <v>2</v>
      </c>
      <c r="B5" s="64"/>
      <c r="C5" s="64"/>
      <c r="D5" s="65" t="s">
        <v>3</v>
      </c>
      <c r="E5" s="65"/>
      <c r="F5" s="65"/>
      <c r="G5" s="66" t="s">
        <v>4</v>
      </c>
      <c r="H5" s="66"/>
      <c r="I5" s="66"/>
      <c r="J5" s="64" t="s">
        <v>5</v>
      </c>
      <c r="K5" s="64"/>
      <c r="L5" s="64"/>
      <c r="M5" s="67" t="s">
        <v>6</v>
      </c>
      <c r="N5" s="67"/>
      <c r="O5" s="67"/>
    </row>
    <row r="6" spans="1:15" ht="27.75" customHeight="1" x14ac:dyDescent="0.25">
      <c r="A6" s="7">
        <f>Monatsdetail!O9</f>
        <v>0</v>
      </c>
      <c r="B6" s="7"/>
      <c r="C6" s="7"/>
      <c r="D6" s="6">
        <f>Monatsdetail!O10</f>
        <v>1171000</v>
      </c>
      <c r="E6" s="6"/>
      <c r="F6" s="6"/>
      <c r="G6" s="5">
        <f>SUM(Monatsdetail!C11:H11)</f>
        <v>1171000</v>
      </c>
      <c r="H6" s="5"/>
      <c r="I6" s="5"/>
      <c r="J6" s="7">
        <f>Monatsdetail!O22</f>
        <v>3621879.5370975006</v>
      </c>
      <c r="K6" s="7"/>
      <c r="L6" s="7"/>
      <c r="M6" s="4">
        <f>IFERROR(Monatsdetail!O29/Monatsdetail!O10,0)</f>
        <v>3.2792485055508115E-2</v>
      </c>
      <c r="N6" s="4"/>
      <c r="O6" s="4"/>
    </row>
    <row r="7" spans="1:15" ht="7.5" customHeight="1" x14ac:dyDescent="0.25"/>
    <row r="8" spans="1:15" ht="21.75" customHeight="1" x14ac:dyDescent="0.25">
      <c r="A8" s="11" t="s">
        <v>7</v>
      </c>
      <c r="B8" s="11" t="s">
        <v>8</v>
      </c>
      <c r="C8" s="11" t="s">
        <v>9</v>
      </c>
      <c r="D8" s="11" t="s">
        <v>10</v>
      </c>
      <c r="E8" s="11" t="s">
        <v>11</v>
      </c>
      <c r="F8" s="11" t="s">
        <v>12</v>
      </c>
      <c r="G8" s="11" t="s">
        <v>13</v>
      </c>
      <c r="H8" s="11" t="s">
        <v>14</v>
      </c>
      <c r="I8" s="11" t="s">
        <v>15</v>
      </c>
      <c r="J8" s="11" t="s">
        <v>16</v>
      </c>
      <c r="K8" s="11" t="s">
        <v>17</v>
      </c>
      <c r="L8" s="11" t="s">
        <v>18</v>
      </c>
      <c r="M8" s="11" t="s">
        <v>19</v>
      </c>
      <c r="N8" s="11" t="s">
        <v>20</v>
      </c>
      <c r="O8" s="12" t="s">
        <v>21</v>
      </c>
    </row>
    <row r="9" spans="1:15" ht="15.75" customHeight="1" x14ac:dyDescent="0.25">
      <c r="A9" s="13" t="s">
        <v>22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4" t="s">
        <v>23</v>
      </c>
    </row>
    <row r="10" spans="1:15" ht="18" customHeight="1" x14ac:dyDescent="0.25">
      <c r="A10" s="15" t="s">
        <v>24</v>
      </c>
      <c r="B10" s="16" t="s">
        <v>25</v>
      </c>
      <c r="C10" s="17">
        <f>Monatsdetail!C10</f>
        <v>185000</v>
      </c>
      <c r="D10" s="17">
        <f>Monatsdetail!D10</f>
        <v>192000</v>
      </c>
      <c r="E10" s="17">
        <f>Monatsdetail!E10</f>
        <v>178000</v>
      </c>
      <c r="F10" s="17">
        <f>Monatsdetail!F10</f>
        <v>205000</v>
      </c>
      <c r="G10" s="17">
        <f>Monatsdetail!G10</f>
        <v>213000</v>
      </c>
      <c r="H10" s="17">
        <f>Monatsdetail!H10</f>
        <v>198000</v>
      </c>
      <c r="I10" s="17">
        <f>Monatsdetail!I10</f>
        <v>0</v>
      </c>
      <c r="J10" s="17">
        <f>Monatsdetail!J10</f>
        <v>0</v>
      </c>
      <c r="K10" s="17">
        <f>Monatsdetail!K10</f>
        <v>0</v>
      </c>
      <c r="L10" s="17">
        <f>Monatsdetail!L10</f>
        <v>0</v>
      </c>
      <c r="M10" s="17">
        <f>Monatsdetail!M10</f>
        <v>0</v>
      </c>
      <c r="N10" s="17">
        <f>Monatsdetail!N10</f>
        <v>0</v>
      </c>
      <c r="O10" s="18">
        <f>Monatsdetail!O10</f>
        <v>1171000</v>
      </c>
    </row>
    <row r="11" spans="1:15" ht="18" customHeight="1" x14ac:dyDescent="0.25">
      <c r="A11" s="19" t="s">
        <v>24</v>
      </c>
      <c r="B11" s="20" t="s">
        <v>26</v>
      </c>
      <c r="C11" s="21">
        <f>Monatsdetail!C11</f>
        <v>185000</v>
      </c>
      <c r="D11" s="21">
        <f>Monatsdetail!D11</f>
        <v>192000</v>
      </c>
      <c r="E11" s="21">
        <f>Monatsdetail!E11</f>
        <v>178000</v>
      </c>
      <c r="F11" s="21">
        <f>Monatsdetail!F11</f>
        <v>205000</v>
      </c>
      <c r="G11" s="21">
        <f>Monatsdetail!G11</f>
        <v>213000</v>
      </c>
      <c r="H11" s="21">
        <f>Monatsdetail!H11</f>
        <v>198000</v>
      </c>
      <c r="I11" s="21">
        <f>Monatsdetail!I11</f>
        <v>267300</v>
      </c>
      <c r="J11" s="21">
        <f>Monatsdetail!J11</f>
        <v>360855</v>
      </c>
      <c r="K11" s="21">
        <f>Monatsdetail!K11</f>
        <v>487154.25000000006</v>
      </c>
      <c r="L11" s="21">
        <f>Monatsdetail!L11</f>
        <v>657658.23750000016</v>
      </c>
      <c r="M11" s="21">
        <f>Monatsdetail!M11</f>
        <v>887838.62062500033</v>
      </c>
      <c r="N11" s="21">
        <f>Monatsdetail!N11</f>
        <v>1198582.1378437504</v>
      </c>
      <c r="O11" s="18">
        <f>Monatsdetail!O11</f>
        <v>5030388.2459687516</v>
      </c>
    </row>
    <row r="12" spans="1:15" ht="18" customHeight="1" x14ac:dyDescent="0.25">
      <c r="A12" s="15" t="s">
        <v>27</v>
      </c>
      <c r="B12" s="16" t="s">
        <v>28</v>
      </c>
      <c r="C12" s="17">
        <f>Monatsdetail!C12</f>
        <v>0</v>
      </c>
      <c r="D12" s="17">
        <f>Monatsdetail!D12</f>
        <v>0</v>
      </c>
      <c r="E12" s="17">
        <f>Monatsdetail!E12</f>
        <v>0</v>
      </c>
      <c r="F12" s="17">
        <f>Monatsdetail!F12</f>
        <v>0</v>
      </c>
      <c r="G12" s="17">
        <f>Monatsdetail!G12</f>
        <v>0</v>
      </c>
      <c r="H12" s="17">
        <f>Monatsdetail!H12</f>
        <v>0</v>
      </c>
      <c r="I12" s="17">
        <f>Monatsdetail!I12</f>
        <v>0</v>
      </c>
      <c r="J12" s="17">
        <f>Monatsdetail!J12</f>
        <v>0</v>
      </c>
      <c r="K12" s="17">
        <f>Monatsdetail!K12</f>
        <v>0</v>
      </c>
      <c r="L12" s="17">
        <f>Monatsdetail!L12</f>
        <v>0</v>
      </c>
      <c r="M12" s="17">
        <f>Monatsdetail!M12</f>
        <v>0</v>
      </c>
      <c r="N12" s="17">
        <f>Monatsdetail!N12</f>
        <v>0</v>
      </c>
      <c r="O12" s="18">
        <f>Monatsdetail!O12</f>
        <v>0</v>
      </c>
    </row>
    <row r="13" spans="1:15" ht="18" customHeight="1" x14ac:dyDescent="0.25">
      <c r="A13" s="22" t="s">
        <v>27</v>
      </c>
      <c r="B13" s="23" t="s">
        <v>29</v>
      </c>
      <c r="C13" s="24">
        <f>Monatsdetail!C13</f>
        <v>0</v>
      </c>
      <c r="D13" s="24">
        <f>Monatsdetail!D13</f>
        <v>0</v>
      </c>
      <c r="E13" s="24">
        <f>Monatsdetail!E13</f>
        <v>0</v>
      </c>
      <c r="F13" s="24">
        <f>Monatsdetail!F13</f>
        <v>0</v>
      </c>
      <c r="G13" s="24">
        <f>Monatsdetail!G13</f>
        <v>0</v>
      </c>
      <c r="H13" s="24">
        <f>Monatsdetail!H13</f>
        <v>0</v>
      </c>
      <c r="I13" s="24">
        <f>Monatsdetail!I13</f>
        <v>0</v>
      </c>
      <c r="J13" s="24">
        <f>Monatsdetail!J13</f>
        <v>0</v>
      </c>
      <c r="K13" s="24">
        <f>Monatsdetail!K13</f>
        <v>0</v>
      </c>
      <c r="L13" s="24">
        <f>Monatsdetail!L13</f>
        <v>0</v>
      </c>
      <c r="M13" s="24">
        <f>Monatsdetail!M13</f>
        <v>0</v>
      </c>
      <c r="N13" s="24">
        <f>Monatsdetail!N13</f>
        <v>0</v>
      </c>
      <c r="O13" s="25">
        <f>Monatsdetail!O13</f>
        <v>0</v>
      </c>
    </row>
    <row r="14" spans="1:15" ht="6" customHeight="1" x14ac:dyDescent="0.25">
      <c r="A14" s="15"/>
      <c r="B14" s="16"/>
    </row>
    <row r="15" spans="1:15" ht="18" customHeight="1" x14ac:dyDescent="0.25">
      <c r="A15" s="15" t="s">
        <v>30</v>
      </c>
      <c r="B15" s="16" t="s">
        <v>31</v>
      </c>
      <c r="C15" s="17">
        <f>Monatsdetail!C16</f>
        <v>51800.000000000007</v>
      </c>
      <c r="D15" s="17">
        <f>Monatsdetail!D16</f>
        <v>53760.000000000007</v>
      </c>
      <c r="E15" s="17">
        <f>Monatsdetail!E16</f>
        <v>49840.000000000007</v>
      </c>
      <c r="F15" s="17">
        <f>Monatsdetail!F16</f>
        <v>57400.000000000007</v>
      </c>
      <c r="G15" s="17">
        <f>Monatsdetail!G16</f>
        <v>59640.000000000007</v>
      </c>
      <c r="H15" s="17">
        <f>Monatsdetail!H16</f>
        <v>55440.000000000007</v>
      </c>
      <c r="I15" s="17">
        <f>Monatsdetail!I16</f>
        <v>74844</v>
      </c>
      <c r="J15" s="17">
        <f>Monatsdetail!J16</f>
        <v>101039.40000000001</v>
      </c>
      <c r="K15" s="17">
        <f>Monatsdetail!K16</f>
        <v>136403.19000000003</v>
      </c>
      <c r="L15" s="17">
        <f>Monatsdetail!L16</f>
        <v>184144.30650000006</v>
      </c>
      <c r="M15" s="17">
        <f>Monatsdetail!M16</f>
        <v>248594.8137750001</v>
      </c>
      <c r="N15" s="17">
        <f>Monatsdetail!N16</f>
        <v>335602.99859625014</v>
      </c>
      <c r="O15" s="18">
        <f>Monatsdetail!O16</f>
        <v>1408508.7088712503</v>
      </c>
    </row>
    <row r="16" spans="1:15" ht="18" customHeight="1" x14ac:dyDescent="0.25">
      <c r="A16" s="15" t="s">
        <v>32</v>
      </c>
      <c r="B16" s="16" t="s">
        <v>31</v>
      </c>
      <c r="C16" s="17">
        <f>Monatsdetail!C17</f>
        <v>22200</v>
      </c>
      <c r="D16" s="17">
        <f>Monatsdetail!D17</f>
        <v>23040</v>
      </c>
      <c r="E16" s="17">
        <f>Monatsdetail!E17</f>
        <v>21360</v>
      </c>
      <c r="F16" s="17">
        <f>Monatsdetail!F17</f>
        <v>24600</v>
      </c>
      <c r="G16" s="17">
        <f>Monatsdetail!G17</f>
        <v>25560</v>
      </c>
      <c r="H16" s="17">
        <f>Monatsdetail!H17</f>
        <v>23760</v>
      </c>
      <c r="I16" s="17">
        <f>Monatsdetail!I17</f>
        <v>32076</v>
      </c>
      <c r="J16" s="17">
        <f>Monatsdetail!J17</f>
        <v>43302.6</v>
      </c>
      <c r="K16" s="17">
        <f>Monatsdetail!K17</f>
        <v>58458.51</v>
      </c>
      <c r="L16" s="17">
        <f>Monatsdetail!L17</f>
        <v>78918.988500000021</v>
      </c>
      <c r="M16" s="17">
        <f>Monatsdetail!M17</f>
        <v>106540.63447500004</v>
      </c>
      <c r="N16" s="17">
        <f>Monatsdetail!N17</f>
        <v>143829.85654125005</v>
      </c>
      <c r="O16" s="18">
        <f>Monatsdetail!O17</f>
        <v>603646.58951625007</v>
      </c>
    </row>
    <row r="17" spans="1:15" ht="18" customHeight="1" x14ac:dyDescent="0.25">
      <c r="A17" s="15" t="s">
        <v>33</v>
      </c>
      <c r="B17" s="16" t="s">
        <v>31</v>
      </c>
      <c r="C17" s="17">
        <f>Monatsdetail!C18</f>
        <v>18500</v>
      </c>
      <c r="D17" s="17">
        <f>Monatsdetail!D18</f>
        <v>19200</v>
      </c>
      <c r="E17" s="17">
        <f>Monatsdetail!E18</f>
        <v>17800</v>
      </c>
      <c r="F17" s="17">
        <f>Monatsdetail!F18</f>
        <v>20500</v>
      </c>
      <c r="G17" s="17">
        <f>Monatsdetail!G18</f>
        <v>21300</v>
      </c>
      <c r="H17" s="17">
        <f>Monatsdetail!H18</f>
        <v>19800</v>
      </c>
      <c r="I17" s="17">
        <f>Monatsdetail!I18</f>
        <v>26730</v>
      </c>
      <c r="J17" s="17">
        <f>Monatsdetail!J18</f>
        <v>36085.5</v>
      </c>
      <c r="K17" s="17">
        <f>Monatsdetail!K18</f>
        <v>48715.42500000001</v>
      </c>
      <c r="L17" s="17">
        <f>Monatsdetail!L18</f>
        <v>65765.823750000025</v>
      </c>
      <c r="M17" s="17">
        <f>Monatsdetail!M18</f>
        <v>88783.862062500033</v>
      </c>
      <c r="N17" s="17">
        <f>Monatsdetail!N18</f>
        <v>119858.21378437505</v>
      </c>
      <c r="O17" s="18">
        <f>Monatsdetail!O18</f>
        <v>503038.82459687511</v>
      </c>
    </row>
    <row r="18" spans="1:15" ht="18" customHeight="1" x14ac:dyDescent="0.25">
      <c r="A18" s="26" t="s">
        <v>34</v>
      </c>
      <c r="B18" s="23" t="s">
        <v>35</v>
      </c>
      <c r="C18" s="27">
        <f>Monatsdetail!C19</f>
        <v>92500</v>
      </c>
      <c r="D18" s="27">
        <f>Monatsdetail!D19</f>
        <v>96000</v>
      </c>
      <c r="E18" s="27">
        <f>Monatsdetail!E19</f>
        <v>89000</v>
      </c>
      <c r="F18" s="27">
        <f>Monatsdetail!F19</f>
        <v>102500</v>
      </c>
      <c r="G18" s="27">
        <f>Monatsdetail!G19</f>
        <v>106500</v>
      </c>
      <c r="H18" s="27">
        <f>Monatsdetail!H19</f>
        <v>99000</v>
      </c>
      <c r="I18" s="27">
        <f>Monatsdetail!I19</f>
        <v>133650</v>
      </c>
      <c r="J18" s="27">
        <f>Monatsdetail!J19</f>
        <v>180427.5</v>
      </c>
      <c r="K18" s="27">
        <f>Monatsdetail!K19</f>
        <v>243577.12500000006</v>
      </c>
      <c r="L18" s="27">
        <f>Monatsdetail!L19</f>
        <v>328829.11875000014</v>
      </c>
      <c r="M18" s="27">
        <f>Monatsdetail!M19</f>
        <v>443919.31031250017</v>
      </c>
      <c r="N18" s="27">
        <f>Monatsdetail!N19</f>
        <v>599291.06892187521</v>
      </c>
      <c r="O18" s="18">
        <f>Monatsdetail!O19</f>
        <v>2515194.1229843758</v>
      </c>
    </row>
    <row r="19" spans="1:15" ht="6" customHeight="1" x14ac:dyDescent="0.25">
      <c r="A19" s="15"/>
      <c r="B19" s="16"/>
    </row>
    <row r="20" spans="1:15" ht="18" customHeight="1" x14ac:dyDescent="0.25">
      <c r="A20" s="15" t="s">
        <v>36</v>
      </c>
      <c r="B20" s="16" t="s">
        <v>31</v>
      </c>
      <c r="C20" s="17">
        <f>Monatsdetail!C22</f>
        <v>133200</v>
      </c>
      <c r="D20" s="17">
        <f>Monatsdetail!D22</f>
        <v>138240</v>
      </c>
      <c r="E20" s="17">
        <f>Monatsdetail!E22</f>
        <v>128160</v>
      </c>
      <c r="F20" s="17">
        <f>Monatsdetail!F22</f>
        <v>147600</v>
      </c>
      <c r="G20" s="17">
        <f>Monatsdetail!G22</f>
        <v>153360</v>
      </c>
      <c r="H20" s="17">
        <f>Monatsdetail!H22</f>
        <v>142560</v>
      </c>
      <c r="I20" s="17">
        <f>Monatsdetail!I22</f>
        <v>192456</v>
      </c>
      <c r="J20" s="17">
        <f>Monatsdetail!J22</f>
        <v>259815.59999999998</v>
      </c>
      <c r="K20" s="17">
        <f>Monatsdetail!K22</f>
        <v>350751.06000000006</v>
      </c>
      <c r="L20" s="17">
        <f>Monatsdetail!L22</f>
        <v>473513.9310000001</v>
      </c>
      <c r="M20" s="17">
        <f>Monatsdetail!M22</f>
        <v>639243.80685000028</v>
      </c>
      <c r="N20" s="17">
        <f>Monatsdetail!N22</f>
        <v>862979.13924750034</v>
      </c>
      <c r="O20" s="18">
        <f>Monatsdetail!O22</f>
        <v>3621879.5370975006</v>
      </c>
    </row>
    <row r="21" spans="1:15" ht="18" customHeight="1" x14ac:dyDescent="0.25">
      <c r="A21" s="19" t="s">
        <v>37</v>
      </c>
      <c r="B21" s="20" t="s">
        <v>31</v>
      </c>
      <c r="C21" s="21">
        <f>Monatsdetail!C25</f>
        <v>65800</v>
      </c>
      <c r="D21" s="21">
        <f>Monatsdetail!D25</f>
        <v>69300</v>
      </c>
      <c r="E21" s="21">
        <f>Monatsdetail!E25</f>
        <v>61000</v>
      </c>
      <c r="F21" s="21">
        <f>Monatsdetail!F25</f>
        <v>74000</v>
      </c>
      <c r="G21" s="21">
        <f>Monatsdetail!G25</f>
        <v>78000</v>
      </c>
      <c r="H21" s="21">
        <f>Monatsdetail!H25</f>
        <v>70000</v>
      </c>
      <c r="I21" s="21">
        <f>Monatsdetail!I25</f>
        <v>104150</v>
      </c>
      <c r="J21" s="21">
        <f>Monatsdetail!J25</f>
        <v>150927.49999999997</v>
      </c>
      <c r="K21" s="21">
        <f>Monatsdetail!K25</f>
        <v>213077.12500000003</v>
      </c>
      <c r="L21" s="21">
        <f>Monatsdetail!L25</f>
        <v>297829.11875000002</v>
      </c>
      <c r="M21" s="21">
        <f>Monatsdetail!M25</f>
        <v>411919.31031250017</v>
      </c>
      <c r="N21" s="21">
        <f>Monatsdetail!N25</f>
        <v>567291.06892187521</v>
      </c>
      <c r="O21" s="18">
        <f>Monatsdetail!O25</f>
        <v>2163294.1229843753</v>
      </c>
    </row>
    <row r="22" spans="1:15" ht="18" customHeight="1" x14ac:dyDescent="0.25">
      <c r="A22" s="15" t="s">
        <v>38</v>
      </c>
      <c r="B22" s="16" t="s">
        <v>29</v>
      </c>
      <c r="C22" s="28">
        <f>Monatsdetail!C26</f>
        <v>0.35567567567567565</v>
      </c>
      <c r="D22" s="28">
        <f>Monatsdetail!D26</f>
        <v>0.36093750000000002</v>
      </c>
      <c r="E22" s="28">
        <f>Monatsdetail!E26</f>
        <v>0.34269662921348315</v>
      </c>
      <c r="F22" s="28">
        <f>Monatsdetail!F26</f>
        <v>0.36097560975609755</v>
      </c>
      <c r="G22" s="28">
        <f>Monatsdetail!G26</f>
        <v>0.36619718309859156</v>
      </c>
      <c r="H22" s="28">
        <f>Monatsdetail!H26</f>
        <v>0.35353535353535354</v>
      </c>
      <c r="I22" s="28">
        <f>Monatsdetail!I26</f>
        <v>0.38963711185933408</v>
      </c>
      <c r="J22" s="28">
        <f>Monatsdetail!J26</f>
        <v>0.41824971248839554</v>
      </c>
      <c r="K22" s="28">
        <f>Monatsdetail!K26</f>
        <v>0.43739149355671231</v>
      </c>
      <c r="L22" s="28">
        <f>Monatsdetail!L26</f>
        <v>0.45286305525824111</v>
      </c>
      <c r="M22" s="28">
        <f>Monatsdetail!M26</f>
        <v>0.46395741381753208</v>
      </c>
      <c r="N22" s="28">
        <f>Monatsdetail!N26</f>
        <v>0.47330178801298672</v>
      </c>
      <c r="O22" s="25">
        <f>Monatsdetail!O26</f>
        <v>0.4300451609710233</v>
      </c>
    </row>
    <row r="23" spans="1:15" ht="6" customHeight="1" x14ac:dyDescent="0.25">
      <c r="A23" s="15"/>
      <c r="B23" s="16"/>
    </row>
    <row r="24" spans="1:15" ht="18" customHeight="1" x14ac:dyDescent="0.25">
      <c r="A24" s="19" t="s">
        <v>39</v>
      </c>
      <c r="B24" s="20" t="s">
        <v>31</v>
      </c>
      <c r="C24" s="21">
        <f>Monatsdetail!C33</f>
        <v>59800</v>
      </c>
      <c r="D24" s="21">
        <f>Monatsdetail!D33</f>
        <v>63300</v>
      </c>
      <c r="E24" s="21">
        <f>Monatsdetail!E33</f>
        <v>54700</v>
      </c>
      <c r="F24" s="21">
        <f>Monatsdetail!F33</f>
        <v>67900</v>
      </c>
      <c r="G24" s="21">
        <f>Monatsdetail!G33</f>
        <v>71600</v>
      </c>
      <c r="H24" s="21">
        <f>Monatsdetail!H33</f>
        <v>63800</v>
      </c>
      <c r="I24" s="21">
        <f>Monatsdetail!I33</f>
        <v>98150</v>
      </c>
      <c r="J24" s="21">
        <f>Monatsdetail!J33</f>
        <v>144627.49999999997</v>
      </c>
      <c r="K24" s="21">
        <f>Monatsdetail!K33</f>
        <v>206377.12500000003</v>
      </c>
      <c r="L24" s="21">
        <f>Monatsdetail!L33</f>
        <v>291429.11875000002</v>
      </c>
      <c r="M24" s="21">
        <f>Monatsdetail!M33</f>
        <v>404919.31031250017</v>
      </c>
      <c r="N24" s="21">
        <f>Monatsdetail!N33</f>
        <v>559891.06892187521</v>
      </c>
      <c r="O24" s="18">
        <f>Monatsdetail!O33</f>
        <v>2086494.1229843753</v>
      </c>
    </row>
    <row r="25" spans="1:15" ht="18" customHeight="1" x14ac:dyDescent="0.25">
      <c r="A25" s="15" t="s">
        <v>40</v>
      </c>
      <c r="B25" s="16" t="s">
        <v>29</v>
      </c>
      <c r="C25" s="28">
        <f>Monatsdetail!C34</f>
        <v>0.32324324324324322</v>
      </c>
      <c r="D25" s="28">
        <f>Monatsdetail!D34</f>
        <v>0.32968750000000002</v>
      </c>
      <c r="E25" s="28">
        <f>Monatsdetail!E34</f>
        <v>0.30730337078651687</v>
      </c>
      <c r="F25" s="28">
        <f>Monatsdetail!F34</f>
        <v>0.33121951219512197</v>
      </c>
      <c r="G25" s="28">
        <f>Monatsdetail!G34</f>
        <v>0.33615023474178402</v>
      </c>
      <c r="H25" s="28">
        <f>Monatsdetail!H34</f>
        <v>0.32222222222222224</v>
      </c>
      <c r="I25" s="28">
        <f>Monatsdetail!I34</f>
        <v>0.3671904227459783</v>
      </c>
      <c r="J25" s="28">
        <f>Monatsdetail!J34</f>
        <v>0.40079117651134105</v>
      </c>
      <c r="K25" s="28">
        <f>Monatsdetail!K34</f>
        <v>0.42363814951835072</v>
      </c>
      <c r="L25" s="28">
        <f>Monatsdetail!L34</f>
        <v>0.44313155698897477</v>
      </c>
      <c r="M25" s="28">
        <f>Monatsdetail!M34</f>
        <v>0.45607309809011726</v>
      </c>
      <c r="N25" s="28">
        <f>Monatsdetail!N34</f>
        <v>0.46712782649098994</v>
      </c>
      <c r="O25" s="25">
        <f>Monatsdetail!O34</f>
        <v>0.41477794972514265</v>
      </c>
    </row>
    <row r="26" spans="1:15" ht="18" customHeight="1" x14ac:dyDescent="0.25">
      <c r="A26" s="29" t="s">
        <v>41</v>
      </c>
      <c r="B26" s="30" t="s">
        <v>31</v>
      </c>
      <c r="C26" s="31">
        <f>Monatsdetail!C36</f>
        <v>59800</v>
      </c>
      <c r="D26" s="31">
        <f>Monatsdetail!D36</f>
        <v>63300</v>
      </c>
      <c r="E26" s="31">
        <f>Monatsdetail!E36</f>
        <v>54700</v>
      </c>
      <c r="F26" s="31">
        <f>Monatsdetail!F36</f>
        <v>67900</v>
      </c>
      <c r="G26" s="31">
        <f>Monatsdetail!G36</f>
        <v>71600</v>
      </c>
      <c r="H26" s="31">
        <f>Monatsdetail!H36</f>
        <v>63800</v>
      </c>
      <c r="I26" s="31">
        <f>Monatsdetail!I36</f>
        <v>98150</v>
      </c>
      <c r="J26" s="31">
        <f>Monatsdetail!J36</f>
        <v>144627.49999999997</v>
      </c>
      <c r="K26" s="31">
        <f>Monatsdetail!K36</f>
        <v>206377.12500000003</v>
      </c>
      <c r="L26" s="31">
        <f>Monatsdetail!L36</f>
        <v>291429.11875000002</v>
      </c>
      <c r="M26" s="31">
        <f>Monatsdetail!M36</f>
        <v>404919.31031250017</v>
      </c>
      <c r="N26" s="31">
        <f>Monatsdetail!N36</f>
        <v>559891.06892187521</v>
      </c>
      <c r="O26" s="31">
        <f>Monatsdetail!O36</f>
        <v>2086494.1229843753</v>
      </c>
    </row>
    <row r="27" spans="1:15" ht="15.75" customHeight="1" x14ac:dyDescent="0.25">
      <c r="A27" s="3" t="s">
        <v>42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</sheetData>
  <mergeCells count="14">
    <mergeCell ref="A27:O27"/>
    <mergeCell ref="A6:C6"/>
    <mergeCell ref="D6:F6"/>
    <mergeCell ref="G6:I6"/>
    <mergeCell ref="J6:L6"/>
    <mergeCell ref="M6:O6"/>
    <mergeCell ref="A1:O1"/>
    <mergeCell ref="A2:O2"/>
    <mergeCell ref="A4:O4"/>
    <mergeCell ref="A5:C5"/>
    <mergeCell ref="D5:F5"/>
    <mergeCell ref="G5:I5"/>
    <mergeCell ref="J5:L5"/>
    <mergeCell ref="M5:O5"/>
  </mergeCells>
  <conditionalFormatting sqref="C12:N12">
    <cfRule type="cellIs" dxfId="9" priority="2" operator="greaterThan">
      <formula>0</formula>
    </cfRule>
    <cfRule type="cellIs" dxfId="8" priority="3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75B6"/>
  </sheetPr>
  <dimension ref="A1:O38"/>
  <sheetViews>
    <sheetView showGridLines="0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F11" sqref="F11"/>
    </sheetView>
  </sheetViews>
  <sheetFormatPr baseColWidth="10" defaultColWidth="8.7109375" defaultRowHeight="15" x14ac:dyDescent="0.25"/>
  <cols>
    <col min="1" max="1" width="5" customWidth="1"/>
    <col min="2" max="2" width="32" customWidth="1"/>
    <col min="3" max="14" width="13" customWidth="1"/>
    <col min="15" max="15" width="14" customWidth="1"/>
  </cols>
  <sheetData>
    <row r="1" spans="1:15" ht="16.5" x14ac:dyDescent="0.25">
      <c r="A1" s="2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9" t="s">
        <v>44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4" spans="1:15" x14ac:dyDescent="0.25">
      <c r="A4" s="1" t="s">
        <v>45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33.75" x14ac:dyDescent="0.25">
      <c r="B5" s="32" t="s">
        <v>46</v>
      </c>
      <c r="C5" s="32" t="s">
        <v>47</v>
      </c>
      <c r="D5" s="32" t="s">
        <v>48</v>
      </c>
      <c r="E5" s="32" t="s">
        <v>49</v>
      </c>
      <c r="F5" s="32" t="s">
        <v>50</v>
      </c>
      <c r="G5" s="32" t="s">
        <v>51</v>
      </c>
    </row>
    <row r="6" spans="1:15" ht="15.75" x14ac:dyDescent="0.25">
      <c r="B6" s="33">
        <v>0.03</v>
      </c>
      <c r="C6" s="33">
        <v>0.35</v>
      </c>
      <c r="D6" s="33">
        <v>0.28000000000000003</v>
      </c>
      <c r="E6" s="33">
        <v>0.12</v>
      </c>
      <c r="F6" s="33">
        <v>0.1</v>
      </c>
      <c r="G6" s="33">
        <v>0.3</v>
      </c>
    </row>
    <row r="8" spans="1:15" x14ac:dyDescent="0.25">
      <c r="A8" s="34"/>
      <c r="B8" s="35" t="s">
        <v>52</v>
      </c>
      <c r="C8" s="11" t="s">
        <v>53</v>
      </c>
      <c r="D8" s="11" t="s">
        <v>54</v>
      </c>
      <c r="E8" s="11" t="s">
        <v>55</v>
      </c>
      <c r="F8" s="11" t="s">
        <v>56</v>
      </c>
      <c r="G8" s="11" t="s">
        <v>13</v>
      </c>
      <c r="H8" s="11" t="s">
        <v>57</v>
      </c>
      <c r="I8" s="11" t="s">
        <v>58</v>
      </c>
      <c r="J8" s="11" t="s">
        <v>59</v>
      </c>
      <c r="K8" s="11" t="s">
        <v>60</v>
      </c>
      <c r="L8" s="11" t="s">
        <v>61</v>
      </c>
      <c r="M8" s="11" t="s">
        <v>62</v>
      </c>
      <c r="N8" s="11" t="s">
        <v>63</v>
      </c>
      <c r="O8" s="12" t="s">
        <v>64</v>
      </c>
    </row>
    <row r="9" spans="1:15" x14ac:dyDescent="0.25">
      <c r="A9" s="1" t="s">
        <v>65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x14ac:dyDescent="0.25">
      <c r="B10" s="15" t="s">
        <v>66</v>
      </c>
      <c r="C10" s="36">
        <v>185000</v>
      </c>
      <c r="D10" s="36">
        <v>192000</v>
      </c>
      <c r="E10" s="36">
        <v>178000</v>
      </c>
      <c r="F10" s="36">
        <v>205000</v>
      </c>
      <c r="G10" s="36">
        <v>213000</v>
      </c>
      <c r="H10" s="36">
        <v>198000</v>
      </c>
      <c r="I10" s="37"/>
      <c r="J10" s="37"/>
      <c r="K10" s="37"/>
      <c r="L10" s="37"/>
      <c r="M10" s="37"/>
      <c r="N10" s="37"/>
      <c r="O10" s="18">
        <f>SUM(C10:H10)</f>
        <v>1171000</v>
      </c>
    </row>
    <row r="11" spans="1:15" x14ac:dyDescent="0.25">
      <c r="B11" s="19" t="s">
        <v>67</v>
      </c>
      <c r="C11" s="21">
        <f>IF(C10&lt;&gt;"",C10,185000*(1+$C$6))</f>
        <v>185000</v>
      </c>
      <c r="D11" s="21">
        <f>IF(D10&lt;&gt;"",D10,C11*(1+$C$6))</f>
        <v>192000</v>
      </c>
      <c r="E11" s="21">
        <f>IF(E10&lt;&gt;"",E10,D11*(1+$C$6))</f>
        <v>178000</v>
      </c>
      <c r="F11" s="21">
        <f>IF(F10&lt;&gt;"",F10,E11*(1+$C$6))</f>
        <v>205000</v>
      </c>
      <c r="G11" s="21">
        <f>IF(G10&lt;&gt;"",G10,F11*(1+$C$6))</f>
        <v>213000</v>
      </c>
      <c r="H11" s="21">
        <f>IF(H10&lt;&gt;"",H10,G11*(1+$C$6))</f>
        <v>198000</v>
      </c>
      <c r="I11" s="21">
        <f t="shared" ref="I11:N11" si="0">H11*(1+$C$6)</f>
        <v>267300</v>
      </c>
      <c r="J11" s="21">
        <f t="shared" si="0"/>
        <v>360855</v>
      </c>
      <c r="K11" s="21">
        <f t="shared" si="0"/>
        <v>487154.25000000006</v>
      </c>
      <c r="L11" s="21">
        <f t="shared" si="0"/>
        <v>657658.23750000016</v>
      </c>
      <c r="M11" s="21">
        <f t="shared" si="0"/>
        <v>887838.62062500033</v>
      </c>
      <c r="N11" s="21">
        <f t="shared" si="0"/>
        <v>1198582.1378437504</v>
      </c>
      <c r="O11" s="18">
        <f>SUM(C11:N11)</f>
        <v>5030388.2459687516</v>
      </c>
    </row>
    <row r="12" spans="1:15" x14ac:dyDescent="0.25">
      <c r="B12" s="15" t="s">
        <v>68</v>
      </c>
      <c r="C12" s="17">
        <f t="shared" ref="C12:H12" si="1">C10-C11</f>
        <v>0</v>
      </c>
      <c r="D12" s="17">
        <f t="shared" si="1"/>
        <v>0</v>
      </c>
      <c r="E12" s="17">
        <f t="shared" si="1"/>
        <v>0</v>
      </c>
      <c r="F12" s="17">
        <f t="shared" si="1"/>
        <v>0</v>
      </c>
      <c r="G12" s="17">
        <f t="shared" si="1"/>
        <v>0</v>
      </c>
      <c r="H12" s="17">
        <f t="shared" si="1"/>
        <v>0</v>
      </c>
      <c r="I12" s="38"/>
      <c r="J12" s="38"/>
      <c r="K12" s="38"/>
      <c r="L12" s="38"/>
      <c r="M12" s="38"/>
      <c r="N12" s="38"/>
      <c r="O12" s="18">
        <f>SUM(C12:H12)</f>
        <v>0</v>
      </c>
    </row>
    <row r="13" spans="1:15" x14ac:dyDescent="0.25">
      <c r="B13" s="22" t="s">
        <v>69</v>
      </c>
      <c r="C13" s="24">
        <f t="shared" ref="C13:H13" si="2">IFERROR(C12/C11,0)</f>
        <v>0</v>
      </c>
      <c r="D13" s="24">
        <f t="shared" si="2"/>
        <v>0</v>
      </c>
      <c r="E13" s="24">
        <f t="shared" si="2"/>
        <v>0</v>
      </c>
      <c r="F13" s="24">
        <f t="shared" si="2"/>
        <v>0</v>
      </c>
      <c r="G13" s="24">
        <f t="shared" si="2"/>
        <v>0</v>
      </c>
      <c r="H13" s="24">
        <f t="shared" si="2"/>
        <v>0</v>
      </c>
      <c r="I13" s="39"/>
      <c r="J13" s="39"/>
      <c r="K13" s="39"/>
      <c r="L13" s="39"/>
      <c r="M13" s="39"/>
      <c r="N13" s="39"/>
      <c r="O13" s="25">
        <f>IFERROR(SUM(C12:H12)/SUM(C11:H11),0)</f>
        <v>0</v>
      </c>
    </row>
    <row r="14" spans="1:15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</row>
    <row r="15" spans="1:15" x14ac:dyDescent="0.25">
      <c r="A15" s="1" t="s">
        <v>70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25">
      <c r="B16" s="15" t="s">
        <v>71</v>
      </c>
      <c r="C16" s="17">
        <f t="shared" ref="C16:N16" si="3">C11*$D$6</f>
        <v>51800.000000000007</v>
      </c>
      <c r="D16" s="17">
        <f t="shared" si="3"/>
        <v>53760.000000000007</v>
      </c>
      <c r="E16" s="17">
        <f t="shared" si="3"/>
        <v>49840.000000000007</v>
      </c>
      <c r="F16" s="17">
        <f t="shared" si="3"/>
        <v>57400.000000000007</v>
      </c>
      <c r="G16" s="17">
        <f t="shared" si="3"/>
        <v>59640.000000000007</v>
      </c>
      <c r="H16" s="17">
        <f t="shared" si="3"/>
        <v>55440.000000000007</v>
      </c>
      <c r="I16" s="17">
        <f t="shared" si="3"/>
        <v>74844</v>
      </c>
      <c r="J16" s="17">
        <f t="shared" si="3"/>
        <v>101039.40000000001</v>
      </c>
      <c r="K16" s="17">
        <f t="shared" si="3"/>
        <v>136403.19000000003</v>
      </c>
      <c r="L16" s="17">
        <f t="shared" si="3"/>
        <v>184144.30650000006</v>
      </c>
      <c r="M16" s="17">
        <f t="shared" si="3"/>
        <v>248594.8137750001</v>
      </c>
      <c r="N16" s="17">
        <f t="shared" si="3"/>
        <v>335602.99859625014</v>
      </c>
      <c r="O16" s="18">
        <f>SUM(C16:N16)</f>
        <v>1408508.7088712503</v>
      </c>
    </row>
    <row r="17" spans="1:15" x14ac:dyDescent="0.25">
      <c r="B17" s="15" t="s">
        <v>72</v>
      </c>
      <c r="C17" s="17">
        <f t="shared" ref="C17:N17" si="4">C11*$E$6</f>
        <v>22200</v>
      </c>
      <c r="D17" s="17">
        <f t="shared" si="4"/>
        <v>23040</v>
      </c>
      <c r="E17" s="17">
        <f t="shared" si="4"/>
        <v>21360</v>
      </c>
      <c r="F17" s="17">
        <f t="shared" si="4"/>
        <v>24600</v>
      </c>
      <c r="G17" s="17">
        <f t="shared" si="4"/>
        <v>25560</v>
      </c>
      <c r="H17" s="17">
        <f t="shared" si="4"/>
        <v>23760</v>
      </c>
      <c r="I17" s="17">
        <f t="shared" si="4"/>
        <v>32076</v>
      </c>
      <c r="J17" s="17">
        <f t="shared" si="4"/>
        <v>43302.6</v>
      </c>
      <c r="K17" s="17">
        <f t="shared" si="4"/>
        <v>58458.51</v>
      </c>
      <c r="L17" s="17">
        <f t="shared" si="4"/>
        <v>78918.988500000021</v>
      </c>
      <c r="M17" s="17">
        <f t="shared" si="4"/>
        <v>106540.63447500004</v>
      </c>
      <c r="N17" s="17">
        <f t="shared" si="4"/>
        <v>143829.85654125005</v>
      </c>
      <c r="O17" s="18">
        <f>SUM(C17:N17)</f>
        <v>603646.58951625007</v>
      </c>
    </row>
    <row r="18" spans="1:15" x14ac:dyDescent="0.25">
      <c r="B18" s="15" t="s">
        <v>73</v>
      </c>
      <c r="C18" s="17">
        <f t="shared" ref="C18:N18" si="5">C11*$F$6</f>
        <v>18500</v>
      </c>
      <c r="D18" s="17">
        <f t="shared" si="5"/>
        <v>19200</v>
      </c>
      <c r="E18" s="17">
        <f t="shared" si="5"/>
        <v>17800</v>
      </c>
      <c r="F18" s="17">
        <f t="shared" si="5"/>
        <v>20500</v>
      </c>
      <c r="G18" s="17">
        <f t="shared" si="5"/>
        <v>21300</v>
      </c>
      <c r="H18" s="17">
        <f t="shared" si="5"/>
        <v>19800</v>
      </c>
      <c r="I18" s="17">
        <f t="shared" si="5"/>
        <v>26730</v>
      </c>
      <c r="J18" s="17">
        <f t="shared" si="5"/>
        <v>36085.5</v>
      </c>
      <c r="K18" s="17">
        <f t="shared" si="5"/>
        <v>48715.42500000001</v>
      </c>
      <c r="L18" s="17">
        <f t="shared" si="5"/>
        <v>65765.823750000025</v>
      </c>
      <c r="M18" s="17">
        <f t="shared" si="5"/>
        <v>88783.862062500033</v>
      </c>
      <c r="N18" s="17">
        <f t="shared" si="5"/>
        <v>119858.21378437505</v>
      </c>
      <c r="O18" s="18">
        <f>SUM(C18:N18)</f>
        <v>503038.82459687511</v>
      </c>
    </row>
    <row r="19" spans="1:15" x14ac:dyDescent="0.25">
      <c r="B19" s="26" t="s">
        <v>74</v>
      </c>
      <c r="C19" s="27">
        <f t="shared" ref="C19:N19" si="6">C16+C17+C18</f>
        <v>92500</v>
      </c>
      <c r="D19" s="27">
        <f t="shared" si="6"/>
        <v>96000</v>
      </c>
      <c r="E19" s="27">
        <f t="shared" si="6"/>
        <v>89000</v>
      </c>
      <c r="F19" s="27">
        <f t="shared" si="6"/>
        <v>102500</v>
      </c>
      <c r="G19" s="27">
        <f t="shared" si="6"/>
        <v>106500</v>
      </c>
      <c r="H19" s="27">
        <f t="shared" si="6"/>
        <v>99000</v>
      </c>
      <c r="I19" s="27">
        <f t="shared" si="6"/>
        <v>133650</v>
      </c>
      <c r="J19" s="27">
        <f t="shared" si="6"/>
        <v>180427.5</v>
      </c>
      <c r="K19" s="27">
        <f t="shared" si="6"/>
        <v>243577.12500000006</v>
      </c>
      <c r="L19" s="27">
        <f t="shared" si="6"/>
        <v>328829.11875000014</v>
      </c>
      <c r="M19" s="27">
        <f t="shared" si="6"/>
        <v>443919.31031250017</v>
      </c>
      <c r="N19" s="27">
        <f t="shared" si="6"/>
        <v>599291.06892187521</v>
      </c>
      <c r="O19" s="18">
        <f>SUM(C19:N19)</f>
        <v>2515194.1229843758</v>
      </c>
    </row>
    <row r="20" spans="1:15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</row>
    <row r="21" spans="1:15" x14ac:dyDescent="0.25">
      <c r="A21" s="1" t="s">
        <v>75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25">
      <c r="B22" s="15" t="s">
        <v>76</v>
      </c>
      <c r="C22" s="17">
        <f t="shared" ref="C22:N22" si="7">C11-C16</f>
        <v>133200</v>
      </c>
      <c r="D22" s="17">
        <f t="shared" si="7"/>
        <v>138240</v>
      </c>
      <c r="E22" s="17">
        <f t="shared" si="7"/>
        <v>128160</v>
      </c>
      <c r="F22" s="17">
        <f t="shared" si="7"/>
        <v>147600</v>
      </c>
      <c r="G22" s="17">
        <f t="shared" si="7"/>
        <v>153360</v>
      </c>
      <c r="H22" s="17">
        <f t="shared" si="7"/>
        <v>142560</v>
      </c>
      <c r="I22" s="17">
        <f t="shared" si="7"/>
        <v>192456</v>
      </c>
      <c r="J22" s="17">
        <f t="shared" si="7"/>
        <v>259815.59999999998</v>
      </c>
      <c r="K22" s="17">
        <f t="shared" si="7"/>
        <v>350751.06000000006</v>
      </c>
      <c r="L22" s="17">
        <f t="shared" si="7"/>
        <v>473513.9310000001</v>
      </c>
      <c r="M22" s="17">
        <f t="shared" si="7"/>
        <v>639243.80685000028</v>
      </c>
      <c r="N22" s="17">
        <f t="shared" si="7"/>
        <v>862979.13924750034</v>
      </c>
      <c r="O22" s="18">
        <f>SUM(C22:N22)</f>
        <v>3621879.5370975006</v>
      </c>
    </row>
    <row r="23" spans="1:15" x14ac:dyDescent="0.25">
      <c r="B23" s="15" t="s">
        <v>77</v>
      </c>
      <c r="C23" s="36">
        <v>18500</v>
      </c>
      <c r="D23" s="36">
        <v>18500</v>
      </c>
      <c r="E23" s="36">
        <v>18500</v>
      </c>
      <c r="F23" s="36">
        <v>19000</v>
      </c>
      <c r="G23" s="36">
        <v>19000</v>
      </c>
      <c r="H23" s="36">
        <v>19000</v>
      </c>
      <c r="I23" s="36">
        <v>19500</v>
      </c>
      <c r="J23" s="36">
        <v>19500</v>
      </c>
      <c r="K23" s="36">
        <v>19500</v>
      </c>
      <c r="L23" s="36">
        <v>20000</v>
      </c>
      <c r="M23" s="36">
        <v>20000</v>
      </c>
      <c r="N23" s="36">
        <v>20000</v>
      </c>
      <c r="O23" s="18">
        <f>SUM(C23:N23)</f>
        <v>231000</v>
      </c>
    </row>
    <row r="24" spans="1:15" x14ac:dyDescent="0.25">
      <c r="B24" s="15" t="s">
        <v>78</v>
      </c>
      <c r="C24" s="36">
        <v>8200</v>
      </c>
      <c r="D24" s="36">
        <v>8200</v>
      </c>
      <c r="E24" s="36">
        <v>9500</v>
      </c>
      <c r="F24" s="36">
        <v>9500</v>
      </c>
      <c r="G24" s="36">
        <v>9500</v>
      </c>
      <c r="H24" s="36">
        <v>10000</v>
      </c>
      <c r="I24" s="36">
        <v>10000</v>
      </c>
      <c r="J24" s="36">
        <v>10000</v>
      </c>
      <c r="K24" s="36">
        <v>11000</v>
      </c>
      <c r="L24" s="36">
        <v>11000</v>
      </c>
      <c r="M24" s="36">
        <v>12000</v>
      </c>
      <c r="N24" s="36">
        <v>12000</v>
      </c>
      <c r="O24" s="18">
        <f>SUM(C24:N24)</f>
        <v>120900</v>
      </c>
    </row>
    <row r="25" spans="1:15" x14ac:dyDescent="0.25">
      <c r="B25" s="19" t="s">
        <v>79</v>
      </c>
      <c r="C25" s="21">
        <f t="shared" ref="C25:N25" si="8">C22-C17-C18-C23-C24</f>
        <v>65800</v>
      </c>
      <c r="D25" s="21">
        <f t="shared" si="8"/>
        <v>69300</v>
      </c>
      <c r="E25" s="21">
        <f t="shared" si="8"/>
        <v>61000</v>
      </c>
      <c r="F25" s="21">
        <f t="shared" si="8"/>
        <v>74000</v>
      </c>
      <c r="G25" s="21">
        <f t="shared" si="8"/>
        <v>78000</v>
      </c>
      <c r="H25" s="21">
        <f t="shared" si="8"/>
        <v>70000</v>
      </c>
      <c r="I25" s="21">
        <f t="shared" si="8"/>
        <v>104150</v>
      </c>
      <c r="J25" s="21">
        <f t="shared" si="8"/>
        <v>150927.49999999997</v>
      </c>
      <c r="K25" s="21">
        <f t="shared" si="8"/>
        <v>213077.12500000003</v>
      </c>
      <c r="L25" s="21">
        <f t="shared" si="8"/>
        <v>297829.11875000002</v>
      </c>
      <c r="M25" s="21">
        <f t="shared" si="8"/>
        <v>411919.31031250017</v>
      </c>
      <c r="N25" s="21">
        <f t="shared" si="8"/>
        <v>567291.06892187521</v>
      </c>
      <c r="O25" s="18">
        <f>SUM(C25:N25)</f>
        <v>2163294.1229843753</v>
      </c>
    </row>
    <row r="26" spans="1:15" x14ac:dyDescent="0.25">
      <c r="B26" s="15" t="s">
        <v>80</v>
      </c>
      <c r="C26" s="28">
        <f t="shared" ref="C26:O26" si="9">IFERROR(C25/C11,0)</f>
        <v>0.35567567567567565</v>
      </c>
      <c r="D26" s="28">
        <f t="shared" si="9"/>
        <v>0.36093750000000002</v>
      </c>
      <c r="E26" s="28">
        <f t="shared" si="9"/>
        <v>0.34269662921348315</v>
      </c>
      <c r="F26" s="28">
        <f t="shared" si="9"/>
        <v>0.36097560975609755</v>
      </c>
      <c r="G26" s="28">
        <f t="shared" si="9"/>
        <v>0.36619718309859156</v>
      </c>
      <c r="H26" s="28">
        <f t="shared" si="9"/>
        <v>0.35353535353535354</v>
      </c>
      <c r="I26" s="28">
        <f t="shared" si="9"/>
        <v>0.38963711185933408</v>
      </c>
      <c r="J26" s="28">
        <f t="shared" si="9"/>
        <v>0.41824971248839554</v>
      </c>
      <c r="K26" s="28">
        <f t="shared" si="9"/>
        <v>0.43739149355671231</v>
      </c>
      <c r="L26" s="28">
        <f t="shared" si="9"/>
        <v>0.45286305525824111</v>
      </c>
      <c r="M26" s="28">
        <f t="shared" si="9"/>
        <v>0.46395741381753208</v>
      </c>
      <c r="N26" s="28">
        <f t="shared" si="9"/>
        <v>0.47330178801298672</v>
      </c>
      <c r="O26" s="25">
        <f t="shared" si="9"/>
        <v>0.4300451609710233</v>
      </c>
    </row>
    <row r="27" spans="1:15" x14ac:dyDescent="0.2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</row>
    <row r="28" spans="1:15" x14ac:dyDescent="0.25">
      <c r="A28" s="1" t="s">
        <v>81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5">
      <c r="B29" s="15" t="s">
        <v>82</v>
      </c>
      <c r="C29" s="36">
        <v>3200</v>
      </c>
      <c r="D29" s="36">
        <v>3200</v>
      </c>
      <c r="E29" s="36">
        <v>3200</v>
      </c>
      <c r="F29" s="36">
        <v>3200</v>
      </c>
      <c r="G29" s="36">
        <v>3200</v>
      </c>
      <c r="H29" s="36">
        <v>3200</v>
      </c>
      <c r="I29" s="36">
        <v>3200</v>
      </c>
      <c r="J29" s="36">
        <v>3200</v>
      </c>
      <c r="K29" s="36">
        <v>3200</v>
      </c>
      <c r="L29" s="36">
        <v>3200</v>
      </c>
      <c r="M29" s="36">
        <v>3200</v>
      </c>
      <c r="N29" s="36">
        <v>3200</v>
      </c>
      <c r="O29" s="18">
        <f>SUM(C29:N29)</f>
        <v>38400</v>
      </c>
    </row>
    <row r="30" spans="1:15" x14ac:dyDescent="0.25">
      <c r="B30" s="15" t="s">
        <v>83</v>
      </c>
      <c r="C30" s="36">
        <v>2800</v>
      </c>
      <c r="D30" s="36">
        <v>2800</v>
      </c>
      <c r="E30" s="36">
        <v>3100</v>
      </c>
      <c r="F30" s="36">
        <v>2900</v>
      </c>
      <c r="G30" s="36">
        <v>3200</v>
      </c>
      <c r="H30" s="36">
        <v>3000</v>
      </c>
      <c r="I30" s="36">
        <v>2800</v>
      </c>
      <c r="J30" s="36">
        <v>3100</v>
      </c>
      <c r="K30" s="36">
        <v>3500</v>
      </c>
      <c r="L30" s="36">
        <v>3200</v>
      </c>
      <c r="M30" s="36">
        <v>3800</v>
      </c>
      <c r="N30" s="36">
        <v>4200</v>
      </c>
      <c r="O30" s="18">
        <f>SUM(C30:N30)</f>
        <v>38400</v>
      </c>
    </row>
    <row r="31" spans="1:15" x14ac:dyDescent="0.25">
      <c r="B31" s="22" t="s">
        <v>84</v>
      </c>
      <c r="C31" s="41">
        <f t="shared" ref="C31:N31" si="10">C29+C30</f>
        <v>6000</v>
      </c>
      <c r="D31" s="41">
        <f t="shared" si="10"/>
        <v>6000</v>
      </c>
      <c r="E31" s="41">
        <f t="shared" si="10"/>
        <v>6300</v>
      </c>
      <c r="F31" s="41">
        <f t="shared" si="10"/>
        <v>6100</v>
      </c>
      <c r="G31" s="41">
        <f t="shared" si="10"/>
        <v>6400</v>
      </c>
      <c r="H31" s="41">
        <f t="shared" si="10"/>
        <v>6200</v>
      </c>
      <c r="I31" s="41">
        <f t="shared" si="10"/>
        <v>6000</v>
      </c>
      <c r="J31" s="41">
        <f t="shared" si="10"/>
        <v>6300</v>
      </c>
      <c r="K31" s="41">
        <f t="shared" si="10"/>
        <v>6700</v>
      </c>
      <c r="L31" s="41">
        <f t="shared" si="10"/>
        <v>6400</v>
      </c>
      <c r="M31" s="41">
        <f t="shared" si="10"/>
        <v>7000</v>
      </c>
      <c r="N31" s="41">
        <f t="shared" si="10"/>
        <v>7400</v>
      </c>
      <c r="O31" s="18">
        <f>SUM(C31:N31)</f>
        <v>76800</v>
      </c>
    </row>
    <row r="32" spans="1:15" x14ac:dyDescent="0.2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</row>
    <row r="33" spans="1:15" x14ac:dyDescent="0.25">
      <c r="B33" s="19" t="s">
        <v>85</v>
      </c>
      <c r="C33" s="21">
        <f t="shared" ref="C33:N33" si="11">C25-C31</f>
        <v>59800</v>
      </c>
      <c r="D33" s="21">
        <f t="shared" si="11"/>
        <v>63300</v>
      </c>
      <c r="E33" s="21">
        <f t="shared" si="11"/>
        <v>54700</v>
      </c>
      <c r="F33" s="21">
        <f t="shared" si="11"/>
        <v>67900</v>
      </c>
      <c r="G33" s="21">
        <f t="shared" si="11"/>
        <v>71600</v>
      </c>
      <c r="H33" s="21">
        <f t="shared" si="11"/>
        <v>63800</v>
      </c>
      <c r="I33" s="21">
        <f t="shared" si="11"/>
        <v>98150</v>
      </c>
      <c r="J33" s="21">
        <f t="shared" si="11"/>
        <v>144627.49999999997</v>
      </c>
      <c r="K33" s="21">
        <f t="shared" si="11"/>
        <v>206377.12500000003</v>
      </c>
      <c r="L33" s="21">
        <f t="shared" si="11"/>
        <v>291429.11875000002</v>
      </c>
      <c r="M33" s="21">
        <f t="shared" si="11"/>
        <v>404919.31031250017</v>
      </c>
      <c r="N33" s="21">
        <f t="shared" si="11"/>
        <v>559891.06892187521</v>
      </c>
      <c r="O33" s="18">
        <f>SUM(C33:N33)</f>
        <v>2086494.1229843753</v>
      </c>
    </row>
    <row r="34" spans="1:15" x14ac:dyDescent="0.25">
      <c r="B34" s="15" t="s">
        <v>86</v>
      </c>
      <c r="C34" s="28">
        <f t="shared" ref="C34:O34" si="12">IFERROR(C33/C11,0)</f>
        <v>0.32324324324324322</v>
      </c>
      <c r="D34" s="28">
        <f t="shared" si="12"/>
        <v>0.32968750000000002</v>
      </c>
      <c r="E34" s="28">
        <f t="shared" si="12"/>
        <v>0.30730337078651687</v>
      </c>
      <c r="F34" s="28">
        <f t="shared" si="12"/>
        <v>0.33121951219512197</v>
      </c>
      <c r="G34" s="28">
        <f t="shared" si="12"/>
        <v>0.33615023474178402</v>
      </c>
      <c r="H34" s="28">
        <f t="shared" si="12"/>
        <v>0.32222222222222224</v>
      </c>
      <c r="I34" s="28">
        <f t="shared" si="12"/>
        <v>0.3671904227459783</v>
      </c>
      <c r="J34" s="28">
        <f t="shared" si="12"/>
        <v>0.40079117651134105</v>
      </c>
      <c r="K34" s="28">
        <f t="shared" si="12"/>
        <v>0.42363814951835072</v>
      </c>
      <c r="L34" s="28">
        <f t="shared" si="12"/>
        <v>0.44313155698897477</v>
      </c>
      <c r="M34" s="28">
        <f t="shared" si="12"/>
        <v>0.45607309809011726</v>
      </c>
      <c r="N34" s="28">
        <f t="shared" si="12"/>
        <v>0.46712782649098994</v>
      </c>
      <c r="O34" s="25">
        <f t="shared" si="12"/>
        <v>0.41477794972514265</v>
      </c>
    </row>
    <row r="35" spans="1:15" x14ac:dyDescent="0.25">
      <c r="B35" s="15" t="s">
        <v>87</v>
      </c>
      <c r="C35" s="17">
        <f t="shared" ref="C35:N35" si="13">MAX(C33*$H$6,0)</f>
        <v>0</v>
      </c>
      <c r="D35" s="17">
        <f t="shared" si="13"/>
        <v>0</v>
      </c>
      <c r="E35" s="17">
        <f t="shared" si="13"/>
        <v>0</v>
      </c>
      <c r="F35" s="17">
        <f t="shared" si="13"/>
        <v>0</v>
      </c>
      <c r="G35" s="17">
        <f t="shared" si="13"/>
        <v>0</v>
      </c>
      <c r="H35" s="17">
        <f t="shared" si="13"/>
        <v>0</v>
      </c>
      <c r="I35" s="17">
        <f t="shared" si="13"/>
        <v>0</v>
      </c>
      <c r="J35" s="17">
        <f t="shared" si="13"/>
        <v>0</v>
      </c>
      <c r="K35" s="17">
        <f t="shared" si="13"/>
        <v>0</v>
      </c>
      <c r="L35" s="17">
        <f t="shared" si="13"/>
        <v>0</v>
      </c>
      <c r="M35" s="17">
        <f t="shared" si="13"/>
        <v>0</v>
      </c>
      <c r="N35" s="17">
        <f t="shared" si="13"/>
        <v>0</v>
      </c>
      <c r="O35" s="18">
        <f>SUM(C35:N35)</f>
        <v>0</v>
      </c>
    </row>
    <row r="36" spans="1:15" x14ac:dyDescent="0.25">
      <c r="B36" s="29" t="s">
        <v>88</v>
      </c>
      <c r="C36" s="31">
        <f t="shared" ref="C36:N36" si="14">C33-C35</f>
        <v>59800</v>
      </c>
      <c r="D36" s="31">
        <f t="shared" si="14"/>
        <v>63300</v>
      </c>
      <c r="E36" s="31">
        <f t="shared" si="14"/>
        <v>54700</v>
      </c>
      <c r="F36" s="31">
        <f t="shared" si="14"/>
        <v>67900</v>
      </c>
      <c r="G36" s="31">
        <f t="shared" si="14"/>
        <v>71600</v>
      </c>
      <c r="H36" s="31">
        <f t="shared" si="14"/>
        <v>63800</v>
      </c>
      <c r="I36" s="31">
        <f t="shared" si="14"/>
        <v>98150</v>
      </c>
      <c r="J36" s="31">
        <f t="shared" si="14"/>
        <v>144627.49999999997</v>
      </c>
      <c r="K36" s="31">
        <f t="shared" si="14"/>
        <v>206377.12500000003</v>
      </c>
      <c r="L36" s="31">
        <f t="shared" si="14"/>
        <v>291429.11875000002</v>
      </c>
      <c r="M36" s="31">
        <f t="shared" si="14"/>
        <v>404919.31031250017</v>
      </c>
      <c r="N36" s="31">
        <f t="shared" si="14"/>
        <v>559891.06892187521</v>
      </c>
      <c r="O36" s="18">
        <f>SUM(C36:N36)</f>
        <v>2086494.1229843753</v>
      </c>
    </row>
    <row r="37" spans="1:15" x14ac:dyDescent="0.25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</row>
    <row r="38" spans="1:15" x14ac:dyDescent="0.25">
      <c r="B38" s="53" t="s">
        <v>89</v>
      </c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</row>
  </sheetData>
  <mergeCells count="8">
    <mergeCell ref="A21:O21"/>
    <mergeCell ref="A28:O28"/>
    <mergeCell ref="B38:O38"/>
    <mergeCell ref="A1:O1"/>
    <mergeCell ref="A2:O2"/>
    <mergeCell ref="A4:O4"/>
    <mergeCell ref="A9:O9"/>
    <mergeCell ref="A15:O15"/>
  </mergeCells>
  <conditionalFormatting sqref="C12:H12">
    <cfRule type="cellIs" dxfId="7" priority="2" operator="greaterThan">
      <formula>0</formula>
    </cfRule>
    <cfRule type="cellIs" dxfId="6" priority="3" operator="lessThan">
      <formula>0</formula>
    </cfRule>
  </conditionalFormatting>
  <conditionalFormatting sqref="C33:O33">
    <cfRule type="cellIs" dxfId="5" priority="4" operator="greaterThan">
      <formula>0</formula>
    </cfRule>
    <cfRule type="cellIs" dxfId="4" priority="5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D7D31"/>
  </sheetPr>
  <dimension ref="A1:K16"/>
  <sheetViews>
    <sheetView showGridLines="0" zoomScaleNormal="100" workbookViewId="0">
      <pane ySplit="8" topLeftCell="A9" activePane="bottomLeft" state="frozen"/>
      <selection pane="bottomLeft" sqref="A1:K1"/>
    </sheetView>
  </sheetViews>
  <sheetFormatPr baseColWidth="10" defaultColWidth="8.7109375" defaultRowHeight="15" x14ac:dyDescent="0.25"/>
  <cols>
    <col min="1" max="1" width="5" customWidth="1"/>
    <col min="2" max="2" width="28" customWidth="1"/>
    <col min="3" max="3" width="16" customWidth="1"/>
    <col min="4" max="4" width="14" customWidth="1"/>
    <col min="5" max="5" width="10" customWidth="1"/>
    <col min="6" max="6" width="13" customWidth="1"/>
    <col min="7" max="7" width="11" customWidth="1"/>
    <col min="8" max="8" width="13" customWidth="1"/>
    <col min="9" max="9" width="15" customWidth="1"/>
    <col min="10" max="10" width="14" customWidth="1"/>
    <col min="11" max="11" width="20" customWidth="1"/>
  </cols>
  <sheetData>
    <row r="1" spans="1:11" ht="33.75" customHeight="1" x14ac:dyDescent="0.25">
      <c r="A1" s="2" t="s">
        <v>90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.75" customHeight="1" x14ac:dyDescent="0.25">
      <c r="A2" s="9" t="s">
        <v>91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6" customHeight="1" x14ac:dyDescent="0.25"/>
    <row r="4" spans="1:11" ht="21.75" customHeight="1" x14ac:dyDescent="0.25">
      <c r="A4" s="54" t="s">
        <v>92</v>
      </c>
      <c r="B4" s="54"/>
      <c r="C4" s="55" t="s">
        <v>93</v>
      </c>
      <c r="D4" s="55"/>
      <c r="E4" s="56" t="s">
        <v>94</v>
      </c>
      <c r="F4" s="56"/>
      <c r="G4" s="56"/>
      <c r="H4" s="54" t="s">
        <v>95</v>
      </c>
      <c r="I4" s="54"/>
      <c r="J4" s="57" t="s">
        <v>96</v>
      </c>
      <c r="K4" s="57"/>
    </row>
    <row r="5" spans="1:11" ht="25.5" customHeight="1" x14ac:dyDescent="0.25">
      <c r="A5" s="58">
        <f>COUNTA(B9:B58)</f>
        <v>8</v>
      </c>
      <c r="B5" s="58"/>
      <c r="C5" s="59">
        <f>SUM(F9:F58)</f>
        <v>574000</v>
      </c>
      <c r="D5" s="59"/>
      <c r="E5" s="60">
        <f>SUMPRODUCT((F9:F58)*(G9:G58))</f>
        <v>347300</v>
      </c>
      <c r="F5" s="60"/>
      <c r="G5" s="60"/>
      <c r="H5" s="61">
        <f>IFERROR(SUMPRODUCT((F9:F58)*(G9:G58))/SUM(F9:F58),0)</f>
        <v>0.60505226480836238</v>
      </c>
      <c r="I5" s="61"/>
      <c r="J5" s="62">
        <f>IFERROR(Monatsdetail!O11-SUMPRODUCT((F9:F58)*(G9:G58)),0)</f>
        <v>4683088.2459687516</v>
      </c>
      <c r="K5" s="62"/>
    </row>
    <row r="6" spans="1:11" ht="6" customHeight="1" x14ac:dyDescent="0.25"/>
    <row r="7" spans="1:11" ht="15.75" customHeight="1" x14ac:dyDescent="0.25">
      <c r="A7" s="63" t="s">
        <v>97</v>
      </c>
      <c r="B7" s="63"/>
      <c r="C7" s="63"/>
      <c r="D7" s="63"/>
      <c r="E7" s="63"/>
      <c r="F7" s="63"/>
      <c r="G7" s="63"/>
      <c r="H7" s="63"/>
      <c r="I7" s="63"/>
      <c r="J7" s="63"/>
      <c r="K7" s="63"/>
    </row>
    <row r="8" spans="1:11" ht="21.75" customHeight="1" x14ac:dyDescent="0.25">
      <c r="A8" s="42" t="s">
        <v>98</v>
      </c>
      <c r="B8" s="42" t="s">
        <v>99</v>
      </c>
      <c r="C8" s="42" t="s">
        <v>100</v>
      </c>
      <c r="D8" s="42" t="s">
        <v>101</v>
      </c>
      <c r="E8" s="42" t="s">
        <v>102</v>
      </c>
      <c r="F8" s="42" t="s">
        <v>103</v>
      </c>
      <c r="G8" s="42" t="s">
        <v>104</v>
      </c>
      <c r="H8" s="42" t="s">
        <v>105</v>
      </c>
      <c r="I8" s="42" t="s">
        <v>106</v>
      </c>
      <c r="J8" s="42" t="s">
        <v>107</v>
      </c>
      <c r="K8" s="42" t="s">
        <v>108</v>
      </c>
    </row>
    <row r="9" spans="1:11" ht="18" customHeight="1" x14ac:dyDescent="0.25">
      <c r="A9" s="43">
        <v>1</v>
      </c>
      <c r="B9" s="44" t="s">
        <v>109</v>
      </c>
      <c r="C9" s="45" t="s">
        <v>110</v>
      </c>
      <c r="D9" s="45" t="s">
        <v>111</v>
      </c>
      <c r="E9" s="45" t="s">
        <v>112</v>
      </c>
      <c r="F9" s="46">
        <v>90000</v>
      </c>
      <c r="G9" s="47">
        <v>0.65</v>
      </c>
      <c r="H9" s="27">
        <f t="shared" ref="H9:H16" si="0">F9*G9</f>
        <v>58500</v>
      </c>
      <c r="I9" s="45" t="s">
        <v>113</v>
      </c>
      <c r="J9" s="45" t="s">
        <v>114</v>
      </c>
    </row>
    <row r="10" spans="1:11" ht="18" customHeight="1" x14ac:dyDescent="0.25">
      <c r="A10" s="48">
        <v>2</v>
      </c>
      <c r="B10" s="49" t="s">
        <v>115</v>
      </c>
      <c r="C10" s="50" t="s">
        <v>116</v>
      </c>
      <c r="D10" s="50" t="s">
        <v>117</v>
      </c>
      <c r="E10" s="50" t="s">
        <v>118</v>
      </c>
      <c r="F10" s="36">
        <v>158000</v>
      </c>
      <c r="G10" s="51">
        <v>0.55000000000000004</v>
      </c>
      <c r="H10" s="52">
        <f t="shared" si="0"/>
        <v>86900</v>
      </c>
      <c r="I10" s="50" t="s">
        <v>119</v>
      </c>
      <c r="J10" s="50" t="s">
        <v>120</v>
      </c>
    </row>
    <row r="11" spans="1:11" ht="18" customHeight="1" x14ac:dyDescent="0.25">
      <c r="A11" s="43">
        <v>3</v>
      </c>
      <c r="B11" s="44" t="s">
        <v>121</v>
      </c>
      <c r="C11" s="45" t="s">
        <v>122</v>
      </c>
      <c r="D11" s="45" t="s">
        <v>123</v>
      </c>
      <c r="E11" s="45" t="s">
        <v>124</v>
      </c>
      <c r="F11" s="46">
        <v>42000</v>
      </c>
      <c r="G11" s="47">
        <v>0.35</v>
      </c>
      <c r="H11" s="27">
        <f t="shared" si="0"/>
        <v>14699.999999999998</v>
      </c>
      <c r="I11" s="45" t="s">
        <v>125</v>
      </c>
      <c r="J11" s="45" t="s">
        <v>126</v>
      </c>
    </row>
    <row r="12" spans="1:11" ht="18" customHeight="1" x14ac:dyDescent="0.25">
      <c r="A12" s="48">
        <v>4</v>
      </c>
      <c r="B12" s="49" t="s">
        <v>127</v>
      </c>
      <c r="C12" s="50" t="s">
        <v>128</v>
      </c>
      <c r="D12" s="50" t="s">
        <v>129</v>
      </c>
      <c r="E12" s="50" t="s">
        <v>130</v>
      </c>
      <c r="F12" s="36">
        <v>76000</v>
      </c>
      <c r="G12" s="51">
        <v>0.9</v>
      </c>
      <c r="H12" s="52">
        <f t="shared" si="0"/>
        <v>68400</v>
      </c>
      <c r="I12" s="50" t="s">
        <v>131</v>
      </c>
      <c r="J12" s="50" t="s">
        <v>132</v>
      </c>
    </row>
    <row r="13" spans="1:11" ht="18" customHeight="1" x14ac:dyDescent="0.25">
      <c r="A13" s="43">
        <v>5</v>
      </c>
      <c r="B13" s="44" t="s">
        <v>133</v>
      </c>
      <c r="C13" s="45" t="s">
        <v>134</v>
      </c>
      <c r="D13" s="45" t="s">
        <v>135</v>
      </c>
      <c r="E13" s="45" t="s">
        <v>118</v>
      </c>
      <c r="F13" s="46">
        <v>31000</v>
      </c>
      <c r="G13" s="47">
        <v>0.2</v>
      </c>
      <c r="H13" s="27">
        <f t="shared" si="0"/>
        <v>6200</v>
      </c>
      <c r="I13" s="45" t="s">
        <v>113</v>
      </c>
      <c r="J13" s="45" t="s">
        <v>136</v>
      </c>
    </row>
    <row r="14" spans="1:11" ht="18" customHeight="1" x14ac:dyDescent="0.25">
      <c r="A14" s="48">
        <v>6</v>
      </c>
      <c r="B14" s="49" t="s">
        <v>137</v>
      </c>
      <c r="C14" s="50" t="s">
        <v>138</v>
      </c>
      <c r="D14" s="50" t="s">
        <v>111</v>
      </c>
      <c r="E14" s="50" t="s">
        <v>118</v>
      </c>
      <c r="F14" s="36">
        <v>58000</v>
      </c>
      <c r="G14" s="51">
        <v>0.6</v>
      </c>
      <c r="H14" s="52">
        <f t="shared" si="0"/>
        <v>34800</v>
      </c>
      <c r="I14" s="50" t="s">
        <v>119</v>
      </c>
      <c r="J14" s="50" t="s">
        <v>139</v>
      </c>
    </row>
    <row r="15" spans="1:11" ht="18" customHeight="1" x14ac:dyDescent="0.25">
      <c r="A15" s="43">
        <v>7</v>
      </c>
      <c r="B15" s="44" t="s">
        <v>140</v>
      </c>
      <c r="C15" s="45" t="s">
        <v>141</v>
      </c>
      <c r="D15" s="45" t="s">
        <v>117</v>
      </c>
      <c r="E15" s="45" t="s">
        <v>124</v>
      </c>
      <c r="F15" s="46">
        <v>97000</v>
      </c>
      <c r="G15" s="47">
        <v>0.7</v>
      </c>
      <c r="H15" s="27">
        <f t="shared" si="0"/>
        <v>67900</v>
      </c>
      <c r="I15" s="45" t="s">
        <v>125</v>
      </c>
      <c r="J15" s="45" t="s">
        <v>142</v>
      </c>
    </row>
    <row r="16" spans="1:11" ht="18" customHeight="1" x14ac:dyDescent="0.25">
      <c r="A16" s="48">
        <v>8</v>
      </c>
      <c r="B16" s="49" t="s">
        <v>143</v>
      </c>
      <c r="C16" s="50" t="s">
        <v>144</v>
      </c>
      <c r="D16" s="50" t="s">
        <v>123</v>
      </c>
      <c r="E16" s="50" t="s">
        <v>118</v>
      </c>
      <c r="F16" s="36">
        <v>22000</v>
      </c>
      <c r="G16" s="51">
        <v>0.45</v>
      </c>
      <c r="H16" s="52">
        <f t="shared" si="0"/>
        <v>9900</v>
      </c>
      <c r="I16" s="50" t="s">
        <v>131</v>
      </c>
      <c r="J16" s="50" t="s">
        <v>145</v>
      </c>
    </row>
  </sheetData>
  <mergeCells count="13">
    <mergeCell ref="A7:K7"/>
    <mergeCell ref="A5:B5"/>
    <mergeCell ref="C5:D5"/>
    <mergeCell ref="E5:G5"/>
    <mergeCell ref="H5:I5"/>
    <mergeCell ref="J5:K5"/>
    <mergeCell ref="A1:K1"/>
    <mergeCell ref="A2:K2"/>
    <mergeCell ref="A4:B4"/>
    <mergeCell ref="C4:D4"/>
    <mergeCell ref="E4:G4"/>
    <mergeCell ref="H4:I4"/>
    <mergeCell ref="J4:K4"/>
  </mergeCells>
  <conditionalFormatting sqref="D9:D58">
    <cfRule type="cellIs" dxfId="3" priority="2" operator="equal">
      <formula>"Abschluss"</formula>
    </cfRule>
    <cfRule type="cellIs" dxfId="2" priority="3" operator="equal">
      <formula>"Erstgespräch"</formula>
    </cfRule>
    <cfRule type="cellIs" dxfId="1" priority="4" operator="equal">
      <formula>"Verhandlung"</formula>
    </cfRule>
    <cfRule type="cellIs" dxfId="0" priority="5" operator="equal">
      <formula>"Angebot"</formula>
    </cfRule>
  </conditionalFormatting>
  <conditionalFormatting sqref="G9:G58">
    <cfRule type="dataBar" priority="6">
      <dataBar>
        <cfvo type="num" val="0"/>
        <cfvo type="num" val="1"/>
        <color rgb="FF2196F3"/>
      </dataBar>
      <extLst>
        <ext xmlns:x14="http://schemas.microsoft.com/office/spreadsheetml/2009/9/main" uri="{B025F937-C7B1-47D3-B67F-A62EFF666E3E}">
          <x14:id>{5F40AF18-6CE0-4956-B9BB-A2C0941D34F6}</x14:id>
        </ext>
      </extLst>
    </cfRule>
  </conditionalFormatting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F40AF18-6CE0-4956-B9BB-A2C0941D34F6}">
            <x14:dataBar axisPosition="none">
              <x14:cfvo type="num">
                <xm:f>0</xm:f>
              </x14:cfvo>
              <x14:cfvo type="num">
                <xm:f>1</xm:f>
              </x14:cfvo>
              <x14:negativeFillColor rgb="FF2196F3"/>
            </x14:dataBar>
          </x14:cfRule>
          <xm:sqref>G9:G58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AD47"/>
  </sheetPr>
  <dimension ref="A1:R2"/>
  <sheetViews>
    <sheetView showGridLines="0" topLeftCell="A5" zoomScaleNormal="100" workbookViewId="0">
      <selection sqref="A1:R1"/>
    </sheetView>
  </sheetViews>
  <sheetFormatPr baseColWidth="10" defaultColWidth="8.7109375" defaultRowHeight="15" x14ac:dyDescent="0.25"/>
  <sheetData>
    <row r="1" spans="1:18" ht="31.5" customHeight="1" x14ac:dyDescent="0.25">
      <c r="A1" s="2" t="s">
        <v>146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5.75" customHeight="1" x14ac:dyDescent="0.25">
      <c r="A2" s="9" t="s">
        <v>147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</sheetData>
  <mergeCells count="2">
    <mergeCell ref="A1:R1"/>
    <mergeCell ref="A2:R2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Forecast-Übersicht</vt:lpstr>
      <vt:lpstr>Monatsdetail</vt:lpstr>
      <vt:lpstr>Opportunities</vt:lpstr>
      <vt:lpstr>Diagramme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2026-05-31T08:36:33Z</dcterms:created>
  <dcterms:modified xsi:type="dcterms:W3CDTF">2026-05-31T08:39:55Z</dcterms:modified>
  <dc:language>en-US</dc:language>
</cp:coreProperties>
</file>