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Fixkosten" sheetId="2" state="visible" r:id="rId4"/>
    <sheet name="Jahresplan" sheetId="3" state="visible" r:id="rId5"/>
  </sheets>
  <definedNames>
    <definedName function="false" hidden="false" localSheetId="1" name="_xlnm.Print_Area" vbProcedure="false">Fixkosten!$A$1:$O$202</definedName>
    <definedName function="false" hidden="false" localSheetId="1" name="_xlnm.Print_Titles" vbProcedure="false">Fixkosten!$1:$2</definedName>
    <definedName function="false" hidden="true" localSheetId="1" name="_xlnm._FilterDatabase" vbProcedure="false">Fixkosten!$A$2:$O$200</definedName>
    <definedName function="false" hidden="false" localSheetId="2" name="_xlnm.Print_Area" vbProcedure="false">Jahresplan!$B$2:$Q$33</definedName>
    <definedName function="false" hidden="false" localSheetId="0" name="_xlnm.Print_Area" vbProcedure="false">Übersicht!$B$2:$J$25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<sst xmlns="http://schemas.openxmlformats.org/spreadsheetml/2006/main" count="260" uniqueCount="145">
  <si>
    <t xml:space="preserve">FIXKOSTEN-ÜBERSICHT</t>
  </si>
  <si>
    <t xml:space="preserve">Dashboard | Behalten Sie Ihre wiederkehrenden Ausgaben im Blick</t>
  </si>
  <si>
    <t xml:space="preserve">Monatliche Fixkosten</t>
  </si>
  <si>
    <t xml:space="preserve">Jährliche Fixkosten</t>
  </si>
  <si>
    <t xml:space="preserve">Anzahl aktiver Verträge</t>
  </si>
  <si>
    <t xml:space="preserve">Ø pro Vertrag (monatlich)</t>
  </si>
  <si>
    <t xml:space="preserve">Kosten nach Kategorie</t>
  </si>
  <si>
    <t xml:space="preserve">Nächste Fälligkeiten (30 Tage)</t>
  </si>
  <si>
    <t xml:space="preserve">Kategorie</t>
  </si>
  <si>
    <t xml:space="preserve">Monatlich</t>
  </si>
  <si>
    <t xml:space="preserve">Jährlich</t>
  </si>
  <si>
    <t xml:space="preserve">Anteil</t>
  </si>
  <si>
    <t xml:space="preserve">Bezeichnung</t>
  </si>
  <si>
    <t xml:space="preserve">Betrag</t>
  </si>
  <si>
    <t xml:space="preserve">Fälligkeit</t>
  </si>
  <si>
    <t xml:space="preserve">Wohnen</t>
  </si>
  <si>
    <t xml:space="preserve">Versicherungen</t>
  </si>
  <si>
    <t xml:space="preserve">Mobilität</t>
  </si>
  <si>
    <t xml:space="preserve">Kommunikation</t>
  </si>
  <si>
    <t xml:space="preserve">Abonnements</t>
  </si>
  <si>
    <t xml:space="preserve">Finanzen</t>
  </si>
  <si>
    <t xml:space="preserve">Gesundheit</t>
  </si>
  <si>
    <t xml:space="preserve">Sonstiges</t>
  </si>
  <si>
    <t xml:space="preserve">Gesamt</t>
  </si>
  <si>
    <t xml:space="preserve">💡 Hinweise zur Nutzung</t>
  </si>
  <si>
    <t xml:space="preserve">• Tragen Sie alle wiederkehrenden Ausgaben im Reiter „Fixkosten“ ein. Die monatlichen und jährlichen Beträge werden automatisch berechnet.</t>
  </si>
  <si>
    <t xml:space="preserve">• Wählen Sie den passenden Zahlungsrhythmus aus der Dropdown-Liste (Monatlich, Vierteljährlich, Halbjährlich, Jährlich, Einmalig).</t>
  </si>
  <si>
    <t xml:space="preserve">• Setzen Sie den Status auf „Gekündigt“ oder „Pausiert“, um Verträge aus der aktiven Kostenberechnung auszuschließen, ohne sie zu löschen.</t>
  </si>
  <si>
    <t xml:space="preserve">• Im Reiter „Jahresplan“ sehen Sie eine monatliche Verteilung Ihrer Fixkosten sowie den Plan-/Ist-Vergleich.</t>
  </si>
  <si>
    <t xml:space="preserve">• Markierte Fälligkeiten (rot) liegen innerhalb der nächsten 14 Tage – orange innerhalb von 30 Tagen.</t>
  </si>
  <si>
    <t xml:space="preserve">  FIXKOSTEN – Detailerfassung</t>
  </si>
  <si>
    <t xml:space="preserve">Nr.</t>
  </si>
  <si>
    <t xml:space="preserve">Anbieter / Empfänger</t>
  </si>
  <si>
    <t xml:space="preserve">Betrag (€)</t>
  </si>
  <si>
    <t xml:space="preserve">Zahlungsrhythmus</t>
  </si>
  <si>
    <t xml:space="preserve">Monatlich (€)</t>
  </si>
  <si>
    <t xml:space="preserve">Jährlich (€)</t>
  </si>
  <si>
    <t xml:space="preserve">Nächste Fälligkeit</t>
  </si>
  <si>
    <t xml:space="preserve">Zahlungsmethode</t>
  </si>
  <si>
    <t xml:space="preserve">Vertragsbeginn</t>
  </si>
  <si>
    <t xml:space="preserve">Kündigungsfrist (Monate)</t>
  </si>
  <si>
    <t xml:space="preserve">Vertragsende / Kündigung möglich ab</t>
  </si>
  <si>
    <t xml:space="preserve">Status</t>
  </si>
  <si>
    <t xml:space="preserve">Notizen</t>
  </si>
  <si>
    <t xml:space="preserve">_Fälligkeit_Helfer</t>
  </si>
  <si>
    <t xml:space="preserve">Kaltmiete</t>
  </si>
  <si>
    <t xml:space="preserve">Hausverwaltung Lindenhof</t>
  </si>
  <si>
    <t xml:space="preserve">Dauerauftrag</t>
  </si>
  <si>
    <t xml:space="preserve">Aktiv</t>
  </si>
  <si>
    <t xml:space="preserve">Inkl. Stellplatz</t>
  </si>
  <si>
    <t xml:space="preserve">Nebenkosten</t>
  </si>
  <si>
    <t xml:space="preserve">Heizung &amp; Wasser</t>
  </si>
  <si>
    <t xml:space="preserve">Strom</t>
  </si>
  <si>
    <t xml:space="preserve">Stadtwerke Nordpfalz</t>
  </si>
  <si>
    <t xml:space="preserve">Lastschrift</t>
  </si>
  <si>
    <t xml:space="preserve">Abschlag, Jahresabrechnung im April</t>
  </si>
  <si>
    <t xml:space="preserve">Internet &amp; Telefon</t>
  </si>
  <si>
    <t xml:space="preserve">Westnetz Telekom</t>
  </si>
  <si>
    <t xml:space="preserve">250 Mbit/s Tarif</t>
  </si>
  <si>
    <t xml:space="preserve">Rundfunkbeitrag</t>
  </si>
  <si>
    <t xml:space="preserve">Beitragsservice</t>
  </si>
  <si>
    <t xml:space="preserve">Hausratversicherung</t>
  </si>
  <si>
    <t xml:space="preserve">Allianz Direct</t>
  </si>
  <si>
    <t xml:space="preserve">Versicherungssumme 50.000 €</t>
  </si>
  <si>
    <t xml:space="preserve">Haftpflichtversicherung</t>
  </si>
  <si>
    <t xml:space="preserve">HUK24</t>
  </si>
  <si>
    <t xml:space="preserve">Krankenzusatz</t>
  </si>
  <si>
    <t xml:space="preserve">Barmenia</t>
  </si>
  <si>
    <t xml:space="preserve">Zahnzusatz</t>
  </si>
  <si>
    <t xml:space="preserve">Kfz-Versicherung</t>
  </si>
  <si>
    <t xml:space="preserve">DEVK</t>
  </si>
  <si>
    <t xml:space="preserve">SF-Klasse 12</t>
  </si>
  <si>
    <t xml:space="preserve">Rechtsschutz</t>
  </si>
  <si>
    <t xml:space="preserve">ARAG</t>
  </si>
  <si>
    <t xml:space="preserve">Kfz-Steuer</t>
  </si>
  <si>
    <t xml:space="preserve">Hauptzollamt</t>
  </si>
  <si>
    <t xml:space="preserve">Tankkosten</t>
  </si>
  <si>
    <t xml:space="preserve">Verschiedene</t>
  </si>
  <si>
    <t xml:space="preserve">Kreditkarte</t>
  </si>
  <si>
    <t xml:space="preserve">Durchschnittswert</t>
  </si>
  <si>
    <t xml:space="preserve">ÖPNV-Abo</t>
  </si>
  <si>
    <t xml:space="preserve">Verkehrsverbund Rhein-Main</t>
  </si>
  <si>
    <t xml:space="preserve">Deutschlandticket</t>
  </si>
  <si>
    <t xml:space="preserve">Mobilfunkvertrag</t>
  </si>
  <si>
    <t xml:space="preserve">Congstar</t>
  </si>
  <si>
    <t xml:space="preserve">20 GB Tarif</t>
  </si>
  <si>
    <t xml:space="preserve">Streaming Video</t>
  </si>
  <si>
    <t xml:space="preserve">Netflix</t>
  </si>
  <si>
    <t xml:space="preserve">PayPal</t>
  </si>
  <si>
    <t xml:space="preserve">Standard-Abo</t>
  </si>
  <si>
    <t xml:space="preserve">Streaming Musik</t>
  </si>
  <si>
    <t xml:space="preserve">Spotify Family</t>
  </si>
  <si>
    <t xml:space="preserve">Familien-Plan</t>
  </si>
  <si>
    <t xml:space="preserve">Cloud Speicher</t>
  </si>
  <si>
    <t xml:space="preserve">Apple iCloud+</t>
  </si>
  <si>
    <t xml:space="preserve">2 TB</t>
  </si>
  <si>
    <t xml:space="preserve">Fitnessstudio</t>
  </si>
  <si>
    <t xml:space="preserve">FitnessPark Wiesbaden</t>
  </si>
  <si>
    <t xml:space="preserve">Zeitung digital</t>
  </si>
  <si>
    <t xml:space="preserve">Frankfurter Allgemeine</t>
  </si>
  <si>
    <t xml:space="preserve">Digital-Abo</t>
  </si>
  <si>
    <t xml:space="preserve">Kontoführungsgebühr</t>
  </si>
  <si>
    <t xml:space="preserve">Sparkasse Mainz</t>
  </si>
  <si>
    <t xml:space="preserve">Girokonto</t>
  </si>
  <si>
    <t xml:space="preserve">Sparplan ETF</t>
  </si>
  <si>
    <t xml:space="preserve">Scalable Capital</t>
  </si>
  <si>
    <t xml:space="preserve">MSCI World</t>
  </si>
  <si>
    <t xml:space="preserve">Riester-Rente</t>
  </si>
  <si>
    <t xml:space="preserve">DWS</t>
  </si>
  <si>
    <t xml:space="preserve">Fitness-App Premium</t>
  </si>
  <si>
    <t xml:space="preserve">Freeletics</t>
  </si>
  <si>
    <t xml:space="preserve">Mitgliedsbeitrag Verein</t>
  </si>
  <si>
    <t xml:space="preserve">TSV Oberreifenberg</t>
  </si>
  <si>
    <t xml:space="preserve">Überweisung</t>
  </si>
  <si>
    <t xml:space="preserve">Jahresbeitrag</t>
  </si>
  <si>
    <t xml:space="preserve">GEZ-Plus Spende</t>
  </si>
  <si>
    <t xml:space="preserve">Tierschutzverein</t>
  </si>
  <si>
    <t xml:space="preserve">Fördermitglied</t>
  </si>
  <si>
    <t xml:space="preserve">GESAMT (nur aktive Verträge)</t>
  </si>
  <si>
    <t xml:space="preserve">JAHRESPLAN – Monatliche Verteilung der Fixkosten</t>
  </si>
  <si>
    <t xml:space="preserve">Plan-Werte basieren auf den monatlichen Fixkosten je Kategorie. Tragen Sie unter „Ist“ Ihre tatsächlichen Ausgaben ein.</t>
  </si>
  <si>
    <t xml:space="preserve">Geschäftsjahr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</si>
  <si>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</si>
  <si>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</si>
  <si>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</si>
  <si>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</si>
  <si>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</si>
  <si>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</si>
  <si>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</si>
  <si>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</si>
  <si>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</si>
  <si>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</si>
  <si>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</si>
  <si>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</si>
  <si>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Summe Plan</t>
  </si>
  <si>
    <t xml:space="preserve">Summe Ist</t>
  </si>
  <si>
    <t xml:space="preserve">Abw. %</t>
  </si>
  <si>
    <t xml:space="preserve">PLAN (automatisch berechnet aus Fixkosten)</t>
  </si>
  <si>
    <t xml:space="preserve">Gesamt Plan</t>
  </si>
  <si>
    <t xml:space="preserve">IST (manuelle Eingabe der tatsächlichen Ausgaben)</t>
  </si>
  <si>
    <t xml:space="preserve">Gesamt Ist</t>
  </si>
  <si>
    <t xml:space="preserve">Legende</t>
  </si>
  <si>
    <t xml:space="preserve">Eingabefelder (Ist)</t>
  </si>
  <si>
    <t xml:space="preserve">Berechnete Felder (Plan)</t>
  </si>
  <si>
    <t xml:space="preserve">Summenfelder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</si>
</sst>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&quot; €&quot;"/>
    <numFmt numFmtId="166" formatCode="#,##0"/>
    <numFmt numFmtId="167" formatCode="#,##0.00&quot; €&quot;;[RED]\-#,##0.00&quot; €&quot;;\-"/>
    <numFmt numFmtId="168" formatCode="0.0%;\-0.0%;\-"/>
    <numFmt numFmtId="169" formatCode="dd\.mm\.yyyy"/>
    <numFmt numFmtId="170" formatCode="#,##0.00&quot; €&quot;;[RED]\-#,##0.00&quot; €&quot;;;"/>
    <numFmt numFmtId="171" formatCode="0"/>
    <numFmt numFmtId="172" formatCode="\+0.0%;\-0.0%;\–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i val="true"/>
      <sz val="11"/>
      <color rgb="FF555555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4"/>
      <color rgb="FF1F3A5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name val="Calibri"/>
      <family val="0"/>
      <charset val="1"/>
    </font>
    <font>
      <b val="true"/>
      <sz val="11"/>
      <color rgb="FF1F3A5F"/>
      <name val="Calibri"/>
      <family val="0"/>
      <charset val="1"/>
    </font>
    <font>
      <b val="true"/>
      <sz val="12"/>
      <color rgb="FF1F3A5F"/>
      <name val="Calibri"/>
      <family val="0"/>
      <charset val="1"/>
    </font>
    <font>
      <sz val="10"/>
      <color rgb="FF333333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9"/>
      <color rgb="FF888888"/>
      <name val="Calibri"/>
      <family val="0"/>
      <charset val="1"/>
    </font>
    <font>
      <sz val="10"/>
      <color rgb="FF000000"/>
      <name val="Calibri"/>
      <family val="0"/>
      <charset val="1"/>
    </font>
    <font>
      <i val="true"/>
      <sz val="10"/>
      <color rgb="FF555555"/>
      <name val="Calibri"/>
      <family val="0"/>
      <charset val="1"/>
    </font>
    <font>
      <b val="true"/>
      <sz val="12"/>
      <color rgb="FF0000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F3A5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0"/>
      <name val="Calibri"/>
      <family val="0"/>
      <charset val="1"/>
    </font>
    <font>
      <sz val="10"/>
      <color rgb="FF1F3A5F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D4DEE9"/>
        <bgColor rgb="FFE8EEF4"/>
      </patternFill>
    </fill>
    <fill>
      <patternFill patternType="solid">
        <fgColor rgb="FFE8EEF4"/>
        <bgColor rgb="FFE5F5E5"/>
      </patternFill>
    </fill>
    <fill>
      <patternFill patternType="solid">
        <fgColor rgb="FFFFFFFF"/>
        <bgColor rgb="FFFFFDF5"/>
      </patternFill>
    </fill>
    <fill>
      <patternFill patternType="solid">
        <fgColor rgb="FFFAFBFC"/>
        <bgColor rgb="FFF8FAFC"/>
      </patternFill>
    </fill>
    <fill>
      <patternFill patternType="solid">
        <fgColor rgb="FFFFFDF5"/>
        <bgColor rgb="FFFFFFFF"/>
      </patternFill>
    </fill>
    <fill>
      <patternFill patternType="solid">
        <fgColor rgb="FF2E7D8A"/>
        <bgColor rgb="FF008080"/>
      </patternFill>
    </fill>
    <fill>
      <patternFill patternType="solid">
        <fgColor rgb="FFF8FAFC"/>
        <bgColor rgb="FFFAFBFC"/>
      </patternFill>
    </fill>
    <fill>
      <patternFill patternType="solid">
        <fgColor rgb="FFF2F5F8"/>
        <bgColor rgb="FFF8FAFC"/>
      </patternFill>
    </fill>
    <fill>
      <patternFill patternType="solid">
        <fgColor rgb="FFE65100"/>
        <bgColor rgb="FFB71C1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B8C5D1"/>
      </left>
      <right style="thin">
        <color rgb="FFB8C5D1"/>
      </right>
      <top style="thin">
        <color rgb="FFB8C5D1"/>
      </top>
      <bottom/>
      <diagonal/>
    </border>
    <border diagonalUp="false" diagonalDown="false">
      <left style="thin">
        <color rgb="FFB8C5D1"/>
      </left>
      <right style="thin">
        <color rgb="FFB8C5D1"/>
      </right>
      <top/>
      <bottom style="thin">
        <color rgb="FFB8C5D1"/>
      </bottom>
      <diagonal/>
    </border>
    <border diagonalUp="false" diagonalDown="false">
      <left style="thin">
        <color rgb="FFB8C5D1"/>
      </left>
      <right style="thin">
        <color rgb="FFB8C5D1"/>
      </right>
      <top style="thin">
        <color rgb="FFB8C5D1"/>
      </top>
      <bottom style="thin">
        <color rgb="FFB8C5D1"/>
      </bottom>
      <diagonal/>
    </border>
    <border diagonalUp="false" diagonalDown="false">
      <left style="thin">
        <color rgb="FFB8C5D1"/>
      </left>
      <right/>
      <top style="medium">
        <color rgb="FF1F3A5F"/>
      </top>
      <bottom style="medium">
        <color rgb="FF1F3A5F"/>
      </bottom>
      <diagonal/>
    </border>
    <border diagonalUp="false" diagonalDown="false">
      <left style="thin">
        <color rgb="FFB8C5D1"/>
      </left>
      <right style="thin">
        <color rgb="FFB8C5D1"/>
      </right>
      <top style="medium">
        <color rgb="FF1F3A5F"/>
      </top>
      <bottom style="medium">
        <color rgb="FF1F3A5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0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10" fillId="0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0" fillId="0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1" fillId="3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11" fillId="3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6" fillId="5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6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9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10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20" fillId="3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1" fillId="3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9" fillId="11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21" fillId="7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ont>
        <name val="Calibri"/>
        <charset val="1"/>
        <family val="0"/>
        <b val="1"/>
        <color rgb="FFB71C1C"/>
        <sz val="10"/>
      </font>
      <fill>
        <patternFill>
          <bgColor rgb="FFFFE5E5"/>
        </patternFill>
      </fill>
    </dxf>
    <dxf>
      <fill>
        <patternFill>
          <bgColor rgb="FFFFF4E5"/>
        </patternFill>
      </fill>
    </dxf>
    <dxf>
      <fill>
        <patternFill patternType="solid">
          <fgColor rgb="FF1F3A5F"/>
          <bgColor rgb="FF000000"/>
        </patternFill>
      </fill>
    </dxf>
    <dxf>
      <fill>
        <patternFill patternType="solid">
          <fgColor rgb="FFFAFB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888888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E5E5"/>
          <bgColor rgb="FF000000"/>
        </patternFill>
      </fill>
    </dxf>
    <dxf>
      <fill>
        <patternFill patternType="solid">
          <fgColor rgb="FFFFF4E5"/>
          <bgColor rgb="FF000000"/>
        </patternFill>
      </fill>
    </dxf>
    <dxf>
      <fill>
        <patternFill patternType="solid">
          <fgColor rgb="FFB71C1C"/>
          <bgColor rgb="FF000000"/>
        </patternFill>
      </fill>
    </dxf>
    <dxf>
      <font>
        <name val="Calibri"/>
        <charset val="1"/>
        <family val="0"/>
        <i val="1"/>
        <color rgb="FF999999"/>
        <sz val="10"/>
      </font>
    </dxf>
    <dxf>
      <font>
        <name val="Calibri"/>
        <charset val="1"/>
        <family val="0"/>
        <b val="1"/>
        <color rgb="FFB71C1C"/>
      </font>
      <fill>
        <patternFill>
          <bgColor rgb="FFFFE5E5"/>
        </patternFill>
      </fill>
    </dxf>
    <dxf>
      <font>
        <name val="Calibri"/>
        <charset val="1"/>
        <family val="0"/>
        <b val="1"/>
        <color rgb="FF1B5E20"/>
      </font>
      <fill>
        <patternFill>
          <bgColor rgb="FFE5F5E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8C5D1"/>
      <rgbColor rgb="FF888888"/>
      <rgbColor rgb="FF9999FF"/>
      <rgbColor rgb="FF993366"/>
      <rgbColor rgb="FFFFF4E5"/>
      <rgbColor rgb="FFE8EEF4"/>
      <rgbColor rgb="FF660066"/>
      <rgbColor rgb="FFFF8080"/>
      <rgbColor rgb="FF0066CC"/>
      <rgbColor rgb="FFD4DE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5F8"/>
      <rgbColor rgb="FFE5F5E5"/>
      <rgbColor rgb="FFFFFDF5"/>
      <rgbColor rgb="FFF8FAFC"/>
      <rgbColor rgb="FFFAFBFC"/>
      <rgbColor rgb="FFCC99FF"/>
      <rgbColor rgb="FFFFE5E5"/>
      <rgbColor rgb="FF3366FF"/>
      <rgbColor rgb="FF33CCCC"/>
      <rgbColor rgb="FF99CC00"/>
      <rgbColor rgb="FFFFCC00"/>
      <rgbColor rgb="FFFF9900"/>
      <rgbColor rgb="FFE65100"/>
      <rgbColor rgb="FF555555"/>
      <rgbColor rgb="FF999999"/>
      <rgbColor rgb="FF1F3A5F"/>
      <rgbColor rgb="FF2E7D8A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5" min="3" style="0" width="18"/>
    <col collapsed="false" customWidth="true" hidden="false" outlineLevel="0" max="6" min="6" style="0" width="4"/>
    <col collapsed="false" customWidth="true" hidden="false" outlineLevel="0" max="7" min="7" style="0" width="26"/>
    <col collapsed="false" customWidth="true" hidden="false" outlineLevel="0" max="10" min="8" style="0" width="18"/>
    <col collapsed="false" customWidth="true" hidden="false" outlineLevel="0" max="11" min="11" style="0" width="2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 t="s">
        <v>3</v>
      </c>
      <c r="E5" s="3"/>
      <c r="G5" s="3" t="s">
        <v>4</v>
      </c>
      <c r="H5" s="3"/>
      <c r="I5" s="3" t="s">
        <v>5</v>
      </c>
      <c r="J5" s="3"/>
    </row>
    <row r="6" customFormat="false" ht="37.5" hidden="false" customHeight="true" outlineLevel="0" collapsed="false">
      <c r="B6" s="4" t="n">
        <f aca="false">SUMIFS(Fixkosten!G:G,Fixkosten!N:N,"Aktiv")</f>
        <v>2169.63416666667</v>
      </c>
      <c r="C6" s="4"/>
      <c r="D6" s="4" t="n">
        <f aca="false">SUMIFS(Fixkosten!H:H,Fixkosten!N:N,"Aktiv")</f>
        <v>26035.61</v>
      </c>
      <c r="E6" s="4"/>
      <c r="G6" s="5" t="n">
        <f aca="false">COUNTIF(Fixkosten!N:N,"Aktiv")</f>
        <v>25</v>
      </c>
      <c r="H6" s="5"/>
      <c r="I6" s="4" t="n">
        <f aca="false">IFERROR(SUMIFS(Fixkosten!G:G,Fixkosten!N:N,"Aktiv")/COUNTIF(Fixkosten!N:N,"Aktiv"),0)</f>
        <v>86.7853666666667</v>
      </c>
      <c r="J6" s="4"/>
    </row>
    <row r="7" customFormat="false" ht="9.75" hidden="false" customHeight="true" outlineLevel="0" collapsed="false"/>
    <row r="8" customFormat="false" ht="25.5" hidden="false" customHeight="true" outlineLevel="0" collapsed="false">
      <c r="B8" s="6" t="s">
        <v>6</v>
      </c>
      <c r="C8" s="6"/>
      <c r="D8" s="6"/>
      <c r="E8" s="6"/>
      <c r="G8" s="6" t="s">
        <v>7</v>
      </c>
      <c r="H8" s="6"/>
      <c r="I8" s="6"/>
      <c r="J8" s="6"/>
    </row>
    <row r="9" customFormat="false" ht="24" hidden="false" customHeight="true" outlineLevel="0" collapsed="false">
      <c r="B9" s="7" t="s">
        <v>8</v>
      </c>
      <c r="C9" s="7" t="s">
        <v>9</v>
      </c>
      <c r="D9" s="7" t="s">
        <v>10</v>
      </c>
      <c r="E9" s="7" t="s">
        <v>11</v>
      </c>
      <c r="G9" s="7" t="s">
        <v>12</v>
      </c>
      <c r="H9" s="7" t="s">
        <v>8</v>
      </c>
      <c r="I9" s="7" t="s">
        <v>13</v>
      </c>
      <c r="J9" s="7" t="s">
        <v>14</v>
      </c>
    </row>
    <row r="10" customFormat="false" ht="15" hidden="false" customHeight="false" outlineLevel="0" collapsed="false">
      <c r="B10" s="8" t="s">
        <v>15</v>
      </c>
      <c r="C10" s="9" t="n">
        <f aca="false">SUMIFS(Fixkosten!G:G,Fixkosten!B:B,B10,Fixkosten!N:N,"Aktiv")</f>
        <v>1331.35</v>
      </c>
      <c r="D10" s="9" t="n">
        <f aca="false">SUMIFS(Fixkosten!H:H,Fixkosten!B:B,B10,Fixkosten!N:N,"Aktiv")</f>
        <v>15976.2</v>
      </c>
      <c r="E10" s="10" t="n">
        <f aca="false">IFERROR(C10/$C$18,0)</f>
        <v>0.613628795330703</v>
      </c>
      <c r="G10" s="11" t="str">
        <f aca="false">IFERROR(INDEX(Fixkosten!C:C,MATCH(SMALL(Fixkosten!P3:P500,1),Fixkosten!P:P,0)),"")</f>
        <v>Krankenzusatz</v>
      </c>
      <c r="H10" s="11" t="str">
        <f aca="false">IFERROR(INDEX(Fixkosten!B:B,MATCH(SMALL(Fixkosten!P3:P500,1),Fixkosten!P:P,0)),"")</f>
        <v>Versicherungen</v>
      </c>
      <c r="I10" s="12" t="n">
        <f aca="false">IFERROR(INDEX(Fixkosten!E:E,MATCH(SMALL(Fixkosten!P3:P500,1),Fixkosten!P:P,0)),"")</f>
        <v>28.4</v>
      </c>
      <c r="J10" s="13" t="n">
        <f aca="false">IFERROR(INT(SMALL(Fixkosten!P3:P500,1)),"")</f>
        <v>46174</v>
      </c>
    </row>
    <row r="11" customFormat="false" ht="15" hidden="false" customHeight="false" outlineLevel="0" collapsed="false">
      <c r="B11" s="8" t="s">
        <v>16</v>
      </c>
      <c r="C11" s="9" t="n">
        <f aca="false">SUMIFS(Fixkosten!G:G,Fixkosten!B:B,B11,Fixkosten!N:N,"Aktiv")</f>
        <v>101.741666666667</v>
      </c>
      <c r="D11" s="9" t="n">
        <f aca="false">SUMIFS(Fixkosten!H:H,Fixkosten!B:B,B11,Fixkosten!N:N,"Aktiv")</f>
        <v>1220.9</v>
      </c>
      <c r="E11" s="10" t="n">
        <f aca="false">IFERROR(C11/$C$18,0)</f>
        <v>0.046893466294817</v>
      </c>
      <c r="G11" s="11" t="str">
        <f aca="false">IFERROR(INDEX(Fixkosten!C:C,MATCH(SMALL(Fixkosten!P3:P500,2),Fixkosten!P:P,0)),"")</f>
        <v>ÖPNV-Abo</v>
      </c>
      <c r="H11" s="11" t="str">
        <f aca="false">IFERROR(INDEX(Fixkosten!B:B,MATCH(SMALL(Fixkosten!P3:P500,2),Fixkosten!P:P,0)),"")</f>
        <v>Mobilität</v>
      </c>
      <c r="I11" s="12" t="n">
        <f aca="false">IFERROR(INDEX(Fixkosten!E:E,MATCH(SMALL(Fixkosten!P3:P500,2),Fixkosten!P:P,0)),"")</f>
        <v>58</v>
      </c>
      <c r="J11" s="13" t="n">
        <f aca="false">IFERROR(INT(SMALL(Fixkosten!P3:P500,2)),"")</f>
        <v>46174</v>
      </c>
    </row>
    <row r="12" customFormat="false" ht="15" hidden="false" customHeight="false" outlineLevel="0" collapsed="false">
      <c r="B12" s="8" t="s">
        <v>17</v>
      </c>
      <c r="C12" s="9" t="n">
        <f aca="false">SUMIFS(Fixkosten!G:G,Fixkosten!B:B,B12,Fixkosten!N:N,"Aktiv")</f>
        <v>214.166666666667</v>
      </c>
      <c r="D12" s="9" t="n">
        <f aca="false">SUMIFS(Fixkosten!H:H,Fixkosten!B:B,B12,Fixkosten!N:N,"Aktiv")</f>
        <v>2570</v>
      </c>
      <c r="E12" s="10" t="n">
        <f aca="false">IFERROR(C12/$C$18,0)</f>
        <v>0.0987109577997212</v>
      </c>
      <c r="G12" s="11" t="str">
        <f aca="false">IFERROR(INDEX(Fixkosten!C:C,MATCH(SMALL(Fixkosten!P3:P500,3),Fixkosten!P:P,0)),"")</f>
        <v>Fitnessstudio</v>
      </c>
      <c r="H12" s="11" t="str">
        <f aca="false">IFERROR(INDEX(Fixkosten!B:B,MATCH(SMALL(Fixkosten!P3:P500,3),Fixkosten!P:P,0)),"")</f>
        <v>Abonnements</v>
      </c>
      <c r="I12" s="12" t="n">
        <f aca="false">IFERROR(INDEX(Fixkosten!E:E,MATCH(SMALL(Fixkosten!P3:P500,3),Fixkosten!P:P,0)),"")</f>
        <v>34.9</v>
      </c>
      <c r="J12" s="13" t="n">
        <f aca="false">IFERROR(INT(SMALL(Fixkosten!P3:P500,3)),"")</f>
        <v>46174</v>
      </c>
    </row>
    <row r="13" customFormat="false" ht="15" hidden="false" customHeight="false" outlineLevel="0" collapsed="false">
      <c r="B13" s="8" t="s">
        <v>18</v>
      </c>
      <c r="C13" s="9" t="n">
        <f aca="false">SUMIFS(Fixkosten!G:G,Fixkosten!B:B,B13,Fixkosten!N:N,"Aktiv")</f>
        <v>19.99</v>
      </c>
      <c r="D13" s="9" t="n">
        <f aca="false">SUMIFS(Fixkosten!H:H,Fixkosten!B:B,B13,Fixkosten!N:N,"Aktiv")</f>
        <v>239.88</v>
      </c>
      <c r="E13" s="10" t="n">
        <f aca="false">IFERROR(C13/$C$18,0)</f>
        <v>0.00921353484708059</v>
      </c>
      <c r="G13" s="11" t="str">
        <f aca="false">IFERROR(INDEX(Fixkosten!C:C,MATCH(SMALL(Fixkosten!P3:P500,4),Fixkosten!P:P,0)),"")</f>
        <v>Riester-Rente</v>
      </c>
      <c r="H13" s="11" t="str">
        <f aca="false">IFERROR(INDEX(Fixkosten!B:B,MATCH(SMALL(Fixkosten!P3:P500,4),Fixkosten!P:P,0)),"")</f>
        <v>Finanzen</v>
      </c>
      <c r="I13" s="12" t="n">
        <f aca="false">IFERROR(INDEX(Fixkosten!E:E,MATCH(SMALL(Fixkosten!P3:P500,4),Fixkosten!P:P,0)),"")</f>
        <v>102</v>
      </c>
      <c r="J13" s="13" t="n">
        <f aca="false">IFERROR(INT(SMALL(Fixkosten!P3:P500,4)),"")</f>
        <v>46174</v>
      </c>
    </row>
    <row r="14" customFormat="false" ht="15" hidden="false" customHeight="false" outlineLevel="0" collapsed="false">
      <c r="B14" s="8" t="s">
        <v>19</v>
      </c>
      <c r="C14" s="9" t="n">
        <f aca="false">SUMIFS(Fixkosten!G:G,Fixkosten!B:B,B14,Fixkosten!N:N,"Aktiv")</f>
        <v>120.77</v>
      </c>
      <c r="D14" s="9" t="n">
        <f aca="false">SUMIFS(Fixkosten!H:H,Fixkosten!B:B,B14,Fixkosten!N:N,"Aktiv")</f>
        <v>1449.24</v>
      </c>
      <c r="E14" s="10" t="n">
        <f aca="false">IFERROR(C14/$C$18,0)</f>
        <v>0.0556637620551237</v>
      </c>
      <c r="G14" s="11" t="str">
        <f aca="false">IFERROR(INDEX(Fixkosten!C:C,MATCH(SMALL(Fixkosten!P3:P500,5),Fixkosten!P:P,0)),"")</f>
        <v>Sparplan ETF</v>
      </c>
      <c r="H14" s="11" t="str">
        <f aca="false">IFERROR(INDEX(Fixkosten!B:B,MATCH(SMALL(Fixkosten!P3:P500,5),Fixkosten!P:P,0)),"")</f>
        <v>Finanzen</v>
      </c>
      <c r="I14" s="12" t="n">
        <f aca="false">IFERROR(INDEX(Fixkosten!E:E,MATCH(SMALL(Fixkosten!P3:P500,5),Fixkosten!P:P,0)),"")</f>
        <v>250</v>
      </c>
      <c r="J14" s="13" t="n">
        <f aca="false">IFERROR(INT(SMALL(Fixkosten!P3:P500,5)),"")</f>
        <v>46175</v>
      </c>
    </row>
    <row r="15" customFormat="false" ht="15" hidden="false" customHeight="false" outlineLevel="0" collapsed="false">
      <c r="B15" s="8" t="s">
        <v>20</v>
      </c>
      <c r="C15" s="9" t="n">
        <f aca="false">SUMIFS(Fixkosten!G:G,Fixkosten!B:B,B15,Fixkosten!N:N,"Aktiv")</f>
        <v>356.95</v>
      </c>
      <c r="D15" s="9" t="n">
        <f aca="false">SUMIFS(Fixkosten!H:H,Fixkosten!B:B,B15,Fixkosten!N:N,"Aktiv")</f>
        <v>4283.4</v>
      </c>
      <c r="E15" s="10" t="n">
        <f aca="false">IFERROR(C15/$C$18,0)</f>
        <v>0.164520823595068</v>
      </c>
      <c r="G15" s="11" t="str">
        <f aca="false">IFERROR(INDEX(Fixkosten!C:C,MATCH(SMALL(Fixkosten!P3:P500,6),Fixkosten!P:P,0)),"")</f>
        <v>Kaltmiete</v>
      </c>
      <c r="H15" s="11" t="str">
        <f aca="false">IFERROR(INDEX(Fixkosten!B:B,MATCH(SMALL(Fixkosten!P3:P500,6),Fixkosten!P:P,0)),"")</f>
        <v>Wohnen</v>
      </c>
      <c r="I15" s="12" t="n">
        <f aca="false">IFERROR(INDEX(Fixkosten!E:E,MATCH(SMALL(Fixkosten!P3:P500,6),Fixkosten!P:P,0)),"")</f>
        <v>980</v>
      </c>
      <c r="J15" s="13" t="n">
        <f aca="false">IFERROR(INT(SMALL(Fixkosten!P3:P500,6)),"")</f>
        <v>46176</v>
      </c>
    </row>
    <row r="16" customFormat="false" ht="15" hidden="false" customHeight="false" outlineLevel="0" collapsed="false">
      <c r="B16" s="8" t="s">
        <v>21</v>
      </c>
      <c r="C16" s="9" t="n">
        <f aca="false">SUMIFS(Fixkosten!G:G,Fixkosten!B:B,B16,Fixkosten!N:N,"Aktiv")</f>
        <v>6.66583333333333</v>
      </c>
      <c r="D16" s="9" t="n">
        <f aca="false">SUMIFS(Fixkosten!H:H,Fixkosten!B:B,B16,Fixkosten!N:N,"Aktiv")</f>
        <v>79.99</v>
      </c>
      <c r="E16" s="10" t="n">
        <f aca="false">IFERROR(C16/$C$18,0)</f>
        <v>0.00307233055035008</v>
      </c>
      <c r="G16" s="11" t="str">
        <f aca="false">IFERROR(INDEX(Fixkosten!C:C,MATCH(SMALL(Fixkosten!P3:P500,7),Fixkosten!P:P,0)),"")</f>
        <v>Nebenkosten</v>
      </c>
      <c r="H16" s="11" t="str">
        <f aca="false">IFERROR(INDEX(Fixkosten!B:B,MATCH(SMALL(Fixkosten!P3:P500,7),Fixkosten!P:P,0)),"")</f>
        <v>Wohnen</v>
      </c>
      <c r="I16" s="12" t="n">
        <f aca="false">IFERROR(INDEX(Fixkosten!E:E,MATCH(SMALL(Fixkosten!P3:P500,7),Fixkosten!P:P,0)),"")</f>
        <v>215</v>
      </c>
      <c r="J16" s="13" t="n">
        <f aca="false">IFERROR(INT(SMALL(Fixkosten!P3:P500,7)),"")</f>
        <v>46176</v>
      </c>
    </row>
    <row r="17" customFormat="false" ht="15" hidden="false" customHeight="false" outlineLevel="0" collapsed="false">
      <c r="B17" s="8" t="s">
        <v>22</v>
      </c>
      <c r="C17" s="9" t="n">
        <f aca="false">SUMIFS(Fixkosten!G:G,Fixkosten!B:B,B17,Fixkosten!N:N,"Aktiv")</f>
        <v>18</v>
      </c>
      <c r="D17" s="9" t="n">
        <f aca="false">SUMIFS(Fixkosten!H:H,Fixkosten!B:B,B17,Fixkosten!N:N,"Aktiv")</f>
        <v>216</v>
      </c>
      <c r="E17" s="10" t="n">
        <f aca="false">IFERROR(C17/$C$18,0)</f>
        <v>0.0082963295271361</v>
      </c>
      <c r="G17" s="11" t="str">
        <f aca="false">IFERROR(INDEX(Fixkosten!C:C,MATCH(SMALL(Fixkosten!P3:P500,8),Fixkosten!P:P,0)),"")</f>
        <v>Internet &amp; Telefon</v>
      </c>
      <c r="H17" s="11" t="str">
        <f aca="false">IFERROR(INDEX(Fixkosten!B:B,MATCH(SMALL(Fixkosten!P3:P500,8),Fixkosten!P:P,0)),"")</f>
        <v>Wohnen</v>
      </c>
      <c r="I17" s="12" t="n">
        <f aca="false">IFERROR(INDEX(Fixkosten!E:E,MATCH(SMALL(Fixkosten!P3:P500,8),Fixkosten!P:P,0)),"")</f>
        <v>39.99</v>
      </c>
      <c r="J17" s="13" t="n">
        <f aca="false">IFERROR(INT(SMALL(Fixkosten!P3:P500,8)),"")</f>
        <v>46178</v>
      </c>
    </row>
    <row r="18" customFormat="false" ht="15" hidden="false" customHeight="false" outlineLevel="0" collapsed="false">
      <c r="B18" s="14" t="s">
        <v>23</v>
      </c>
      <c r="C18" s="15" t="n">
        <f aca="false">SUM(C10:C17)</f>
        <v>2169.63416666667</v>
      </c>
      <c r="D18" s="15" t="n">
        <f aca="false">SUM(D10:D17)</f>
        <v>26035.61</v>
      </c>
      <c r="E18" s="16" t="n">
        <f aca="false">SUM(E10:E17)</f>
        <v>1</v>
      </c>
    </row>
    <row r="20" customFormat="false" ht="21.75" hidden="false" customHeight="true" outlineLevel="0" collapsed="false">
      <c r="B20" s="17" t="s">
        <v>24</v>
      </c>
      <c r="C20" s="17"/>
      <c r="D20" s="17"/>
      <c r="E20" s="17"/>
      <c r="F20" s="17"/>
      <c r="G20" s="17"/>
      <c r="H20" s="17"/>
      <c r="I20" s="17"/>
      <c r="J20" s="17"/>
    </row>
    <row r="21" customFormat="false" ht="18" hidden="false" customHeight="true" outlineLevel="0" collapsed="false">
      <c r="B21" s="18" t="s">
        <v>25</v>
      </c>
      <c r="C21" s="18"/>
      <c r="D21" s="18"/>
      <c r="E21" s="18"/>
      <c r="F21" s="18"/>
      <c r="G21" s="18"/>
      <c r="H21" s="18"/>
      <c r="I21" s="18"/>
      <c r="J21" s="18"/>
    </row>
    <row r="22" customFormat="false" ht="18" hidden="false" customHeight="true" outlineLevel="0" collapsed="false">
      <c r="B22" s="18" t="s">
        <v>26</v>
      </c>
      <c r="C22" s="18"/>
      <c r="D22" s="18"/>
      <c r="E22" s="18"/>
      <c r="F22" s="18"/>
      <c r="G22" s="18"/>
      <c r="H22" s="18"/>
      <c r="I22" s="18"/>
      <c r="J22" s="18"/>
    </row>
    <row r="23" customFormat="false" ht="18" hidden="false" customHeight="true" outlineLevel="0" collapsed="false">
      <c r="B23" s="18" t="s">
        <v>27</v>
      </c>
      <c r="C23" s="18"/>
      <c r="D23" s="18"/>
      <c r="E23" s="18"/>
      <c r="F23" s="18"/>
      <c r="G23" s="18"/>
      <c r="H23" s="18"/>
      <c r="I23" s="18"/>
      <c r="J23" s="18"/>
    </row>
    <row r="24" customFormat="false" ht="18" hidden="false" customHeight="true" outlineLevel="0" collapsed="false">
      <c r="B24" s="18" t="s">
        <v>28</v>
      </c>
      <c r="C24" s="18"/>
      <c r="D24" s="18"/>
      <c r="E24" s="18"/>
      <c r="F24" s="18"/>
      <c r="G24" s="18"/>
      <c r="H24" s="18"/>
      <c r="I24" s="18"/>
      <c r="J24" s="18"/>
    </row>
    <row r="25" customFormat="false" ht="18" hidden="false" customHeight="true" outlineLevel="0" collapsed="false">
      <c r="B25" s="18" t="s">
        <v>29</v>
      </c>
      <c r="C25" s="18"/>
      <c r="D25" s="18"/>
      <c r="E25" s="18"/>
      <c r="F25" s="18"/>
      <c r="G25" s="18"/>
      <c r="H25" s="18"/>
      <c r="I25" s="18"/>
      <c r="J25" s="18"/>
    </row>
  </sheetData>
  <mergeCells count="18">
    <mergeCell ref="B2:J2"/>
    <mergeCell ref="B3:J3"/>
    <mergeCell ref="B5:C5"/>
    <mergeCell ref="D5:E5"/>
    <mergeCell ref="G5:H5"/>
    <mergeCell ref="I5:J5"/>
    <mergeCell ref="B6:C6"/>
    <mergeCell ref="D6:E6"/>
    <mergeCell ref="G6:H6"/>
    <mergeCell ref="I6:J6"/>
    <mergeCell ref="B8:E8"/>
    <mergeCell ref="G8:J8"/>
    <mergeCell ref="B20:J20"/>
    <mergeCell ref="B21:J21"/>
    <mergeCell ref="B22:J22"/>
    <mergeCell ref="B23:J23"/>
    <mergeCell ref="B24:J24"/>
    <mergeCell ref="B25:J25"/>
  </mergeCells>
  <conditionalFormatting sqref="C10:C17">
    <cfRule type="dataBar" priority="2">
      <dataBar showValue="1" minLength="10" maxLength="90">
        <cfvo type="min" val="0"/>
        <cfvo type="max" val="0"/>
        <color rgb="FF2E7D8A"/>
      </dataBar>
      <extLst>
        <ext xmlns:x14="http://schemas.microsoft.com/office/spreadsheetml/2009/9/main" uri="{B025F937-C7B1-47D3-B67F-A62EFF666E3E}">
          <x14:id>{31BDF925-F01F-4A4E-9762-67CBBDE8D388}</x14:id>
        </ext>
      </extLst>
    </cfRule>
  </conditionalFormatting>
  <conditionalFormatting sqref="J10:J17">
    <cfRule type="expression" priority="3" aboveAverage="0" equalAverage="0" bottom="0" percent="0" rank="0" text="" dxfId="0">
      <formula>AND(ISNUMBER(J10),J10&lt;=TODAY()+14,J10&gt;=TODAY())</formula>
    </cfRule>
    <cfRule type="expression" priority="4" aboveAverage="0" equalAverage="0" bottom="0" percent="0" rank="0" text="" dxfId="1">
      <formula>AND(ISNUMBER(J10),J10&lt;=TODAY()+30,J10&gt;TODAY()+14)</formula>
    </cfRule>
  </conditionalFormatting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BDF925-F01F-4A4E-9762-67CBBDE8D388}">
            <x14:dataBar minLength="10" maxLength="90" axisPosition="none" gradient="true">
              <x14:cfvo type="min"/>
              <x14:cfvo type="max"/>
              <x14:negativeFillColor rgb="FF2E7D8A"/>
              <x14:axisColor rgb="FF000000"/>
            </x14:dataBar>
          </x14:cfRule>
          <xm:sqref>C10:C17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28"/>
    <col collapsed="false" customWidth="true" hidden="false" outlineLevel="0" max="4" min="4" style="0" width="26"/>
    <col collapsed="false" customWidth="true" hidden="false" outlineLevel="0" max="5" min="5" style="0" width="12"/>
    <col collapsed="false" customWidth="true" hidden="false" outlineLevel="0" max="6" min="6" style="0" width="17"/>
    <col collapsed="false" customWidth="true" hidden="false" outlineLevel="0" max="8" min="7" style="0" width="14"/>
    <col collapsed="false" customWidth="true" hidden="false" outlineLevel="0" max="9" min="9" style="0" width="18"/>
    <col collapsed="false" customWidth="true" hidden="false" outlineLevel="0" max="10" min="10" style="0" width="17"/>
    <col collapsed="false" customWidth="true" hidden="false" outlineLevel="0" max="11" min="11" style="0" width="16"/>
    <col collapsed="false" customWidth="true" hidden="false" outlineLevel="0" max="12" min="12" style="0" width="18"/>
    <col collapsed="false" customWidth="true" hidden="false" outlineLevel="0" max="13" min="13" style="0" width="22"/>
    <col collapsed="false" customWidth="true" hidden="false" outlineLevel="0" max="14" min="14" style="0" width="13"/>
    <col collapsed="false" customWidth="true" hidden="false" outlineLevel="0" max="15" min="15" style="0" width="32"/>
    <col collapsed="false" customWidth="true" hidden="true" outlineLevel="0" max="16" min="16" style="0" width="10"/>
  </cols>
  <sheetData>
    <row r="1" customFormat="false" ht="30" hidden="false" customHeight="true" outlineLevel="0" collapsed="false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customFormat="false" ht="36" hidden="false" customHeight="true" outlineLevel="0" collapsed="false">
      <c r="A2" s="7" t="s">
        <v>31</v>
      </c>
      <c r="B2" s="7" t="s">
        <v>8</v>
      </c>
      <c r="C2" s="7" t="s">
        <v>12</v>
      </c>
      <c r="D2" s="7" t="s">
        <v>32</v>
      </c>
      <c r="E2" s="7" t="s">
        <v>33</v>
      </c>
      <c r="F2" s="7" t="s">
        <v>34</v>
      </c>
      <c r="G2" s="7" t="s">
        <v>35</v>
      </c>
      <c r="H2" s="7" t="s">
        <v>36</v>
      </c>
      <c r="I2" s="7" t="s">
        <v>37</v>
      </c>
      <c r="J2" s="7" t="s">
        <v>38</v>
      </c>
      <c r="K2" s="7" t="s">
        <v>39</v>
      </c>
      <c r="L2" s="7" t="s">
        <v>40</v>
      </c>
      <c r="M2" s="7" t="s">
        <v>41</v>
      </c>
      <c r="N2" s="7" t="s">
        <v>42</v>
      </c>
      <c r="O2" s="7" t="s">
        <v>43</v>
      </c>
      <c r="P2" s="7" t="s">
        <v>44</v>
      </c>
    </row>
    <row r="3" customFormat="false" ht="15" hidden="false" customHeight="false" outlineLevel="0" collapsed="false">
      <c r="A3" s="20" t="n">
        <v>1</v>
      </c>
      <c r="B3" s="21" t="s">
        <v>15</v>
      </c>
      <c r="C3" s="21" t="s">
        <v>45</v>
      </c>
      <c r="D3" s="21" t="s">
        <v>46</v>
      </c>
      <c r="E3" s="22" t="n">
        <v>980</v>
      </c>
      <c r="F3" s="23" t="s">
        <v>9</v>
      </c>
      <c r="G3" s="22" t="n">
        <f aca="false">IF(OR(E3="",F3=""),"",IF(F3="Monatlich",E3,IF(F3="Vierteljährlich",E3/3,IF(F3="Halbjährlich",E3/6,IF(F3="Jährlich",E3/12,IF(F3="Einmalig",0,0))))))</f>
        <v>980</v>
      </c>
      <c r="H3" s="22" t="n">
        <f aca="false">IF(OR(E3="",F3=""),"",IF(F3="Monatlich",E3*12,IF(F3="Vierteljährlich",E3*4,IF(F3="Halbjährlich",E3*2,IF(F3="Jährlich",E3,IF(F3="Einmalig",E3,0))))))</f>
        <v>11760</v>
      </c>
      <c r="I3" s="24" t="n">
        <v>46176</v>
      </c>
      <c r="J3" s="23" t="s">
        <v>47</v>
      </c>
      <c r="K3" s="24" t="n">
        <v>44652</v>
      </c>
      <c r="L3" s="25" t="n">
        <v>3</v>
      </c>
      <c r="M3" s="24" t="n">
        <f aca="true">IF(L3="","",IF(L3=0,"Jederzeit kündbar",EDATE(TODAY(),L3)))</f>
        <v>46264</v>
      </c>
      <c r="N3" s="23" t="s">
        <v>48</v>
      </c>
      <c r="O3" s="21" t="s">
        <v>49</v>
      </c>
      <c r="P3" s="24" t="n">
        <f aca="true">IF(AND(N3="Aktiv",ISNUMBER(I3),I3&gt;=TODAY()),I3+ROW()/1000000,"")</f>
        <v>46176.000003</v>
      </c>
    </row>
    <row r="4" customFormat="false" ht="15" hidden="false" customHeight="false" outlineLevel="0" collapsed="false">
      <c r="A4" s="26" t="n">
        <v>2</v>
      </c>
      <c r="B4" s="27" t="s">
        <v>15</v>
      </c>
      <c r="C4" s="27" t="s">
        <v>50</v>
      </c>
      <c r="D4" s="27" t="s">
        <v>46</v>
      </c>
      <c r="E4" s="28" t="n">
        <v>215</v>
      </c>
      <c r="F4" s="29" t="s">
        <v>9</v>
      </c>
      <c r="G4" s="28" t="n">
        <f aca="false">IF(OR(E4="",F4=""),"",IF(F4="Monatlich",E4,IF(F4="Vierteljährlich",E4/3,IF(F4="Halbjährlich",E4/6,IF(F4="Jährlich",E4/12,IF(F4="Einmalig",0,0))))))</f>
        <v>215</v>
      </c>
      <c r="H4" s="28" t="n">
        <f aca="false">IF(OR(E4="",F4=""),"",IF(F4="Monatlich",E4*12,IF(F4="Vierteljährlich",E4*4,IF(F4="Halbjährlich",E4*2,IF(F4="Jährlich",E4,IF(F4="Einmalig",E4,0))))))</f>
        <v>2580</v>
      </c>
      <c r="I4" s="30" t="n">
        <v>46176</v>
      </c>
      <c r="J4" s="29" t="s">
        <v>47</v>
      </c>
      <c r="K4" s="30" t="n">
        <v>44652</v>
      </c>
      <c r="L4" s="31" t="n">
        <v>3</v>
      </c>
      <c r="M4" s="30" t="n">
        <f aca="true">IF(L4="","",IF(L4=0,"Jederzeit kündbar",EDATE(TODAY(),L4)))</f>
        <v>46264</v>
      </c>
      <c r="N4" s="29" t="s">
        <v>48</v>
      </c>
      <c r="O4" s="27" t="s">
        <v>51</v>
      </c>
      <c r="P4" s="30" t="n">
        <f aca="true">IF(AND(N4="Aktiv",ISNUMBER(I4),I4&gt;=TODAY()),I4+ROW()/1000000,"")</f>
        <v>46176.000004</v>
      </c>
    </row>
    <row r="5" customFormat="false" ht="15" hidden="false" customHeight="false" outlineLevel="0" collapsed="false">
      <c r="A5" s="20" t="n">
        <v>3</v>
      </c>
      <c r="B5" s="21" t="s">
        <v>15</v>
      </c>
      <c r="C5" s="21" t="s">
        <v>52</v>
      </c>
      <c r="D5" s="21" t="s">
        <v>53</v>
      </c>
      <c r="E5" s="22" t="n">
        <v>78</v>
      </c>
      <c r="F5" s="23" t="s">
        <v>9</v>
      </c>
      <c r="G5" s="22" t="n">
        <f aca="false">IF(OR(E5="",F5=""),"",IF(F5="Monatlich",E5,IF(F5="Vierteljährlich",E5/3,IF(F5="Halbjährlich",E5/6,IF(F5="Jährlich",E5/12,IF(F5="Einmalig",0,0))))))</f>
        <v>78</v>
      </c>
      <c r="H5" s="22" t="n">
        <f aca="false">IF(OR(E5="",F5=""),"",IF(F5="Monatlich",E5*12,IF(F5="Vierteljährlich",E5*4,IF(F5="Halbjährlich",E5*2,IF(F5="Jährlich",E5,IF(F5="Einmalig",E5,0))))))</f>
        <v>936</v>
      </c>
      <c r="I5" s="24" t="n">
        <v>46188</v>
      </c>
      <c r="J5" s="23" t="s">
        <v>54</v>
      </c>
      <c r="K5" s="24" t="n">
        <v>44682</v>
      </c>
      <c r="L5" s="25" t="n">
        <v>1</v>
      </c>
      <c r="M5" s="24" t="n">
        <f aca="true">IF(L5="","",IF(L5=0,"Jederzeit kündbar",EDATE(TODAY(),L5)))</f>
        <v>46203</v>
      </c>
      <c r="N5" s="23" t="s">
        <v>48</v>
      </c>
      <c r="O5" s="21" t="s">
        <v>55</v>
      </c>
      <c r="P5" s="24" t="n">
        <f aca="true">IF(AND(N5="Aktiv",ISNUMBER(I5),I5&gt;=TODAY()),I5+ROW()/1000000,"")</f>
        <v>46188.000005</v>
      </c>
    </row>
    <row r="6" customFormat="false" ht="15" hidden="false" customHeight="false" outlineLevel="0" collapsed="false">
      <c r="A6" s="26" t="n">
        <v>4</v>
      </c>
      <c r="B6" s="27" t="s">
        <v>15</v>
      </c>
      <c r="C6" s="27" t="s">
        <v>56</v>
      </c>
      <c r="D6" s="27" t="s">
        <v>57</v>
      </c>
      <c r="E6" s="28" t="n">
        <v>39.99</v>
      </c>
      <c r="F6" s="29" t="s">
        <v>9</v>
      </c>
      <c r="G6" s="28" t="n">
        <f aca="false">IF(OR(E6="",F6=""),"",IF(F6="Monatlich",E6,IF(F6="Vierteljährlich",E6/3,IF(F6="Halbjährlich",E6/6,IF(F6="Jährlich",E6/12,IF(F6="Einmalig",0,0))))))</f>
        <v>39.99</v>
      </c>
      <c r="H6" s="28" t="n">
        <f aca="false">IF(OR(E6="",F6=""),"",IF(F6="Monatlich",E6*12,IF(F6="Vierteljährlich",E6*4,IF(F6="Halbjährlich",E6*2,IF(F6="Jährlich",E6,IF(F6="Einmalig",E6,0))))))</f>
        <v>479.88</v>
      </c>
      <c r="I6" s="30" t="n">
        <v>46178</v>
      </c>
      <c r="J6" s="29" t="s">
        <v>54</v>
      </c>
      <c r="K6" s="30" t="n">
        <v>45170</v>
      </c>
      <c r="L6" s="31" t="n">
        <v>3</v>
      </c>
      <c r="M6" s="30" t="n">
        <f aca="true">IF(L6="","",IF(L6=0,"Jederzeit kündbar",EDATE(TODAY(),L6)))</f>
        <v>46264</v>
      </c>
      <c r="N6" s="29" t="s">
        <v>48</v>
      </c>
      <c r="O6" s="27" t="s">
        <v>58</v>
      </c>
      <c r="P6" s="30" t="n">
        <f aca="true">IF(AND(N6="Aktiv",ISNUMBER(I6),I6&gt;=TODAY()),I6+ROW()/1000000,"")</f>
        <v>46178.000006</v>
      </c>
    </row>
    <row r="7" customFormat="false" ht="15" hidden="false" customHeight="false" outlineLevel="0" collapsed="false">
      <c r="A7" s="20" t="n">
        <v>5</v>
      </c>
      <c r="B7" s="21" t="s">
        <v>15</v>
      </c>
      <c r="C7" s="21" t="s">
        <v>59</v>
      </c>
      <c r="D7" s="21" t="s">
        <v>60</v>
      </c>
      <c r="E7" s="22" t="n">
        <v>18.36</v>
      </c>
      <c r="F7" s="23" t="s">
        <v>9</v>
      </c>
      <c r="G7" s="22" t="n">
        <f aca="false">IF(OR(E7="",F7=""),"",IF(F7="Monatlich",E7,IF(F7="Vierteljährlich",E7/3,IF(F7="Halbjährlich",E7/6,IF(F7="Jährlich",E7/12,IF(F7="Einmalig",0,0))))))</f>
        <v>18.36</v>
      </c>
      <c r="H7" s="22" t="n">
        <f aca="false">IF(OR(E7="",F7=""),"",IF(F7="Monatlich",E7*12,IF(F7="Vierteljährlich",E7*4,IF(F7="Halbjährlich",E7*2,IF(F7="Jährlich",E7,IF(F7="Einmalig",E7,0))))))</f>
        <v>220.32</v>
      </c>
      <c r="I7" s="24" t="n">
        <v>46188</v>
      </c>
      <c r="J7" s="23" t="s">
        <v>54</v>
      </c>
      <c r="K7" s="24" t="n">
        <v>43101</v>
      </c>
      <c r="L7" s="25" t="n">
        <v>0</v>
      </c>
      <c r="M7" s="24" t="str">
        <f aca="true">IF(L7="","",IF(L7=0,"Jederzeit kündbar",EDATE(TODAY(),L7)))</f>
        <v>Jederzeit kündbar</v>
      </c>
      <c r="N7" s="23" t="s">
        <v>48</v>
      </c>
      <c r="O7" s="21"/>
      <c r="P7" s="24" t="n">
        <f aca="true">IF(AND(N7="Aktiv",ISNUMBER(I7),I7&gt;=TODAY()),I7+ROW()/1000000,"")</f>
        <v>46188.000007</v>
      </c>
    </row>
    <row r="8" customFormat="false" ht="15" hidden="false" customHeight="false" outlineLevel="0" collapsed="false">
      <c r="A8" s="26" t="n">
        <v>6</v>
      </c>
      <c r="B8" s="27" t="s">
        <v>16</v>
      </c>
      <c r="C8" s="27" t="s">
        <v>61</v>
      </c>
      <c r="D8" s="27" t="s">
        <v>62</v>
      </c>
      <c r="E8" s="28" t="n">
        <v>142</v>
      </c>
      <c r="F8" s="29" t="s">
        <v>10</v>
      </c>
      <c r="G8" s="28" t="n">
        <f aca="false">IF(OR(E8="",F8=""),"",IF(F8="Monatlich",E8,IF(F8="Vierteljährlich",E8/3,IF(F8="Halbjährlich",E8/6,IF(F8="Jährlich",E8/12,IF(F8="Einmalig",0,0))))))</f>
        <v>11.8333333333333</v>
      </c>
      <c r="H8" s="28" t="n">
        <f aca="false">IF(OR(E8="",F8=""),"",IF(F8="Monatlich",E8*12,IF(F8="Vierteljährlich",E8*4,IF(F8="Halbjährlich",E8*2,IF(F8="Jährlich",E8,IF(F8="Einmalig",E8,0))))))</f>
        <v>142</v>
      </c>
      <c r="I8" s="30" t="n">
        <v>46266</v>
      </c>
      <c r="J8" s="29" t="s">
        <v>54</v>
      </c>
      <c r="K8" s="30" t="n">
        <v>44075</v>
      </c>
      <c r="L8" s="31" t="n">
        <v>3</v>
      </c>
      <c r="M8" s="30" t="n">
        <f aca="true">IF(L8="","",IF(L8=0,"Jederzeit kündbar",EDATE(TODAY(),L8)))</f>
        <v>46264</v>
      </c>
      <c r="N8" s="29" t="s">
        <v>48</v>
      </c>
      <c r="O8" s="27" t="s">
        <v>63</v>
      </c>
      <c r="P8" s="30" t="n">
        <f aca="true">IF(AND(N8="Aktiv",ISNUMBER(I8),I8&gt;=TODAY()),I8+ROW()/1000000,"")</f>
        <v>46266.000008</v>
      </c>
    </row>
    <row r="9" customFormat="false" ht="15" hidden="false" customHeight="false" outlineLevel="0" collapsed="false">
      <c r="A9" s="20" t="n">
        <v>7</v>
      </c>
      <c r="B9" s="21" t="s">
        <v>16</v>
      </c>
      <c r="C9" s="21" t="s">
        <v>64</v>
      </c>
      <c r="D9" s="21" t="s">
        <v>65</v>
      </c>
      <c r="E9" s="22" t="n">
        <v>64.5</v>
      </c>
      <c r="F9" s="23" t="s">
        <v>10</v>
      </c>
      <c r="G9" s="22" t="n">
        <f aca="false">IF(OR(E9="",F9=""),"",IF(F9="Monatlich",E9,IF(F9="Vierteljährlich",E9/3,IF(F9="Halbjährlich",E9/6,IF(F9="Jährlich",E9/12,IF(F9="Einmalig",0,0))))))</f>
        <v>5.375</v>
      </c>
      <c r="H9" s="22" t="n">
        <f aca="false">IF(OR(E9="",F9=""),"",IF(F9="Monatlich",E9*12,IF(F9="Vierteljährlich",E9*4,IF(F9="Halbjährlich",E9*2,IF(F9="Jährlich",E9,IF(F9="Einmalig",E9,0))))))</f>
        <v>64.5</v>
      </c>
      <c r="I9" s="24" t="n">
        <v>46341</v>
      </c>
      <c r="J9" s="23" t="s">
        <v>54</v>
      </c>
      <c r="K9" s="24" t="n">
        <v>43784</v>
      </c>
      <c r="L9" s="25" t="n">
        <v>3</v>
      </c>
      <c r="M9" s="24" t="n">
        <f aca="true">IF(L9="","",IF(L9=0,"Jederzeit kündbar",EDATE(TODAY(),L9)))</f>
        <v>46264</v>
      </c>
      <c r="N9" s="23" t="s">
        <v>48</v>
      </c>
      <c r="O9" s="21"/>
      <c r="P9" s="24" t="n">
        <f aca="true">IF(AND(N9="Aktiv",ISNUMBER(I9),I9&gt;=TODAY()),I9+ROW()/1000000,"")</f>
        <v>46341.000009</v>
      </c>
    </row>
    <row r="10" customFormat="false" ht="15" hidden="false" customHeight="false" outlineLevel="0" collapsed="false">
      <c r="A10" s="26" t="n">
        <v>8</v>
      </c>
      <c r="B10" s="27" t="s">
        <v>16</v>
      </c>
      <c r="C10" s="27" t="s">
        <v>66</v>
      </c>
      <c r="D10" s="27" t="s">
        <v>67</v>
      </c>
      <c r="E10" s="28" t="n">
        <v>28.4</v>
      </c>
      <c r="F10" s="29" t="s">
        <v>9</v>
      </c>
      <c r="G10" s="28" t="n">
        <f aca="false">IF(OR(E10="",F10=""),"",IF(F10="Monatlich",E10,IF(F10="Vierteljährlich",E10/3,IF(F10="Halbjährlich",E10/6,IF(F10="Jährlich",E10/12,IF(F10="Einmalig",0,0))))))</f>
        <v>28.4</v>
      </c>
      <c r="H10" s="28" t="n">
        <f aca="false">IF(OR(E10="",F10=""),"",IF(F10="Monatlich",E10*12,IF(F10="Vierteljährlich",E10*4,IF(F10="Halbjährlich",E10*2,IF(F10="Jährlich",E10,IF(F10="Einmalig",E10,0))))))</f>
        <v>340.8</v>
      </c>
      <c r="I10" s="30" t="n">
        <v>46174</v>
      </c>
      <c r="J10" s="29" t="s">
        <v>54</v>
      </c>
      <c r="K10" s="30" t="n">
        <v>44256</v>
      </c>
      <c r="L10" s="31" t="n">
        <v>3</v>
      </c>
      <c r="M10" s="30" t="n">
        <f aca="true">IF(L10="","",IF(L10=0,"Jederzeit kündbar",EDATE(TODAY(),L10)))</f>
        <v>46264</v>
      </c>
      <c r="N10" s="29" t="s">
        <v>48</v>
      </c>
      <c r="O10" s="27" t="s">
        <v>68</v>
      </c>
      <c r="P10" s="30" t="n">
        <f aca="true">IF(AND(N10="Aktiv",ISNUMBER(I10),I10&gt;=TODAY()),I10+ROW()/1000000,"")</f>
        <v>46174.00001</v>
      </c>
    </row>
    <row r="11" customFormat="false" ht="15" hidden="false" customHeight="false" outlineLevel="0" collapsed="false">
      <c r="A11" s="20" t="n">
        <v>9</v>
      </c>
      <c r="B11" s="21" t="s">
        <v>16</v>
      </c>
      <c r="C11" s="21" t="s">
        <v>69</v>
      </c>
      <c r="D11" s="21" t="s">
        <v>70</v>
      </c>
      <c r="E11" s="22" t="n">
        <v>412</v>
      </c>
      <c r="F11" s="23" t="s">
        <v>10</v>
      </c>
      <c r="G11" s="22" t="n">
        <f aca="false">IF(OR(E11="",F11=""),"",IF(F11="Monatlich",E11,IF(F11="Vierteljährlich",E11/3,IF(F11="Halbjährlich",E11/6,IF(F11="Jährlich",E11/12,IF(F11="Einmalig",0,0))))))</f>
        <v>34.3333333333333</v>
      </c>
      <c r="H11" s="22" t="n">
        <f aca="false">IF(OR(E11="",F11=""),"",IF(F11="Monatlich",E11*12,IF(F11="Vierteljährlich",E11*4,IF(F11="Halbjährlich",E11*2,IF(F11="Jährlich",E11,IF(F11="Einmalig",E11,0))))))</f>
        <v>412</v>
      </c>
      <c r="I11" s="24" t="n">
        <v>46387</v>
      </c>
      <c r="J11" s="23" t="s">
        <v>54</v>
      </c>
      <c r="K11" s="24" t="n">
        <v>43831</v>
      </c>
      <c r="L11" s="25" t="n">
        <v>1</v>
      </c>
      <c r="M11" s="24" t="n">
        <f aca="true">IF(L11="","",IF(L11=0,"Jederzeit kündbar",EDATE(TODAY(),L11)))</f>
        <v>46203</v>
      </c>
      <c r="N11" s="23" t="s">
        <v>48</v>
      </c>
      <c r="O11" s="21" t="s">
        <v>71</v>
      </c>
      <c r="P11" s="24" t="n">
        <f aca="true">IF(AND(N11="Aktiv",ISNUMBER(I11),I11&gt;=TODAY()),I11+ROW()/1000000,"")</f>
        <v>46387.000011</v>
      </c>
    </row>
    <row r="12" customFormat="false" ht="15" hidden="false" customHeight="false" outlineLevel="0" collapsed="false">
      <c r="A12" s="26" t="n">
        <v>10</v>
      </c>
      <c r="B12" s="27" t="s">
        <v>16</v>
      </c>
      <c r="C12" s="27" t="s">
        <v>72</v>
      </c>
      <c r="D12" s="27" t="s">
        <v>73</v>
      </c>
      <c r="E12" s="28" t="n">
        <v>21.8</v>
      </c>
      <c r="F12" s="29" t="s">
        <v>9</v>
      </c>
      <c r="G12" s="28" t="n">
        <f aca="false">IF(OR(E12="",F12=""),"",IF(F12="Monatlich",E12,IF(F12="Vierteljährlich",E12/3,IF(F12="Halbjährlich",E12/6,IF(F12="Jährlich",E12/12,IF(F12="Einmalig",0,0))))))</f>
        <v>21.8</v>
      </c>
      <c r="H12" s="28" t="n">
        <f aca="false">IF(OR(E12="",F12=""),"",IF(F12="Monatlich",E12*12,IF(F12="Vierteljährlich",E12*4,IF(F12="Halbjährlich",E12*2,IF(F12="Jährlich",E12,IF(F12="Einmalig",E12,0))))))</f>
        <v>261.6</v>
      </c>
      <c r="I12" s="30" t="n">
        <v>46178</v>
      </c>
      <c r="J12" s="29" t="s">
        <v>54</v>
      </c>
      <c r="K12" s="30" t="n">
        <v>44713</v>
      </c>
      <c r="L12" s="31" t="n">
        <v>3</v>
      </c>
      <c r="M12" s="30" t="n">
        <f aca="true">IF(L12="","",IF(L12=0,"Jederzeit kündbar",EDATE(TODAY(),L12)))</f>
        <v>46264</v>
      </c>
      <c r="N12" s="29" t="s">
        <v>48</v>
      </c>
      <c r="O12" s="27"/>
      <c r="P12" s="30" t="n">
        <f aca="true">IF(AND(N12="Aktiv",ISNUMBER(I12),I12&gt;=TODAY()),I12+ROW()/1000000,"")</f>
        <v>46178.000012</v>
      </c>
    </row>
    <row r="13" customFormat="false" ht="15" hidden="false" customHeight="false" outlineLevel="0" collapsed="false">
      <c r="A13" s="20" t="n">
        <v>11</v>
      </c>
      <c r="B13" s="21" t="s">
        <v>17</v>
      </c>
      <c r="C13" s="21" t="s">
        <v>74</v>
      </c>
      <c r="D13" s="21" t="s">
        <v>75</v>
      </c>
      <c r="E13" s="22" t="n">
        <v>134</v>
      </c>
      <c r="F13" s="23" t="s">
        <v>10</v>
      </c>
      <c r="G13" s="22" t="n">
        <f aca="false">IF(OR(E13="",F13=""),"",IF(F13="Monatlich",E13,IF(F13="Vierteljährlich",E13/3,IF(F13="Halbjährlich",E13/6,IF(F13="Jährlich",E13/12,IF(F13="Einmalig",0,0))))))</f>
        <v>11.1666666666667</v>
      </c>
      <c r="H13" s="22" t="n">
        <f aca="false">IF(OR(E13="",F13=""),"",IF(F13="Monatlich",E13*12,IF(F13="Vierteljährlich",E13*4,IF(F13="Halbjährlich",E13*2,IF(F13="Jährlich",E13,IF(F13="Einmalig",E13,0))))))</f>
        <v>134</v>
      </c>
      <c r="I13" s="24" t="n">
        <v>46204</v>
      </c>
      <c r="J13" s="23" t="s">
        <v>54</v>
      </c>
      <c r="K13" s="24" t="n">
        <v>43831</v>
      </c>
      <c r="L13" s="25" t="n">
        <v>0</v>
      </c>
      <c r="M13" s="24" t="str">
        <f aca="true">IF(L13="","",IF(L13=0,"Jederzeit kündbar",EDATE(TODAY(),L13)))</f>
        <v>Jederzeit kündbar</v>
      </c>
      <c r="N13" s="23" t="s">
        <v>48</v>
      </c>
      <c r="O13" s="21"/>
      <c r="P13" s="24" t="n">
        <f aca="true">IF(AND(N13="Aktiv",ISNUMBER(I13),I13&gt;=TODAY()),I13+ROW()/1000000,"")</f>
        <v>46204.000013</v>
      </c>
    </row>
    <row r="14" customFormat="false" ht="15" hidden="false" customHeight="false" outlineLevel="0" collapsed="false">
      <c r="A14" s="26" t="n">
        <v>12</v>
      </c>
      <c r="B14" s="27" t="s">
        <v>17</v>
      </c>
      <c r="C14" s="27" t="s">
        <v>76</v>
      </c>
      <c r="D14" s="27" t="s">
        <v>77</v>
      </c>
      <c r="E14" s="28" t="n">
        <v>145</v>
      </c>
      <c r="F14" s="29" t="s">
        <v>9</v>
      </c>
      <c r="G14" s="28" t="n">
        <f aca="false">IF(OR(E14="",F14=""),"",IF(F14="Monatlich",E14,IF(F14="Vierteljährlich",E14/3,IF(F14="Halbjährlich",E14/6,IF(F14="Jährlich",E14/12,IF(F14="Einmalig",0,0))))))</f>
        <v>145</v>
      </c>
      <c r="H14" s="28" t="n">
        <f aca="false">IF(OR(E14="",F14=""),"",IF(F14="Monatlich",E14*12,IF(F14="Vierteljährlich",E14*4,IF(F14="Halbjährlich",E14*2,IF(F14="Jährlich",E14,IF(F14="Einmalig",E14,0))))))</f>
        <v>1740</v>
      </c>
      <c r="I14" s="30" t="n">
        <v>46203</v>
      </c>
      <c r="J14" s="29" t="s">
        <v>78</v>
      </c>
      <c r="K14" s="30" t="n">
        <v>44562</v>
      </c>
      <c r="L14" s="31" t="n">
        <v>0</v>
      </c>
      <c r="M14" s="30" t="str">
        <f aca="true">IF(L14="","",IF(L14=0,"Jederzeit kündbar",EDATE(TODAY(),L14)))</f>
        <v>Jederzeit kündbar</v>
      </c>
      <c r="N14" s="29" t="s">
        <v>48</v>
      </c>
      <c r="O14" s="27" t="s">
        <v>79</v>
      </c>
      <c r="P14" s="30" t="n">
        <f aca="true">IF(AND(N14="Aktiv",ISNUMBER(I14),I14&gt;=TODAY()),I14+ROW()/1000000,"")</f>
        <v>46203.000014</v>
      </c>
    </row>
    <row r="15" customFormat="false" ht="15" hidden="false" customHeight="false" outlineLevel="0" collapsed="false">
      <c r="A15" s="20" t="n">
        <v>13</v>
      </c>
      <c r="B15" s="21" t="s">
        <v>17</v>
      </c>
      <c r="C15" s="21" t="s">
        <v>80</v>
      </c>
      <c r="D15" s="21" t="s">
        <v>81</v>
      </c>
      <c r="E15" s="22" t="n">
        <v>58</v>
      </c>
      <c r="F15" s="23" t="s">
        <v>9</v>
      </c>
      <c r="G15" s="22" t="n">
        <f aca="false">IF(OR(E15="",F15=""),"",IF(F15="Monatlich",E15,IF(F15="Vierteljährlich",E15/3,IF(F15="Halbjährlich",E15/6,IF(F15="Jährlich",E15/12,IF(F15="Einmalig",0,0))))))</f>
        <v>58</v>
      </c>
      <c r="H15" s="22" t="n">
        <f aca="false">IF(OR(E15="",F15=""),"",IF(F15="Monatlich",E15*12,IF(F15="Vierteljährlich",E15*4,IF(F15="Halbjährlich",E15*2,IF(F15="Jährlich",E15,IF(F15="Einmalig",E15,0))))))</f>
        <v>696</v>
      </c>
      <c r="I15" s="24" t="n">
        <v>46174</v>
      </c>
      <c r="J15" s="23" t="s">
        <v>54</v>
      </c>
      <c r="K15" s="24" t="n">
        <v>45413</v>
      </c>
      <c r="L15" s="25" t="n">
        <v>1</v>
      </c>
      <c r="M15" s="24" t="n">
        <f aca="true">IF(L15="","",IF(L15=0,"Jederzeit kündbar",EDATE(TODAY(),L15)))</f>
        <v>46203</v>
      </c>
      <c r="N15" s="23" t="s">
        <v>48</v>
      </c>
      <c r="O15" s="21" t="s">
        <v>82</v>
      </c>
      <c r="P15" s="24" t="n">
        <f aca="true">IF(AND(N15="Aktiv",ISNUMBER(I15),I15&gt;=TODAY()),I15+ROW()/1000000,"")</f>
        <v>46174.000015</v>
      </c>
    </row>
    <row r="16" customFormat="false" ht="15" hidden="false" customHeight="false" outlineLevel="0" collapsed="false">
      <c r="A16" s="26" t="n">
        <v>14</v>
      </c>
      <c r="B16" s="27" t="s">
        <v>18</v>
      </c>
      <c r="C16" s="27" t="s">
        <v>83</v>
      </c>
      <c r="D16" s="27" t="s">
        <v>84</v>
      </c>
      <c r="E16" s="28" t="n">
        <v>19.99</v>
      </c>
      <c r="F16" s="29" t="s">
        <v>9</v>
      </c>
      <c r="G16" s="28" t="n">
        <f aca="false">IF(OR(E16="",F16=""),"",IF(F16="Monatlich",E16,IF(F16="Vierteljährlich",E16/3,IF(F16="Halbjährlich",E16/6,IF(F16="Jährlich",E16/12,IF(F16="Einmalig",0,0))))))</f>
        <v>19.99</v>
      </c>
      <c r="H16" s="28" t="n">
        <f aca="false">IF(OR(E16="",F16=""),"",IF(F16="Monatlich",E16*12,IF(F16="Vierteljährlich",E16*4,IF(F16="Halbjährlich",E16*2,IF(F16="Jährlich",E16,IF(F16="Einmalig",E16,0))))))</f>
        <v>239.88</v>
      </c>
      <c r="I16" s="30" t="n">
        <v>46181</v>
      </c>
      <c r="J16" s="29" t="s">
        <v>54</v>
      </c>
      <c r="K16" s="30" t="n">
        <v>45330</v>
      </c>
      <c r="L16" s="31" t="n">
        <v>1</v>
      </c>
      <c r="M16" s="30" t="n">
        <f aca="true">IF(L16="","",IF(L16=0,"Jederzeit kündbar",EDATE(TODAY(),L16)))</f>
        <v>46203</v>
      </c>
      <c r="N16" s="29" t="s">
        <v>48</v>
      </c>
      <c r="O16" s="27" t="s">
        <v>85</v>
      </c>
      <c r="P16" s="30" t="n">
        <f aca="true">IF(AND(N16="Aktiv",ISNUMBER(I16),I16&gt;=TODAY()),I16+ROW()/1000000,"")</f>
        <v>46181.000016</v>
      </c>
    </row>
    <row r="17" customFormat="false" ht="15" hidden="false" customHeight="false" outlineLevel="0" collapsed="false">
      <c r="A17" s="20" t="n">
        <v>15</v>
      </c>
      <c r="B17" s="21" t="s">
        <v>19</v>
      </c>
      <c r="C17" s="21" t="s">
        <v>86</v>
      </c>
      <c r="D17" s="21" t="s">
        <v>87</v>
      </c>
      <c r="E17" s="22" t="n">
        <v>17.99</v>
      </c>
      <c r="F17" s="23" t="s">
        <v>9</v>
      </c>
      <c r="G17" s="22" t="n">
        <f aca="false">IF(OR(E17="",F17=""),"",IF(F17="Monatlich",E17,IF(F17="Vierteljährlich",E17/3,IF(F17="Halbjährlich",E17/6,IF(F17="Jährlich",E17/12,IF(F17="Einmalig",0,0))))))</f>
        <v>17.99</v>
      </c>
      <c r="H17" s="22" t="n">
        <f aca="false">IF(OR(E17="",F17=""),"",IF(F17="Monatlich",E17*12,IF(F17="Vierteljährlich",E17*4,IF(F17="Halbjährlich",E17*2,IF(F17="Jährlich",E17,IF(F17="Einmalig",E17,0))))))</f>
        <v>215.88</v>
      </c>
      <c r="I17" s="24" t="n">
        <v>46185</v>
      </c>
      <c r="J17" s="23" t="s">
        <v>88</v>
      </c>
      <c r="K17" s="24" t="n">
        <v>45089</v>
      </c>
      <c r="L17" s="25" t="n">
        <v>0</v>
      </c>
      <c r="M17" s="24" t="str">
        <f aca="true">IF(L17="","",IF(L17=0,"Jederzeit kündbar",EDATE(TODAY(),L17)))</f>
        <v>Jederzeit kündbar</v>
      </c>
      <c r="N17" s="23" t="s">
        <v>48</v>
      </c>
      <c r="O17" s="21" t="s">
        <v>89</v>
      </c>
      <c r="P17" s="24" t="n">
        <f aca="true">IF(AND(N17="Aktiv",ISNUMBER(I17),I17&gt;=TODAY()),I17+ROW()/1000000,"")</f>
        <v>46185.000017</v>
      </c>
    </row>
    <row r="18" customFormat="false" ht="15" hidden="false" customHeight="false" outlineLevel="0" collapsed="false">
      <c r="A18" s="26" t="n">
        <v>16</v>
      </c>
      <c r="B18" s="27" t="s">
        <v>19</v>
      </c>
      <c r="C18" s="27" t="s">
        <v>90</v>
      </c>
      <c r="D18" s="27" t="s">
        <v>91</v>
      </c>
      <c r="E18" s="28" t="n">
        <v>17.99</v>
      </c>
      <c r="F18" s="29" t="s">
        <v>9</v>
      </c>
      <c r="G18" s="28" t="n">
        <f aca="false">IF(OR(E18="",F18=""),"",IF(F18="Monatlich",E18,IF(F18="Vierteljährlich",E18/3,IF(F18="Halbjährlich",E18/6,IF(F18="Jährlich",E18/12,IF(F18="Einmalig",0,0))))))</f>
        <v>17.99</v>
      </c>
      <c r="H18" s="28" t="n">
        <f aca="false">IF(OR(E18="",F18=""),"",IF(F18="Monatlich",E18*12,IF(F18="Vierteljährlich",E18*4,IF(F18="Halbjährlich",E18*2,IF(F18="Jährlich",E18,IF(F18="Einmalig",E18,0))))))</f>
        <v>215.88</v>
      </c>
      <c r="I18" s="30" t="n">
        <v>46193</v>
      </c>
      <c r="J18" s="29" t="s">
        <v>78</v>
      </c>
      <c r="K18" s="30" t="n">
        <v>44793</v>
      </c>
      <c r="L18" s="31" t="n">
        <v>0</v>
      </c>
      <c r="M18" s="30" t="str">
        <f aca="true">IF(L18="","",IF(L18=0,"Jederzeit kündbar",EDATE(TODAY(),L18)))</f>
        <v>Jederzeit kündbar</v>
      </c>
      <c r="N18" s="29" t="s">
        <v>48</v>
      </c>
      <c r="O18" s="27" t="s">
        <v>92</v>
      </c>
      <c r="P18" s="30" t="n">
        <f aca="true">IF(AND(N18="Aktiv",ISNUMBER(I18),I18&gt;=TODAY()),I18+ROW()/1000000,"")</f>
        <v>46193.000018</v>
      </c>
    </row>
    <row r="19" customFormat="false" ht="15" hidden="false" customHeight="false" outlineLevel="0" collapsed="false">
      <c r="A19" s="20" t="n">
        <v>17</v>
      </c>
      <c r="B19" s="21" t="s">
        <v>19</v>
      </c>
      <c r="C19" s="21" t="s">
        <v>93</v>
      </c>
      <c r="D19" s="21" t="s">
        <v>94</v>
      </c>
      <c r="E19" s="22" t="n">
        <v>9.99</v>
      </c>
      <c r="F19" s="23" t="s">
        <v>9</v>
      </c>
      <c r="G19" s="22" t="n">
        <f aca="false">IF(OR(E19="",F19=""),"",IF(F19="Monatlich",E19,IF(F19="Vierteljährlich",E19/3,IF(F19="Halbjährlich",E19/6,IF(F19="Jährlich",E19/12,IF(F19="Einmalig",0,0))))))</f>
        <v>9.99</v>
      </c>
      <c r="H19" s="22" t="n">
        <f aca="false">IF(OR(E19="",F19=""),"",IF(F19="Monatlich",E19*12,IF(F19="Vierteljährlich",E19*4,IF(F19="Halbjährlich",E19*2,IF(F19="Jährlich",E19,IF(F19="Einmalig",E19,0))))))</f>
        <v>119.88</v>
      </c>
      <c r="I19" s="24" t="n">
        <v>46187</v>
      </c>
      <c r="J19" s="23" t="s">
        <v>78</v>
      </c>
      <c r="K19" s="24" t="n">
        <v>44927</v>
      </c>
      <c r="L19" s="25" t="n">
        <v>0</v>
      </c>
      <c r="M19" s="24" t="str">
        <f aca="true">IF(L19="","",IF(L19=0,"Jederzeit kündbar",EDATE(TODAY(),L19)))</f>
        <v>Jederzeit kündbar</v>
      </c>
      <c r="N19" s="23" t="s">
        <v>48</v>
      </c>
      <c r="O19" s="21" t="s">
        <v>95</v>
      </c>
      <c r="P19" s="24" t="n">
        <f aca="true">IF(AND(N19="Aktiv",ISNUMBER(I19),I19&gt;=TODAY()),I19+ROW()/1000000,"")</f>
        <v>46187.000019</v>
      </c>
    </row>
    <row r="20" customFormat="false" ht="15" hidden="false" customHeight="false" outlineLevel="0" collapsed="false">
      <c r="A20" s="26" t="n">
        <v>18</v>
      </c>
      <c r="B20" s="27" t="s">
        <v>19</v>
      </c>
      <c r="C20" s="27" t="s">
        <v>96</v>
      </c>
      <c r="D20" s="27" t="s">
        <v>97</v>
      </c>
      <c r="E20" s="28" t="n">
        <v>34.9</v>
      </c>
      <c r="F20" s="29" t="s">
        <v>9</v>
      </c>
      <c r="G20" s="28" t="n">
        <f aca="false">IF(OR(E20="",F20=""),"",IF(F20="Monatlich",E20,IF(F20="Vierteljährlich",E20/3,IF(F20="Halbjährlich",E20/6,IF(F20="Jährlich",E20/12,IF(F20="Einmalig",0,0))))))</f>
        <v>34.9</v>
      </c>
      <c r="H20" s="28" t="n">
        <f aca="false">IF(OR(E20="",F20=""),"",IF(F20="Monatlich",E20*12,IF(F20="Vierteljährlich",E20*4,IF(F20="Halbjährlich",E20*2,IF(F20="Jährlich",E20,IF(F20="Einmalig",E20,0))))))</f>
        <v>418.8</v>
      </c>
      <c r="I20" s="30" t="n">
        <v>46174</v>
      </c>
      <c r="J20" s="29" t="s">
        <v>54</v>
      </c>
      <c r="K20" s="30" t="n">
        <v>45536</v>
      </c>
      <c r="L20" s="31" t="n">
        <v>3</v>
      </c>
      <c r="M20" s="30" t="n">
        <f aca="true">IF(L20="","",IF(L20=0,"Jederzeit kündbar",EDATE(TODAY(),L20)))</f>
        <v>46264</v>
      </c>
      <c r="N20" s="29" t="s">
        <v>48</v>
      </c>
      <c r="O20" s="27"/>
      <c r="P20" s="30" t="n">
        <f aca="true">IF(AND(N20="Aktiv",ISNUMBER(I20),I20&gt;=TODAY()),I20+ROW()/1000000,"")</f>
        <v>46174.00002</v>
      </c>
    </row>
    <row r="21" customFormat="false" ht="15" hidden="false" customHeight="false" outlineLevel="0" collapsed="false">
      <c r="A21" s="20" t="n">
        <v>19</v>
      </c>
      <c r="B21" s="21" t="s">
        <v>19</v>
      </c>
      <c r="C21" s="21" t="s">
        <v>98</v>
      </c>
      <c r="D21" s="21" t="s">
        <v>99</v>
      </c>
      <c r="E21" s="22" t="n">
        <v>39.9</v>
      </c>
      <c r="F21" s="23" t="s">
        <v>9</v>
      </c>
      <c r="G21" s="22" t="n">
        <f aca="false">IF(OR(E21="",F21=""),"",IF(F21="Monatlich",E21,IF(F21="Vierteljährlich",E21/3,IF(F21="Halbjährlich",E21/6,IF(F21="Jährlich",E21/12,IF(F21="Einmalig",0,0))))))</f>
        <v>39.9</v>
      </c>
      <c r="H21" s="22" t="n">
        <f aca="false">IF(OR(E21="",F21=""),"",IF(F21="Monatlich",E21*12,IF(F21="Vierteljährlich",E21*4,IF(F21="Halbjährlich",E21*2,IF(F21="Jährlich",E21,IF(F21="Einmalig",E21,0))))))</f>
        <v>478.8</v>
      </c>
      <c r="I21" s="24" t="n">
        <v>46198</v>
      </c>
      <c r="J21" s="23" t="s">
        <v>54</v>
      </c>
      <c r="K21" s="24" t="n">
        <v>45255</v>
      </c>
      <c r="L21" s="25" t="n">
        <v>1</v>
      </c>
      <c r="M21" s="24" t="n">
        <f aca="true">IF(L21="","",IF(L21=0,"Jederzeit kündbar",EDATE(TODAY(),L21)))</f>
        <v>46203</v>
      </c>
      <c r="N21" s="23" t="s">
        <v>48</v>
      </c>
      <c r="O21" s="21" t="s">
        <v>100</v>
      </c>
      <c r="P21" s="24" t="n">
        <f aca="true">IF(AND(N21="Aktiv",ISNUMBER(I21),I21&gt;=TODAY()),I21+ROW()/1000000,"")</f>
        <v>46198.000021</v>
      </c>
    </row>
    <row r="22" customFormat="false" ht="15" hidden="false" customHeight="false" outlineLevel="0" collapsed="false">
      <c r="A22" s="26" t="n">
        <v>20</v>
      </c>
      <c r="B22" s="27" t="s">
        <v>20</v>
      </c>
      <c r="C22" s="27" t="s">
        <v>101</v>
      </c>
      <c r="D22" s="27" t="s">
        <v>102</v>
      </c>
      <c r="E22" s="28" t="n">
        <v>4.95</v>
      </c>
      <c r="F22" s="29" t="s">
        <v>9</v>
      </c>
      <c r="G22" s="28" t="n">
        <f aca="false">IF(OR(E22="",F22=""),"",IF(F22="Monatlich",E22,IF(F22="Vierteljährlich",E22/3,IF(F22="Halbjährlich",E22/6,IF(F22="Jährlich",E22/12,IF(F22="Einmalig",0,0))))))</f>
        <v>4.95</v>
      </c>
      <c r="H22" s="28" t="n">
        <f aca="false">IF(OR(E22="",F22=""),"",IF(F22="Monatlich",E22*12,IF(F22="Vierteljährlich",E22*4,IF(F22="Halbjährlich",E22*2,IF(F22="Jährlich",E22,IF(F22="Einmalig",E22,0))))))</f>
        <v>59.4</v>
      </c>
      <c r="I22" s="30" t="n">
        <v>46203</v>
      </c>
      <c r="J22" s="29" t="s">
        <v>54</v>
      </c>
      <c r="K22" s="30" t="n">
        <v>42005</v>
      </c>
      <c r="L22" s="31" t="n">
        <v>0</v>
      </c>
      <c r="M22" s="30" t="str">
        <f aca="true">IF(L22="","",IF(L22=0,"Jederzeit kündbar",EDATE(TODAY(),L22)))</f>
        <v>Jederzeit kündbar</v>
      </c>
      <c r="N22" s="29" t="s">
        <v>48</v>
      </c>
      <c r="O22" s="27" t="s">
        <v>103</v>
      </c>
      <c r="P22" s="30" t="n">
        <f aca="true">IF(AND(N22="Aktiv",ISNUMBER(I22),I22&gt;=TODAY()),I22+ROW()/1000000,"")</f>
        <v>46203.000022</v>
      </c>
    </row>
    <row r="23" customFormat="false" ht="15" hidden="false" customHeight="false" outlineLevel="0" collapsed="false">
      <c r="A23" s="20" t="n">
        <v>21</v>
      </c>
      <c r="B23" s="21" t="s">
        <v>20</v>
      </c>
      <c r="C23" s="21" t="s">
        <v>104</v>
      </c>
      <c r="D23" s="21" t="s">
        <v>105</v>
      </c>
      <c r="E23" s="22" t="n">
        <v>250</v>
      </c>
      <c r="F23" s="23" t="s">
        <v>9</v>
      </c>
      <c r="G23" s="22" t="n">
        <f aca="false">IF(OR(E23="",F23=""),"",IF(F23="Monatlich",E23,IF(F23="Vierteljährlich",E23/3,IF(F23="Halbjährlich",E23/6,IF(F23="Jährlich",E23/12,IF(F23="Einmalig",0,0))))))</f>
        <v>250</v>
      </c>
      <c r="H23" s="22" t="n">
        <f aca="false">IF(OR(E23="",F23=""),"",IF(F23="Monatlich",E23*12,IF(F23="Vierteljährlich",E23*4,IF(F23="Halbjährlich",E23*2,IF(F23="Jährlich",E23,IF(F23="Einmalig",E23,0))))))</f>
        <v>3000</v>
      </c>
      <c r="I23" s="24" t="n">
        <v>46175</v>
      </c>
      <c r="J23" s="23" t="s">
        <v>47</v>
      </c>
      <c r="K23" s="24" t="n">
        <v>44563</v>
      </c>
      <c r="L23" s="25" t="n">
        <v>0</v>
      </c>
      <c r="M23" s="24" t="str">
        <f aca="true">IF(L23="","",IF(L23=0,"Jederzeit kündbar",EDATE(TODAY(),L23)))</f>
        <v>Jederzeit kündbar</v>
      </c>
      <c r="N23" s="23" t="s">
        <v>48</v>
      </c>
      <c r="O23" s="21" t="s">
        <v>106</v>
      </c>
      <c r="P23" s="24" t="n">
        <f aca="true">IF(AND(N23="Aktiv",ISNUMBER(I23),I23&gt;=TODAY()),I23+ROW()/1000000,"")</f>
        <v>46175.000023</v>
      </c>
    </row>
    <row r="24" customFormat="false" ht="15" hidden="false" customHeight="false" outlineLevel="0" collapsed="false">
      <c r="A24" s="26" t="n">
        <v>22</v>
      </c>
      <c r="B24" s="27" t="s">
        <v>20</v>
      </c>
      <c r="C24" s="27" t="s">
        <v>107</v>
      </c>
      <c r="D24" s="27" t="s">
        <v>108</v>
      </c>
      <c r="E24" s="28" t="n">
        <v>102</v>
      </c>
      <c r="F24" s="29" t="s">
        <v>9</v>
      </c>
      <c r="G24" s="28" t="n">
        <f aca="false">IF(OR(E24="",F24=""),"",IF(F24="Monatlich",E24,IF(F24="Vierteljährlich",E24/3,IF(F24="Halbjährlich",E24/6,IF(F24="Jährlich",E24/12,IF(F24="Einmalig",0,0))))))</f>
        <v>102</v>
      </c>
      <c r="H24" s="28" t="n">
        <f aca="false">IF(OR(E24="",F24=""),"",IF(F24="Monatlich",E24*12,IF(F24="Vierteljährlich",E24*4,IF(F24="Halbjährlich",E24*2,IF(F24="Jährlich",E24,IF(F24="Einmalig",E24,0))))))</f>
        <v>1224</v>
      </c>
      <c r="I24" s="30" t="n">
        <v>46174</v>
      </c>
      <c r="J24" s="29" t="s">
        <v>54</v>
      </c>
      <c r="K24" s="30" t="n">
        <v>43191</v>
      </c>
      <c r="L24" s="31" t="n">
        <v>0</v>
      </c>
      <c r="M24" s="30" t="str">
        <f aca="true">IF(L24="","",IF(L24=0,"Jederzeit kündbar",EDATE(TODAY(),L24)))</f>
        <v>Jederzeit kündbar</v>
      </c>
      <c r="N24" s="29" t="s">
        <v>48</v>
      </c>
      <c r="O24" s="27"/>
      <c r="P24" s="30" t="n">
        <f aca="true">IF(AND(N24="Aktiv",ISNUMBER(I24),I24&gt;=TODAY()),I24+ROW()/1000000,"")</f>
        <v>46174.000024</v>
      </c>
    </row>
    <row r="25" customFormat="false" ht="15" hidden="false" customHeight="false" outlineLevel="0" collapsed="false">
      <c r="A25" s="20" t="n">
        <v>23</v>
      </c>
      <c r="B25" s="21" t="s">
        <v>21</v>
      </c>
      <c r="C25" s="21" t="s">
        <v>109</v>
      </c>
      <c r="D25" s="21" t="s">
        <v>110</v>
      </c>
      <c r="E25" s="22" t="n">
        <v>79.99</v>
      </c>
      <c r="F25" s="23" t="s">
        <v>10</v>
      </c>
      <c r="G25" s="22" t="n">
        <f aca="false">IF(OR(E25="",F25=""),"",IF(F25="Monatlich",E25,IF(F25="Vierteljährlich",E25/3,IF(F25="Halbjährlich",E25/6,IF(F25="Jährlich",E25/12,IF(F25="Einmalig",0,0))))))</f>
        <v>6.66583333333333</v>
      </c>
      <c r="H25" s="22" t="n">
        <f aca="false">IF(OR(E25="",F25=""),"",IF(F25="Monatlich",E25*12,IF(F25="Vierteljährlich",E25*4,IF(F25="Halbjährlich",E25*2,IF(F25="Jährlich",E25,IF(F25="Einmalig",E25,0))))))</f>
        <v>79.99</v>
      </c>
      <c r="I25" s="24" t="n">
        <v>46309</v>
      </c>
      <c r="J25" s="23" t="s">
        <v>88</v>
      </c>
      <c r="K25" s="24" t="n">
        <v>45579</v>
      </c>
      <c r="L25" s="25" t="n">
        <v>0</v>
      </c>
      <c r="M25" s="24" t="str">
        <f aca="true">IF(L25="","",IF(L25=0,"Jederzeit kündbar",EDATE(TODAY(),L25)))</f>
        <v>Jederzeit kündbar</v>
      </c>
      <c r="N25" s="23" t="s">
        <v>48</v>
      </c>
      <c r="O25" s="21"/>
      <c r="P25" s="24" t="n">
        <f aca="true">IF(AND(N25="Aktiv",ISNUMBER(I25),I25&gt;=TODAY()),I25+ROW()/1000000,"")</f>
        <v>46309.000025</v>
      </c>
    </row>
    <row r="26" customFormat="false" ht="15" hidden="false" customHeight="false" outlineLevel="0" collapsed="false">
      <c r="A26" s="26" t="n">
        <v>24</v>
      </c>
      <c r="B26" s="27" t="s">
        <v>22</v>
      </c>
      <c r="C26" s="27" t="s">
        <v>111</v>
      </c>
      <c r="D26" s="27" t="s">
        <v>112</v>
      </c>
      <c r="E26" s="28" t="n">
        <v>96</v>
      </c>
      <c r="F26" s="29" t="s">
        <v>10</v>
      </c>
      <c r="G26" s="28" t="n">
        <f aca="false">IF(OR(E26="",F26=""),"",IF(F26="Monatlich",E26,IF(F26="Vierteljährlich",E26/3,IF(F26="Halbjährlich",E26/6,IF(F26="Jährlich",E26/12,IF(F26="Einmalig",0,0))))))</f>
        <v>8</v>
      </c>
      <c r="H26" s="28" t="n">
        <f aca="false">IF(OR(E26="",F26=""),"",IF(F26="Monatlich",E26*12,IF(F26="Vierteljährlich",E26*4,IF(F26="Halbjährlich",E26*2,IF(F26="Jährlich",E26,IF(F26="Einmalig",E26,0))))))</f>
        <v>96</v>
      </c>
      <c r="I26" s="30" t="n">
        <v>46235</v>
      </c>
      <c r="J26" s="29" t="s">
        <v>113</v>
      </c>
      <c r="K26" s="30" t="n">
        <v>44409</v>
      </c>
      <c r="L26" s="31" t="n">
        <v>3</v>
      </c>
      <c r="M26" s="30" t="n">
        <f aca="true">IF(L26="","",IF(L26=0,"Jederzeit kündbar",EDATE(TODAY(),L26)))</f>
        <v>46264</v>
      </c>
      <c r="N26" s="29" t="s">
        <v>48</v>
      </c>
      <c r="O26" s="27" t="s">
        <v>114</v>
      </c>
      <c r="P26" s="30" t="n">
        <f aca="true">IF(AND(N26="Aktiv",ISNUMBER(I26),I26&gt;=TODAY()),I26+ROW()/1000000,"")</f>
        <v>46235.000026</v>
      </c>
    </row>
    <row r="27" customFormat="false" ht="15" hidden="false" customHeight="false" outlineLevel="0" collapsed="false">
      <c r="A27" s="20" t="n">
        <v>25</v>
      </c>
      <c r="B27" s="21" t="s">
        <v>22</v>
      </c>
      <c r="C27" s="21" t="s">
        <v>115</v>
      </c>
      <c r="D27" s="21" t="s">
        <v>116</v>
      </c>
      <c r="E27" s="22" t="n">
        <v>10</v>
      </c>
      <c r="F27" s="23" t="s">
        <v>9</v>
      </c>
      <c r="G27" s="22" t="n">
        <f aca="false">IF(OR(E27="",F27=""),"",IF(F27="Monatlich",E27,IF(F27="Vierteljährlich",E27/3,IF(F27="Halbjährlich",E27/6,IF(F27="Jährlich",E27/12,IF(F27="Einmalig",0,0))))))</f>
        <v>10</v>
      </c>
      <c r="H27" s="22" t="n">
        <f aca="false">IF(OR(E27="",F27=""),"",IF(F27="Monatlich",E27*12,IF(F27="Vierteljährlich",E27*4,IF(F27="Halbjährlich",E27*2,IF(F27="Jährlich",E27,IF(F27="Einmalig",E27,0))))))</f>
        <v>120</v>
      </c>
      <c r="I27" s="24" t="n">
        <v>46188</v>
      </c>
      <c r="J27" s="23" t="s">
        <v>47</v>
      </c>
      <c r="K27" s="24" t="n">
        <v>43952</v>
      </c>
      <c r="L27" s="25" t="n">
        <v>0</v>
      </c>
      <c r="M27" s="24" t="str">
        <f aca="true">IF(L27="","",IF(L27=0,"Jederzeit kündbar",EDATE(TODAY(),L27)))</f>
        <v>Jederzeit kündbar</v>
      </c>
      <c r="N27" s="23" t="s">
        <v>48</v>
      </c>
      <c r="O27" s="21" t="s">
        <v>117</v>
      </c>
      <c r="P27" s="24" t="n">
        <f aca="true">IF(AND(N27="Aktiv",ISNUMBER(I27),I27&gt;=TODAY()),I27+ROW()/1000000,"")</f>
        <v>46188.000027</v>
      </c>
    </row>
    <row r="28" customFormat="false" ht="15" hidden="false" customHeight="false" outlineLevel="0" collapsed="false">
      <c r="A28" s="26"/>
      <c r="B28" s="27"/>
      <c r="C28" s="27"/>
      <c r="D28" s="27"/>
      <c r="E28" s="28"/>
      <c r="F28" s="29"/>
      <c r="G28" s="28"/>
      <c r="H28" s="28"/>
      <c r="I28" s="30"/>
      <c r="J28" s="29"/>
      <c r="K28" s="30"/>
      <c r="L28" s="31"/>
      <c r="M28" s="30"/>
      <c r="N28" s="29"/>
      <c r="O28" s="27"/>
      <c r="P28" s="30" t="str">
        <f aca="true">IF(AND(N28="Aktiv",ISNUMBER(I28),I28&gt;=TODAY()),I28+ROW()/1000000,"")</f>
        <v/>
      </c>
    </row>
    <row r="29" customFormat="false" ht="15" hidden="false" customHeight="false" outlineLevel="0" collapsed="false">
      <c r="A29" s="20"/>
      <c r="B29" s="21"/>
      <c r="C29" s="21"/>
      <c r="D29" s="21"/>
      <c r="E29" s="22"/>
      <c r="F29" s="23"/>
      <c r="G29" s="22"/>
      <c r="H29" s="22"/>
      <c r="I29" s="24"/>
      <c r="J29" s="23"/>
      <c r="K29" s="24"/>
      <c r="L29" s="25"/>
      <c r="M29" s="24"/>
      <c r="N29" s="23"/>
      <c r="O29" s="21"/>
      <c r="P29" s="24" t="str">
        <f aca="true">IF(AND(N29="Aktiv",ISNUMBER(I29),I29&gt;=TODAY()),I29+ROW()/1000000,"")</f>
        <v/>
      </c>
    </row>
    <row r="30" customFormat="false" ht="15" hidden="false" customHeight="false" outlineLevel="0" collapsed="false">
      <c r="A30" s="26"/>
      <c r="B30" s="27"/>
      <c r="C30" s="27"/>
      <c r="D30" s="27"/>
      <c r="E30" s="28"/>
      <c r="F30" s="29"/>
      <c r="G30" s="28"/>
      <c r="H30" s="28"/>
      <c r="I30" s="30"/>
      <c r="J30" s="29"/>
      <c r="K30" s="30"/>
      <c r="L30" s="31"/>
      <c r="M30" s="30"/>
      <c r="N30" s="29"/>
      <c r="O30" s="27"/>
      <c r="P30" s="30" t="str">
        <f aca="true">IF(AND(N30="Aktiv",ISNUMBER(I30),I30&gt;=TODAY()),I30+ROW()/1000000,"")</f>
        <v/>
      </c>
    </row>
    <row r="31" customFormat="false" ht="15" hidden="false" customHeight="false" outlineLevel="0" collapsed="false">
      <c r="A31" s="20"/>
      <c r="B31" s="21"/>
      <c r="C31" s="21"/>
      <c r="D31" s="21"/>
      <c r="E31" s="22"/>
      <c r="F31" s="23"/>
      <c r="G31" s="22"/>
      <c r="H31" s="22"/>
      <c r="I31" s="24"/>
      <c r="J31" s="23"/>
      <c r="K31" s="24"/>
      <c r="L31" s="25"/>
      <c r="M31" s="24"/>
      <c r="N31" s="23"/>
      <c r="O31" s="21"/>
      <c r="P31" s="24" t="str">
        <f aca="true">IF(AND(N31="Aktiv",ISNUMBER(I31),I31&gt;=TODAY()),I31+ROW()/1000000,"")</f>
        <v/>
      </c>
    </row>
    <row r="32" customFormat="false" ht="15" hidden="false" customHeight="false" outlineLevel="0" collapsed="false">
      <c r="A32" s="26"/>
      <c r="B32" s="27"/>
      <c r="C32" s="27"/>
      <c r="D32" s="27"/>
      <c r="E32" s="28"/>
      <c r="F32" s="29"/>
      <c r="G32" s="28"/>
      <c r="H32" s="28"/>
      <c r="I32" s="30"/>
      <c r="J32" s="29"/>
      <c r="K32" s="30"/>
      <c r="L32" s="31"/>
      <c r="M32" s="30"/>
      <c r="N32" s="29"/>
      <c r="O32" s="27"/>
      <c r="P32" s="30" t="str">
        <f aca="true">IF(AND(N32="Aktiv",ISNUMBER(I32),I32&gt;=TODAY()),I32+ROW()/1000000,"")</f>
        <v/>
      </c>
    </row>
    <row r="33" customFormat="false" ht="15" hidden="false" customHeight="false" outlineLevel="0" collapsed="false">
      <c r="A33" s="20"/>
      <c r="B33" s="21"/>
      <c r="C33" s="21"/>
      <c r="D33" s="21"/>
      <c r="E33" s="22"/>
      <c r="F33" s="23"/>
      <c r="G33" s="22"/>
      <c r="H33" s="22"/>
      <c r="I33" s="24"/>
      <c r="J33" s="23"/>
      <c r="K33" s="24"/>
      <c r="L33" s="25"/>
      <c r="M33" s="24"/>
      <c r="N33" s="23"/>
      <c r="O33" s="21"/>
      <c r="P33" s="24" t="str">
        <f aca="true">IF(AND(N33="Aktiv",ISNUMBER(I33),I33&gt;=TODAY()),I33+ROW()/1000000,"")</f>
        <v/>
      </c>
    </row>
    <row r="34" customFormat="false" ht="15" hidden="false" customHeight="false" outlineLevel="0" collapsed="false">
      <c r="A34" s="26"/>
      <c r="B34" s="27"/>
      <c r="C34" s="27"/>
      <c r="D34" s="27"/>
      <c r="E34" s="28"/>
      <c r="F34" s="29"/>
      <c r="G34" s="28"/>
      <c r="H34" s="28"/>
      <c r="I34" s="30"/>
      <c r="J34" s="29"/>
      <c r="K34" s="30"/>
      <c r="L34" s="31"/>
      <c r="M34" s="30"/>
      <c r="N34" s="29"/>
      <c r="O34" s="27"/>
      <c r="P34" s="30" t="str">
        <f aca="true">IF(AND(N34="Aktiv",ISNUMBER(I34),I34&gt;=TODAY()),I34+ROW()/1000000,"")</f>
        <v/>
      </c>
    </row>
    <row r="35" customFormat="false" ht="15" hidden="false" customHeight="false" outlineLevel="0" collapsed="false">
      <c r="A35" s="20"/>
      <c r="B35" s="21"/>
      <c r="C35" s="21"/>
      <c r="D35" s="21"/>
      <c r="E35" s="22"/>
      <c r="F35" s="23"/>
      <c r="G35" s="22"/>
      <c r="H35" s="22"/>
      <c r="I35" s="24"/>
      <c r="J35" s="23"/>
      <c r="K35" s="24"/>
      <c r="L35" s="25"/>
      <c r="M35" s="24"/>
      <c r="N35" s="23"/>
      <c r="O35" s="21"/>
      <c r="P35" s="24" t="str">
        <f aca="true">IF(AND(N35="Aktiv",ISNUMBER(I35),I35&gt;=TODAY()),I35+ROW()/1000000,"")</f>
        <v/>
      </c>
    </row>
    <row r="36" customFormat="false" ht="15" hidden="false" customHeight="false" outlineLevel="0" collapsed="false">
      <c r="A36" s="26"/>
      <c r="B36" s="27"/>
      <c r="C36" s="27"/>
      <c r="D36" s="27"/>
      <c r="E36" s="28"/>
      <c r="F36" s="29"/>
      <c r="G36" s="28"/>
      <c r="H36" s="28"/>
      <c r="I36" s="30"/>
      <c r="J36" s="29"/>
      <c r="K36" s="30"/>
      <c r="L36" s="31"/>
      <c r="M36" s="30"/>
      <c r="N36" s="29"/>
      <c r="O36" s="27"/>
      <c r="P36" s="30" t="str">
        <f aca="true">IF(AND(N36="Aktiv",ISNUMBER(I36),I36&gt;=TODAY()),I36+ROW()/1000000,"")</f>
        <v/>
      </c>
    </row>
    <row r="37" customFormat="false" ht="15" hidden="false" customHeight="false" outlineLevel="0" collapsed="false">
      <c r="A37" s="20"/>
      <c r="B37" s="21"/>
      <c r="C37" s="21"/>
      <c r="D37" s="21"/>
      <c r="E37" s="22"/>
      <c r="F37" s="23"/>
      <c r="G37" s="22"/>
      <c r="H37" s="22"/>
      <c r="I37" s="24"/>
      <c r="J37" s="23"/>
      <c r="K37" s="24"/>
      <c r="L37" s="25"/>
      <c r="M37" s="24"/>
      <c r="N37" s="23"/>
      <c r="O37" s="21"/>
      <c r="P37" s="24" t="str">
        <f aca="true">IF(AND(N37="Aktiv",ISNUMBER(I37),I37&gt;=TODAY()),I37+ROW()/1000000,"")</f>
        <v/>
      </c>
    </row>
    <row r="38" customFormat="false" ht="15" hidden="false" customHeight="false" outlineLevel="0" collapsed="false">
      <c r="A38" s="26"/>
      <c r="B38" s="27"/>
      <c r="C38" s="27"/>
      <c r="D38" s="27"/>
      <c r="E38" s="28"/>
      <c r="F38" s="29"/>
      <c r="G38" s="28"/>
      <c r="H38" s="28"/>
      <c r="I38" s="30"/>
      <c r="J38" s="29"/>
      <c r="K38" s="30"/>
      <c r="L38" s="31"/>
      <c r="M38" s="30"/>
      <c r="N38" s="29"/>
      <c r="O38" s="27"/>
      <c r="P38" s="30" t="str">
        <f aca="true">IF(AND(N38="Aktiv",ISNUMBER(I38),I38&gt;=TODAY()),I38+ROW()/1000000,"")</f>
        <v/>
      </c>
    </row>
    <row r="39" customFormat="false" ht="15" hidden="false" customHeight="false" outlineLevel="0" collapsed="false">
      <c r="A39" s="20"/>
      <c r="B39" s="21"/>
      <c r="C39" s="21"/>
      <c r="D39" s="21"/>
      <c r="E39" s="22"/>
      <c r="F39" s="23"/>
      <c r="G39" s="22"/>
      <c r="H39" s="22"/>
      <c r="I39" s="24"/>
      <c r="J39" s="23"/>
      <c r="K39" s="24"/>
      <c r="L39" s="25"/>
      <c r="M39" s="24"/>
      <c r="N39" s="23"/>
      <c r="O39" s="21"/>
      <c r="P39" s="24" t="str">
        <f aca="true">IF(AND(N39="Aktiv",ISNUMBER(I39),I39&gt;=TODAY()),I39+ROW()/1000000,"")</f>
        <v/>
      </c>
    </row>
    <row r="40" customFormat="false" ht="15" hidden="false" customHeight="false" outlineLevel="0" collapsed="false">
      <c r="A40" s="26"/>
      <c r="B40" s="27"/>
      <c r="C40" s="27"/>
      <c r="D40" s="27"/>
      <c r="E40" s="28"/>
      <c r="F40" s="29"/>
      <c r="G40" s="28"/>
      <c r="H40" s="28"/>
      <c r="I40" s="30"/>
      <c r="J40" s="29"/>
      <c r="K40" s="30"/>
      <c r="L40" s="31"/>
      <c r="M40" s="30"/>
      <c r="N40" s="29"/>
      <c r="O40" s="27"/>
      <c r="P40" s="30" t="str">
        <f aca="true">IF(AND(N40="Aktiv",ISNUMBER(I40),I40&gt;=TODAY()),I40+ROW()/1000000,"")</f>
        <v/>
      </c>
    </row>
    <row r="41" customFormat="false" ht="15" hidden="false" customHeight="false" outlineLevel="0" collapsed="false">
      <c r="A41" s="20"/>
      <c r="B41" s="21"/>
      <c r="C41" s="21"/>
      <c r="D41" s="21"/>
      <c r="E41" s="22"/>
      <c r="F41" s="23"/>
      <c r="G41" s="22"/>
      <c r="H41" s="22"/>
      <c r="I41" s="24"/>
      <c r="J41" s="23"/>
      <c r="K41" s="24"/>
      <c r="L41" s="25"/>
      <c r="M41" s="24"/>
      <c r="N41" s="23"/>
      <c r="O41" s="21"/>
      <c r="P41" s="24" t="str">
        <f aca="true">IF(AND(N41="Aktiv",ISNUMBER(I41),I41&gt;=TODAY()),I41+ROW()/1000000,"")</f>
        <v/>
      </c>
    </row>
    <row r="42" customFormat="false" ht="15" hidden="false" customHeight="false" outlineLevel="0" collapsed="false">
      <c r="A42" s="26"/>
      <c r="B42" s="27"/>
      <c r="C42" s="27"/>
      <c r="D42" s="27"/>
      <c r="E42" s="28"/>
      <c r="F42" s="29"/>
      <c r="G42" s="28"/>
      <c r="H42" s="28"/>
      <c r="I42" s="30"/>
      <c r="J42" s="29"/>
      <c r="K42" s="30"/>
      <c r="L42" s="31"/>
      <c r="M42" s="30"/>
      <c r="N42" s="29"/>
      <c r="O42" s="27"/>
      <c r="P42" s="30" t="str">
        <f aca="true">IF(AND(N42="Aktiv",ISNUMBER(I42),I42&gt;=TODAY()),I42+ROW()/1000000,"")</f>
        <v/>
      </c>
    </row>
    <row r="43" customFormat="false" ht="15" hidden="false" customHeight="false" outlineLevel="0" collapsed="false">
      <c r="A43" s="20"/>
      <c r="B43" s="21"/>
      <c r="C43" s="21"/>
      <c r="D43" s="21"/>
      <c r="E43" s="22"/>
      <c r="F43" s="23"/>
      <c r="G43" s="22"/>
      <c r="H43" s="22"/>
      <c r="I43" s="24"/>
      <c r="J43" s="23"/>
      <c r="K43" s="24"/>
      <c r="L43" s="25"/>
      <c r="M43" s="24"/>
      <c r="N43" s="23"/>
      <c r="O43" s="21"/>
      <c r="P43" s="24" t="str">
        <f aca="true">IF(AND(N43="Aktiv",ISNUMBER(I43),I43&gt;=TODAY()),I43+ROW()/1000000,"")</f>
        <v/>
      </c>
    </row>
    <row r="44" customFormat="false" ht="15" hidden="false" customHeight="false" outlineLevel="0" collapsed="false">
      <c r="A44" s="26"/>
      <c r="B44" s="27"/>
      <c r="C44" s="27"/>
      <c r="D44" s="27"/>
      <c r="E44" s="28"/>
      <c r="F44" s="29"/>
      <c r="G44" s="28"/>
      <c r="H44" s="28"/>
      <c r="I44" s="30"/>
      <c r="J44" s="29"/>
      <c r="K44" s="30"/>
      <c r="L44" s="31"/>
      <c r="M44" s="30"/>
      <c r="N44" s="29"/>
      <c r="O44" s="27"/>
      <c r="P44" s="30" t="str">
        <f aca="true">IF(AND(N44="Aktiv",ISNUMBER(I44),I44&gt;=TODAY()),I44+ROW()/1000000,"")</f>
        <v/>
      </c>
    </row>
    <row r="45" customFormat="false" ht="15" hidden="false" customHeight="false" outlineLevel="0" collapsed="false">
      <c r="A45" s="20"/>
      <c r="B45" s="21"/>
      <c r="C45" s="21"/>
      <c r="D45" s="21"/>
      <c r="E45" s="22"/>
      <c r="F45" s="23"/>
      <c r="G45" s="22"/>
      <c r="H45" s="22"/>
      <c r="I45" s="24"/>
      <c r="J45" s="23"/>
      <c r="K45" s="24"/>
      <c r="L45" s="25"/>
      <c r="M45" s="24"/>
      <c r="N45" s="23"/>
      <c r="O45" s="21"/>
      <c r="P45" s="24" t="str">
        <f aca="true">IF(AND(N45="Aktiv",ISNUMBER(I45),I45&gt;=TODAY()),I45+ROW()/1000000,"")</f>
        <v/>
      </c>
    </row>
    <row r="46" customFormat="false" ht="15" hidden="false" customHeight="false" outlineLevel="0" collapsed="false">
      <c r="A46" s="26"/>
      <c r="B46" s="27"/>
      <c r="C46" s="27"/>
      <c r="D46" s="27"/>
      <c r="E46" s="28"/>
      <c r="F46" s="29"/>
      <c r="G46" s="28"/>
      <c r="H46" s="28"/>
      <c r="I46" s="30"/>
      <c r="J46" s="29"/>
      <c r="K46" s="30"/>
      <c r="L46" s="31"/>
      <c r="M46" s="30"/>
      <c r="N46" s="29"/>
      <c r="O46" s="27"/>
      <c r="P46" s="30" t="str">
        <f aca="true">IF(AND(N46="Aktiv",ISNUMBER(I46),I46&gt;=TODAY()),I46+ROW()/1000000,"")</f>
        <v/>
      </c>
    </row>
    <row r="47" customFormat="false" ht="15" hidden="false" customHeight="false" outlineLevel="0" collapsed="false">
      <c r="A47" s="20"/>
      <c r="B47" s="21"/>
      <c r="C47" s="21"/>
      <c r="D47" s="21"/>
      <c r="E47" s="22"/>
      <c r="F47" s="23"/>
      <c r="G47" s="22"/>
      <c r="H47" s="22"/>
      <c r="I47" s="24"/>
      <c r="J47" s="23"/>
      <c r="K47" s="24"/>
      <c r="L47" s="25"/>
      <c r="M47" s="24"/>
      <c r="N47" s="23"/>
      <c r="O47" s="21"/>
      <c r="P47" s="24" t="str">
        <f aca="true">IF(AND(N47="Aktiv",ISNUMBER(I47),I47&gt;=TODAY()),I47+ROW()/1000000,"")</f>
        <v/>
      </c>
    </row>
    <row r="48" customFormat="false" ht="15" hidden="false" customHeight="false" outlineLevel="0" collapsed="false">
      <c r="A48" s="26"/>
      <c r="B48" s="27"/>
      <c r="C48" s="27"/>
      <c r="D48" s="27"/>
      <c r="E48" s="28"/>
      <c r="F48" s="29"/>
      <c r="G48" s="28"/>
      <c r="H48" s="28"/>
      <c r="I48" s="30"/>
      <c r="J48" s="29"/>
      <c r="K48" s="30"/>
      <c r="L48" s="31"/>
      <c r="M48" s="30"/>
      <c r="N48" s="29"/>
      <c r="O48" s="27"/>
      <c r="P48" s="30" t="str">
        <f aca="true">IF(AND(N48="Aktiv",ISNUMBER(I48),I48&gt;=TODAY()),I48+ROW()/1000000,"")</f>
        <v/>
      </c>
    </row>
    <row r="49" customFormat="false" ht="15" hidden="false" customHeight="false" outlineLevel="0" collapsed="false">
      <c r="A49" s="20"/>
      <c r="B49" s="21"/>
      <c r="C49" s="21"/>
      <c r="D49" s="21"/>
      <c r="E49" s="22"/>
      <c r="F49" s="23"/>
      <c r="G49" s="22"/>
      <c r="H49" s="22"/>
      <c r="I49" s="24"/>
      <c r="J49" s="23"/>
      <c r="K49" s="24"/>
      <c r="L49" s="25"/>
      <c r="M49" s="24"/>
      <c r="N49" s="23"/>
      <c r="O49" s="21"/>
      <c r="P49" s="24" t="str">
        <f aca="true">IF(AND(N49="Aktiv",ISNUMBER(I49),I49&gt;=TODAY()),I49+ROW()/1000000,"")</f>
        <v/>
      </c>
    </row>
    <row r="50" customFormat="false" ht="15" hidden="false" customHeight="false" outlineLevel="0" collapsed="false">
      <c r="A50" s="26"/>
      <c r="B50" s="27"/>
      <c r="C50" s="27"/>
      <c r="D50" s="27"/>
      <c r="E50" s="28"/>
      <c r="F50" s="29"/>
      <c r="G50" s="28"/>
      <c r="H50" s="28"/>
      <c r="I50" s="30"/>
      <c r="J50" s="29"/>
      <c r="K50" s="30"/>
      <c r="L50" s="31"/>
      <c r="M50" s="30"/>
      <c r="N50" s="29"/>
      <c r="O50" s="27"/>
      <c r="P50" s="30" t="str">
        <f aca="true">IF(AND(N50="Aktiv",ISNUMBER(I50),I50&gt;=TODAY()),I50+ROW()/1000000,"")</f>
        <v/>
      </c>
    </row>
    <row r="51" customFormat="false" ht="15" hidden="false" customHeight="false" outlineLevel="0" collapsed="false">
      <c r="A51" s="20"/>
      <c r="B51" s="21"/>
      <c r="C51" s="21"/>
      <c r="D51" s="21"/>
      <c r="E51" s="22"/>
      <c r="F51" s="23"/>
      <c r="G51" s="22"/>
      <c r="H51" s="22"/>
      <c r="I51" s="24"/>
      <c r="J51" s="23"/>
      <c r="K51" s="24"/>
      <c r="L51" s="25"/>
      <c r="M51" s="24"/>
      <c r="N51" s="23"/>
      <c r="O51" s="21"/>
      <c r="P51" s="24" t="str">
        <f aca="true">IF(AND(N51="Aktiv",ISNUMBER(I51),I51&gt;=TODAY()),I51+ROW()/1000000,"")</f>
        <v/>
      </c>
    </row>
    <row r="52" customFormat="false" ht="15" hidden="false" customHeight="false" outlineLevel="0" collapsed="false">
      <c r="A52" s="26"/>
      <c r="B52" s="27"/>
      <c r="C52" s="27"/>
      <c r="D52" s="27"/>
      <c r="E52" s="28"/>
      <c r="F52" s="29"/>
      <c r="G52" s="28"/>
      <c r="H52" s="28"/>
      <c r="I52" s="30"/>
      <c r="J52" s="29"/>
      <c r="K52" s="30"/>
      <c r="L52" s="31"/>
      <c r="M52" s="30"/>
      <c r="N52" s="29"/>
      <c r="O52" s="27"/>
      <c r="P52" s="30" t="str">
        <f aca="true">IF(AND(N52="Aktiv",ISNUMBER(I52),I52&gt;=TODAY()),I52+ROW()/1000000,"")</f>
        <v/>
      </c>
    </row>
    <row r="53" customFormat="false" ht="15" hidden="false" customHeight="false" outlineLevel="0" collapsed="false">
      <c r="A53" s="20"/>
      <c r="B53" s="21"/>
      <c r="C53" s="21"/>
      <c r="D53" s="21"/>
      <c r="E53" s="22"/>
      <c r="F53" s="23"/>
      <c r="G53" s="22"/>
      <c r="H53" s="22"/>
      <c r="I53" s="24"/>
      <c r="J53" s="23"/>
      <c r="K53" s="24"/>
      <c r="L53" s="25"/>
      <c r="M53" s="24"/>
      <c r="N53" s="23"/>
      <c r="O53" s="21"/>
      <c r="P53" s="24" t="str">
        <f aca="true">IF(AND(N53="Aktiv",ISNUMBER(I53),I53&gt;=TODAY()),I53+ROW()/1000000,"")</f>
        <v/>
      </c>
    </row>
    <row r="54" customFormat="false" ht="15" hidden="false" customHeight="false" outlineLevel="0" collapsed="false">
      <c r="A54" s="26"/>
      <c r="B54" s="27"/>
      <c r="C54" s="27"/>
      <c r="D54" s="27"/>
      <c r="E54" s="28"/>
      <c r="F54" s="29"/>
      <c r="G54" s="28"/>
      <c r="H54" s="28"/>
      <c r="I54" s="30"/>
      <c r="J54" s="29"/>
      <c r="K54" s="30"/>
      <c r="L54" s="31"/>
      <c r="M54" s="30"/>
      <c r="N54" s="29"/>
      <c r="O54" s="27"/>
      <c r="P54" s="30" t="str">
        <f aca="true">IF(AND(N54="Aktiv",ISNUMBER(I54),I54&gt;=TODAY()),I54+ROW()/1000000,"")</f>
        <v/>
      </c>
    </row>
    <row r="55" customFormat="false" ht="15" hidden="false" customHeight="false" outlineLevel="0" collapsed="false">
      <c r="A55" s="20"/>
      <c r="B55" s="21"/>
      <c r="C55" s="21"/>
      <c r="D55" s="21"/>
      <c r="E55" s="22"/>
      <c r="F55" s="23"/>
      <c r="G55" s="22"/>
      <c r="H55" s="22"/>
      <c r="I55" s="24"/>
      <c r="J55" s="23"/>
      <c r="K55" s="24"/>
      <c r="L55" s="25"/>
      <c r="M55" s="24"/>
      <c r="N55" s="23"/>
      <c r="O55" s="21"/>
      <c r="P55" s="24" t="str">
        <f aca="true">IF(AND(N55="Aktiv",ISNUMBER(I55),I55&gt;=TODAY()),I55+ROW()/1000000,"")</f>
        <v/>
      </c>
    </row>
    <row r="56" customFormat="false" ht="15" hidden="false" customHeight="false" outlineLevel="0" collapsed="false">
      <c r="A56" s="26"/>
      <c r="B56" s="27"/>
      <c r="C56" s="27"/>
      <c r="D56" s="27"/>
      <c r="E56" s="28"/>
      <c r="F56" s="29"/>
      <c r="G56" s="28"/>
      <c r="H56" s="28"/>
      <c r="I56" s="30"/>
      <c r="J56" s="29"/>
      <c r="K56" s="30"/>
      <c r="L56" s="31"/>
      <c r="M56" s="30"/>
      <c r="N56" s="29"/>
      <c r="O56" s="27"/>
      <c r="P56" s="30" t="str">
        <f aca="true">IF(AND(N56="Aktiv",ISNUMBER(I56),I56&gt;=TODAY()),I56+ROW()/1000000,"")</f>
        <v/>
      </c>
    </row>
    <row r="57" customFormat="false" ht="15" hidden="false" customHeight="false" outlineLevel="0" collapsed="false">
      <c r="A57" s="20"/>
      <c r="B57" s="21"/>
      <c r="C57" s="21"/>
      <c r="D57" s="21"/>
      <c r="E57" s="22"/>
      <c r="F57" s="23"/>
      <c r="G57" s="22"/>
      <c r="H57" s="22"/>
      <c r="I57" s="24"/>
      <c r="J57" s="23"/>
      <c r="K57" s="24"/>
      <c r="L57" s="25"/>
      <c r="M57" s="24"/>
      <c r="N57" s="23"/>
      <c r="O57" s="21"/>
      <c r="P57" s="24" t="str">
        <f aca="true">IF(AND(N57="Aktiv",ISNUMBER(I57),I57&gt;=TODAY()),I57+ROW()/1000000,"")</f>
        <v/>
      </c>
    </row>
    <row r="58" customFormat="false" ht="15" hidden="false" customHeight="false" outlineLevel="0" collapsed="false">
      <c r="A58" s="26"/>
      <c r="B58" s="27"/>
      <c r="C58" s="27"/>
      <c r="D58" s="27"/>
      <c r="E58" s="28"/>
      <c r="F58" s="29"/>
      <c r="G58" s="28"/>
      <c r="H58" s="28"/>
      <c r="I58" s="30"/>
      <c r="J58" s="29"/>
      <c r="K58" s="30"/>
      <c r="L58" s="31"/>
      <c r="M58" s="30"/>
      <c r="N58" s="29"/>
      <c r="O58" s="27"/>
      <c r="P58" s="30" t="str">
        <f aca="true">IF(AND(N58="Aktiv",ISNUMBER(I58),I58&gt;=TODAY()),I58+ROW()/1000000,"")</f>
        <v/>
      </c>
    </row>
    <row r="59" customFormat="false" ht="15" hidden="false" customHeight="false" outlineLevel="0" collapsed="false">
      <c r="A59" s="20"/>
      <c r="B59" s="21"/>
      <c r="C59" s="21"/>
      <c r="D59" s="21"/>
      <c r="E59" s="22"/>
      <c r="F59" s="23"/>
      <c r="G59" s="22"/>
      <c r="H59" s="22"/>
      <c r="I59" s="24"/>
      <c r="J59" s="23"/>
      <c r="K59" s="24"/>
      <c r="L59" s="25"/>
      <c r="M59" s="24"/>
      <c r="N59" s="23"/>
      <c r="O59" s="21"/>
      <c r="P59" s="24" t="str">
        <f aca="true">IF(AND(N59="Aktiv",ISNUMBER(I59),I59&gt;=TODAY()),I59+ROW()/1000000,"")</f>
        <v/>
      </c>
    </row>
    <row r="60" customFormat="false" ht="15" hidden="false" customHeight="false" outlineLevel="0" collapsed="false">
      <c r="A60" s="26"/>
      <c r="B60" s="27"/>
      <c r="C60" s="27"/>
      <c r="D60" s="27"/>
      <c r="E60" s="28"/>
      <c r="F60" s="29"/>
      <c r="G60" s="28"/>
      <c r="H60" s="28"/>
      <c r="I60" s="30"/>
      <c r="J60" s="29"/>
      <c r="K60" s="30"/>
      <c r="L60" s="31"/>
      <c r="M60" s="30"/>
      <c r="N60" s="29"/>
      <c r="O60" s="27"/>
      <c r="P60" s="30" t="str">
        <f aca="true">IF(AND(N60="Aktiv",ISNUMBER(I60),I60&gt;=TODAY()),I60+ROW()/1000000,"")</f>
        <v/>
      </c>
    </row>
    <row r="61" customFormat="false" ht="15" hidden="false" customHeight="false" outlineLevel="0" collapsed="false">
      <c r="A61" s="20"/>
      <c r="B61" s="21"/>
      <c r="C61" s="21"/>
      <c r="D61" s="21"/>
      <c r="E61" s="22"/>
      <c r="F61" s="23"/>
      <c r="G61" s="22"/>
      <c r="H61" s="22"/>
      <c r="I61" s="24"/>
      <c r="J61" s="23"/>
      <c r="K61" s="24"/>
      <c r="L61" s="25"/>
      <c r="M61" s="24"/>
      <c r="N61" s="23"/>
      <c r="O61" s="21"/>
      <c r="P61" s="24" t="str">
        <f aca="true">IF(AND(N61="Aktiv",ISNUMBER(I61),I61&gt;=TODAY()),I61+ROW()/1000000,"")</f>
        <v/>
      </c>
    </row>
    <row r="62" customFormat="false" ht="15" hidden="false" customHeight="false" outlineLevel="0" collapsed="false">
      <c r="A62" s="26"/>
      <c r="B62" s="27"/>
      <c r="C62" s="27"/>
      <c r="D62" s="27"/>
      <c r="E62" s="28"/>
      <c r="F62" s="29"/>
      <c r="G62" s="28"/>
      <c r="H62" s="28"/>
      <c r="I62" s="30"/>
      <c r="J62" s="29"/>
      <c r="K62" s="30"/>
      <c r="L62" s="31"/>
      <c r="M62" s="30"/>
      <c r="N62" s="29"/>
      <c r="O62" s="27"/>
      <c r="P62" s="30" t="str">
        <f aca="true">IF(AND(N62="Aktiv",ISNUMBER(I62),I62&gt;=TODAY()),I62+ROW()/1000000,"")</f>
        <v/>
      </c>
    </row>
    <row r="63" customFormat="false" ht="15" hidden="false" customHeight="false" outlineLevel="0" collapsed="false">
      <c r="A63" s="20"/>
      <c r="B63" s="21"/>
      <c r="C63" s="21"/>
      <c r="D63" s="21"/>
      <c r="E63" s="22"/>
      <c r="F63" s="23"/>
      <c r="G63" s="22"/>
      <c r="H63" s="22"/>
      <c r="I63" s="24"/>
      <c r="J63" s="23"/>
      <c r="K63" s="24"/>
      <c r="L63" s="25"/>
      <c r="M63" s="24"/>
      <c r="N63" s="23"/>
      <c r="O63" s="21"/>
      <c r="P63" s="24" t="str">
        <f aca="true">IF(AND(N63="Aktiv",ISNUMBER(I63),I63&gt;=TODAY()),I63+ROW()/1000000,"")</f>
        <v/>
      </c>
    </row>
    <row r="64" customFormat="false" ht="15" hidden="false" customHeight="false" outlineLevel="0" collapsed="false">
      <c r="A64" s="26"/>
      <c r="B64" s="27"/>
      <c r="C64" s="27"/>
      <c r="D64" s="27"/>
      <c r="E64" s="28"/>
      <c r="F64" s="29"/>
      <c r="G64" s="28"/>
      <c r="H64" s="28"/>
      <c r="I64" s="30"/>
      <c r="J64" s="29"/>
      <c r="K64" s="30"/>
      <c r="L64" s="31"/>
      <c r="M64" s="30"/>
      <c r="N64" s="29"/>
      <c r="O64" s="27"/>
      <c r="P64" s="30" t="str">
        <f aca="true">IF(AND(N64="Aktiv",ISNUMBER(I64),I64&gt;=TODAY()),I64+ROW()/1000000,"")</f>
        <v/>
      </c>
    </row>
    <row r="65" customFormat="false" ht="15" hidden="false" customHeight="false" outlineLevel="0" collapsed="false">
      <c r="A65" s="20"/>
      <c r="B65" s="21"/>
      <c r="C65" s="21"/>
      <c r="D65" s="21"/>
      <c r="E65" s="22"/>
      <c r="F65" s="23"/>
      <c r="G65" s="22"/>
      <c r="H65" s="22"/>
      <c r="I65" s="24"/>
      <c r="J65" s="23"/>
      <c r="K65" s="24"/>
      <c r="L65" s="25"/>
      <c r="M65" s="24"/>
      <c r="N65" s="23"/>
      <c r="O65" s="21"/>
      <c r="P65" s="24" t="str">
        <f aca="true">IF(AND(N65="Aktiv",ISNUMBER(I65),I65&gt;=TODAY()),I65+ROW()/1000000,"")</f>
        <v/>
      </c>
    </row>
    <row r="66" customFormat="false" ht="15" hidden="false" customHeight="false" outlineLevel="0" collapsed="false">
      <c r="A66" s="26"/>
      <c r="B66" s="27"/>
      <c r="C66" s="27"/>
      <c r="D66" s="27"/>
      <c r="E66" s="28"/>
      <c r="F66" s="29"/>
      <c r="G66" s="28"/>
      <c r="H66" s="28"/>
      <c r="I66" s="30"/>
      <c r="J66" s="29"/>
      <c r="K66" s="30"/>
      <c r="L66" s="31"/>
      <c r="M66" s="30"/>
      <c r="N66" s="29"/>
      <c r="O66" s="27"/>
      <c r="P66" s="30" t="str">
        <f aca="true">IF(AND(N66="Aktiv",ISNUMBER(I66),I66&gt;=TODAY()),I66+ROW()/1000000,"")</f>
        <v/>
      </c>
    </row>
    <row r="67" customFormat="false" ht="15" hidden="false" customHeight="false" outlineLevel="0" collapsed="false">
      <c r="A67" s="20"/>
      <c r="B67" s="21"/>
      <c r="C67" s="21"/>
      <c r="D67" s="21"/>
      <c r="E67" s="22"/>
      <c r="F67" s="23"/>
      <c r="G67" s="22"/>
      <c r="H67" s="22"/>
      <c r="I67" s="24"/>
      <c r="J67" s="23"/>
      <c r="K67" s="24"/>
      <c r="L67" s="25"/>
      <c r="M67" s="24"/>
      <c r="N67" s="23"/>
      <c r="O67" s="21"/>
      <c r="P67" s="24" t="str">
        <f aca="true">IF(AND(N67="Aktiv",ISNUMBER(I67),I67&gt;=TODAY()),I67+ROW()/1000000,"")</f>
        <v/>
      </c>
    </row>
    <row r="68" customFormat="false" ht="15" hidden="false" customHeight="false" outlineLevel="0" collapsed="false">
      <c r="A68" s="26"/>
      <c r="B68" s="27"/>
      <c r="C68" s="27"/>
      <c r="D68" s="27"/>
      <c r="E68" s="28"/>
      <c r="F68" s="29"/>
      <c r="G68" s="28"/>
      <c r="H68" s="28"/>
      <c r="I68" s="30"/>
      <c r="J68" s="29"/>
      <c r="K68" s="30"/>
      <c r="L68" s="31"/>
      <c r="M68" s="30"/>
      <c r="N68" s="29"/>
      <c r="O68" s="27"/>
      <c r="P68" s="30" t="str">
        <f aca="true">IF(AND(N68="Aktiv",ISNUMBER(I68),I68&gt;=TODAY()),I68+ROW()/1000000,"")</f>
        <v/>
      </c>
    </row>
    <row r="69" customFormat="false" ht="15" hidden="false" customHeight="false" outlineLevel="0" collapsed="false">
      <c r="A69" s="20"/>
      <c r="B69" s="21"/>
      <c r="C69" s="21"/>
      <c r="D69" s="21"/>
      <c r="E69" s="22"/>
      <c r="F69" s="23"/>
      <c r="G69" s="22"/>
      <c r="H69" s="22"/>
      <c r="I69" s="24"/>
      <c r="J69" s="23"/>
      <c r="K69" s="24"/>
      <c r="L69" s="25"/>
      <c r="M69" s="24"/>
      <c r="N69" s="23"/>
      <c r="O69" s="21"/>
      <c r="P69" s="24" t="str">
        <f aca="true">IF(AND(N69="Aktiv",ISNUMBER(I69),I69&gt;=TODAY()),I69+ROW()/1000000,"")</f>
        <v/>
      </c>
    </row>
    <row r="70" customFormat="false" ht="15" hidden="false" customHeight="false" outlineLevel="0" collapsed="false">
      <c r="A70" s="26"/>
      <c r="B70" s="27"/>
      <c r="C70" s="27"/>
      <c r="D70" s="27"/>
      <c r="E70" s="28"/>
      <c r="F70" s="29"/>
      <c r="G70" s="28"/>
      <c r="H70" s="28"/>
      <c r="I70" s="30"/>
      <c r="J70" s="29"/>
      <c r="K70" s="30"/>
      <c r="L70" s="31"/>
      <c r="M70" s="30"/>
      <c r="N70" s="29"/>
      <c r="O70" s="27"/>
      <c r="P70" s="30" t="str">
        <f aca="true">IF(AND(N70="Aktiv",ISNUMBER(I70),I70&gt;=TODAY()),I70+ROW()/1000000,"")</f>
        <v/>
      </c>
    </row>
    <row r="71" customFormat="false" ht="15" hidden="false" customHeight="false" outlineLevel="0" collapsed="false">
      <c r="A71" s="20"/>
      <c r="B71" s="21"/>
      <c r="C71" s="21"/>
      <c r="D71" s="21"/>
      <c r="E71" s="22"/>
      <c r="F71" s="23"/>
      <c r="G71" s="22"/>
      <c r="H71" s="22"/>
      <c r="I71" s="24"/>
      <c r="J71" s="23"/>
      <c r="K71" s="24"/>
      <c r="L71" s="25"/>
      <c r="M71" s="24"/>
      <c r="N71" s="23"/>
      <c r="O71" s="21"/>
      <c r="P71" s="24" t="str">
        <f aca="true">IF(AND(N71="Aktiv",ISNUMBER(I71),I71&gt;=TODAY()),I71+ROW()/1000000,"")</f>
        <v/>
      </c>
    </row>
    <row r="72" customFormat="false" ht="15" hidden="false" customHeight="false" outlineLevel="0" collapsed="false">
      <c r="A72" s="26"/>
      <c r="B72" s="27"/>
      <c r="C72" s="27"/>
      <c r="D72" s="27"/>
      <c r="E72" s="28"/>
      <c r="F72" s="29"/>
      <c r="G72" s="28"/>
      <c r="H72" s="28"/>
      <c r="I72" s="30"/>
      <c r="J72" s="29"/>
      <c r="K72" s="30"/>
      <c r="L72" s="31"/>
      <c r="M72" s="30"/>
      <c r="N72" s="29"/>
      <c r="O72" s="27"/>
      <c r="P72" s="30" t="str">
        <f aca="true">IF(AND(N72="Aktiv",ISNUMBER(I72),I72&gt;=TODAY()),I72+ROW()/1000000,"")</f>
        <v/>
      </c>
    </row>
    <row r="73" customFormat="false" ht="15" hidden="false" customHeight="false" outlineLevel="0" collapsed="false">
      <c r="A73" s="20"/>
      <c r="B73" s="21"/>
      <c r="C73" s="21"/>
      <c r="D73" s="21"/>
      <c r="E73" s="22"/>
      <c r="F73" s="23"/>
      <c r="G73" s="22"/>
      <c r="H73" s="22"/>
      <c r="I73" s="24"/>
      <c r="J73" s="23"/>
      <c r="K73" s="24"/>
      <c r="L73" s="25"/>
      <c r="M73" s="24"/>
      <c r="N73" s="23"/>
      <c r="O73" s="21"/>
      <c r="P73" s="24" t="str">
        <f aca="true">IF(AND(N73="Aktiv",ISNUMBER(I73),I73&gt;=TODAY()),I73+ROW()/1000000,"")</f>
        <v/>
      </c>
    </row>
    <row r="74" customFormat="false" ht="15" hidden="false" customHeight="false" outlineLevel="0" collapsed="false">
      <c r="A74" s="26"/>
      <c r="B74" s="27"/>
      <c r="C74" s="27"/>
      <c r="D74" s="27"/>
      <c r="E74" s="28"/>
      <c r="F74" s="29"/>
      <c r="G74" s="28"/>
      <c r="H74" s="28"/>
      <c r="I74" s="30"/>
      <c r="J74" s="29"/>
      <c r="K74" s="30"/>
      <c r="L74" s="31"/>
      <c r="M74" s="30"/>
      <c r="N74" s="29"/>
      <c r="O74" s="27"/>
      <c r="P74" s="30" t="str">
        <f aca="true">IF(AND(N74="Aktiv",ISNUMBER(I74),I74&gt;=TODAY()),I74+ROW()/1000000,"")</f>
        <v/>
      </c>
    </row>
    <row r="75" customFormat="false" ht="15" hidden="false" customHeight="false" outlineLevel="0" collapsed="false">
      <c r="A75" s="20"/>
      <c r="B75" s="21"/>
      <c r="C75" s="21"/>
      <c r="D75" s="21"/>
      <c r="E75" s="22"/>
      <c r="F75" s="23"/>
      <c r="G75" s="22"/>
      <c r="H75" s="22"/>
      <c r="I75" s="24"/>
      <c r="J75" s="23"/>
      <c r="K75" s="24"/>
      <c r="L75" s="25"/>
      <c r="M75" s="24"/>
      <c r="N75" s="23"/>
      <c r="O75" s="21"/>
      <c r="P75" s="24" t="str">
        <f aca="true">IF(AND(N75="Aktiv",ISNUMBER(I75),I75&gt;=TODAY()),I75+ROW()/1000000,"")</f>
        <v/>
      </c>
    </row>
    <row r="76" customFormat="false" ht="15" hidden="false" customHeight="false" outlineLevel="0" collapsed="false">
      <c r="A76" s="26"/>
      <c r="B76" s="27"/>
      <c r="C76" s="27"/>
      <c r="D76" s="27"/>
      <c r="E76" s="28"/>
      <c r="F76" s="29"/>
      <c r="G76" s="28"/>
      <c r="H76" s="28"/>
      <c r="I76" s="30"/>
      <c r="J76" s="29"/>
      <c r="K76" s="30"/>
      <c r="L76" s="31"/>
      <c r="M76" s="30"/>
      <c r="N76" s="29"/>
      <c r="O76" s="27"/>
      <c r="P76" s="30" t="str">
        <f aca="true">IF(AND(N76="Aktiv",ISNUMBER(I76),I76&gt;=TODAY()),I76+ROW()/1000000,"")</f>
        <v/>
      </c>
    </row>
    <row r="77" customFormat="false" ht="15" hidden="false" customHeight="false" outlineLevel="0" collapsed="false">
      <c r="A77" s="20"/>
      <c r="B77" s="21"/>
      <c r="C77" s="21"/>
      <c r="D77" s="21"/>
      <c r="E77" s="22"/>
      <c r="F77" s="23"/>
      <c r="G77" s="22"/>
      <c r="H77" s="22"/>
      <c r="I77" s="24"/>
      <c r="J77" s="23"/>
      <c r="K77" s="24"/>
      <c r="L77" s="25"/>
      <c r="M77" s="24"/>
      <c r="N77" s="23"/>
      <c r="O77" s="21"/>
      <c r="P77" s="24" t="str">
        <f aca="true">IF(AND(N77="Aktiv",ISNUMBER(I77),I77&gt;=TODAY()),I77+ROW()/1000000,"")</f>
        <v/>
      </c>
    </row>
    <row r="78" customFormat="false" ht="15" hidden="false" customHeight="false" outlineLevel="0" collapsed="false">
      <c r="A78" s="26"/>
      <c r="B78" s="27"/>
      <c r="C78" s="27"/>
      <c r="D78" s="27"/>
      <c r="E78" s="28"/>
      <c r="F78" s="29"/>
      <c r="G78" s="28"/>
      <c r="H78" s="28"/>
      <c r="I78" s="30"/>
      <c r="J78" s="29"/>
      <c r="K78" s="30"/>
      <c r="L78" s="31"/>
      <c r="M78" s="30"/>
      <c r="N78" s="29"/>
      <c r="O78" s="27"/>
      <c r="P78" s="30" t="str">
        <f aca="true">IF(AND(N78="Aktiv",ISNUMBER(I78),I78&gt;=TODAY()),I78+ROW()/1000000,"")</f>
        <v/>
      </c>
    </row>
    <row r="79" customFormat="false" ht="15" hidden="false" customHeight="false" outlineLevel="0" collapsed="false">
      <c r="A79" s="20"/>
      <c r="B79" s="21"/>
      <c r="C79" s="21"/>
      <c r="D79" s="21"/>
      <c r="E79" s="22"/>
      <c r="F79" s="23"/>
      <c r="G79" s="22"/>
      <c r="H79" s="22"/>
      <c r="I79" s="24"/>
      <c r="J79" s="23"/>
      <c r="K79" s="24"/>
      <c r="L79" s="25"/>
      <c r="M79" s="24"/>
      <c r="N79" s="23"/>
      <c r="O79" s="21"/>
      <c r="P79" s="24" t="str">
        <f aca="true">IF(AND(N79="Aktiv",ISNUMBER(I79),I79&gt;=TODAY()),I79+ROW()/1000000,"")</f>
        <v/>
      </c>
    </row>
    <row r="80" customFormat="false" ht="15" hidden="false" customHeight="false" outlineLevel="0" collapsed="false">
      <c r="A80" s="26"/>
      <c r="B80" s="27"/>
      <c r="C80" s="27"/>
      <c r="D80" s="27"/>
      <c r="E80" s="28"/>
      <c r="F80" s="29"/>
      <c r="G80" s="28"/>
      <c r="H80" s="28"/>
      <c r="I80" s="30"/>
      <c r="J80" s="29"/>
      <c r="K80" s="30"/>
      <c r="L80" s="31"/>
      <c r="M80" s="30"/>
      <c r="N80" s="29"/>
      <c r="O80" s="27"/>
      <c r="P80" s="30" t="str">
        <f aca="true">IF(AND(N80="Aktiv",ISNUMBER(I80),I80&gt;=TODAY()),I80+ROW()/1000000,"")</f>
        <v/>
      </c>
    </row>
    <row r="81" customFormat="false" ht="15" hidden="false" customHeight="false" outlineLevel="0" collapsed="false">
      <c r="A81" s="20"/>
      <c r="B81" s="21"/>
      <c r="C81" s="21"/>
      <c r="D81" s="21"/>
      <c r="E81" s="22"/>
      <c r="F81" s="23"/>
      <c r="G81" s="22"/>
      <c r="H81" s="22"/>
      <c r="I81" s="24"/>
      <c r="J81" s="23"/>
      <c r="K81" s="24"/>
      <c r="L81" s="25"/>
      <c r="M81" s="24"/>
      <c r="N81" s="23"/>
      <c r="O81" s="21"/>
      <c r="P81" s="24" t="str">
        <f aca="true">IF(AND(N81="Aktiv",ISNUMBER(I81),I81&gt;=TODAY()),I81+ROW()/1000000,"")</f>
        <v/>
      </c>
    </row>
    <row r="82" customFormat="false" ht="15" hidden="false" customHeight="false" outlineLevel="0" collapsed="false">
      <c r="A82" s="26"/>
      <c r="B82" s="27"/>
      <c r="C82" s="27"/>
      <c r="D82" s="27"/>
      <c r="E82" s="28"/>
      <c r="F82" s="29"/>
      <c r="G82" s="28"/>
      <c r="H82" s="28"/>
      <c r="I82" s="30"/>
      <c r="J82" s="29"/>
      <c r="K82" s="30"/>
      <c r="L82" s="31"/>
      <c r="M82" s="30"/>
      <c r="N82" s="29"/>
      <c r="O82" s="27"/>
      <c r="P82" s="30" t="str">
        <f aca="true">IF(AND(N82="Aktiv",ISNUMBER(I82),I82&gt;=TODAY()),I82+ROW()/1000000,"")</f>
        <v/>
      </c>
    </row>
    <row r="83" customFormat="false" ht="15" hidden="false" customHeight="false" outlineLevel="0" collapsed="false">
      <c r="A83" s="20"/>
      <c r="B83" s="21"/>
      <c r="C83" s="21"/>
      <c r="D83" s="21"/>
      <c r="E83" s="22"/>
      <c r="F83" s="23"/>
      <c r="G83" s="22"/>
      <c r="H83" s="22"/>
      <c r="I83" s="24"/>
      <c r="J83" s="23"/>
      <c r="K83" s="24"/>
      <c r="L83" s="25"/>
      <c r="M83" s="24"/>
      <c r="N83" s="23"/>
      <c r="O83" s="21"/>
      <c r="P83" s="24" t="str">
        <f aca="true">IF(AND(N83="Aktiv",ISNUMBER(I83),I83&gt;=TODAY()),I83+ROW()/1000000,"")</f>
        <v/>
      </c>
    </row>
    <row r="84" customFormat="false" ht="15" hidden="false" customHeight="false" outlineLevel="0" collapsed="false">
      <c r="A84" s="26"/>
      <c r="B84" s="27"/>
      <c r="C84" s="27"/>
      <c r="D84" s="27"/>
      <c r="E84" s="28"/>
      <c r="F84" s="29"/>
      <c r="G84" s="28"/>
      <c r="H84" s="28"/>
      <c r="I84" s="30"/>
      <c r="J84" s="29"/>
      <c r="K84" s="30"/>
      <c r="L84" s="31"/>
      <c r="M84" s="30"/>
      <c r="N84" s="29"/>
      <c r="O84" s="27"/>
      <c r="P84" s="30" t="str">
        <f aca="true">IF(AND(N84="Aktiv",ISNUMBER(I84),I84&gt;=TODAY()),I84+ROW()/1000000,"")</f>
        <v/>
      </c>
    </row>
    <row r="85" customFormat="false" ht="15" hidden="false" customHeight="false" outlineLevel="0" collapsed="false">
      <c r="A85" s="20"/>
      <c r="B85" s="21"/>
      <c r="C85" s="21"/>
      <c r="D85" s="21"/>
      <c r="E85" s="22"/>
      <c r="F85" s="23"/>
      <c r="G85" s="22"/>
      <c r="H85" s="22"/>
      <c r="I85" s="24"/>
      <c r="J85" s="23"/>
      <c r="K85" s="24"/>
      <c r="L85" s="25"/>
      <c r="M85" s="24"/>
      <c r="N85" s="23"/>
      <c r="O85" s="21"/>
      <c r="P85" s="24" t="str">
        <f aca="true">IF(AND(N85="Aktiv",ISNUMBER(I85),I85&gt;=TODAY()),I85+ROW()/1000000,"")</f>
        <v/>
      </c>
    </row>
    <row r="86" customFormat="false" ht="15" hidden="false" customHeight="false" outlineLevel="0" collapsed="false">
      <c r="A86" s="26"/>
      <c r="B86" s="27"/>
      <c r="C86" s="27"/>
      <c r="D86" s="27"/>
      <c r="E86" s="28"/>
      <c r="F86" s="29"/>
      <c r="G86" s="28"/>
      <c r="H86" s="28"/>
      <c r="I86" s="30"/>
      <c r="J86" s="29"/>
      <c r="K86" s="30"/>
      <c r="L86" s="31"/>
      <c r="M86" s="30"/>
      <c r="N86" s="29"/>
      <c r="O86" s="27"/>
      <c r="P86" s="30" t="str">
        <f aca="true">IF(AND(N86="Aktiv",ISNUMBER(I86),I86&gt;=TODAY()),I86+ROW()/1000000,"")</f>
        <v/>
      </c>
    </row>
    <row r="87" customFormat="false" ht="15" hidden="false" customHeight="false" outlineLevel="0" collapsed="false">
      <c r="A87" s="20"/>
      <c r="B87" s="21"/>
      <c r="C87" s="21"/>
      <c r="D87" s="21"/>
      <c r="E87" s="22"/>
      <c r="F87" s="23"/>
      <c r="G87" s="22"/>
      <c r="H87" s="22"/>
      <c r="I87" s="24"/>
      <c r="J87" s="23"/>
      <c r="K87" s="24"/>
      <c r="L87" s="25"/>
      <c r="M87" s="24"/>
      <c r="N87" s="23"/>
      <c r="O87" s="21"/>
      <c r="P87" s="24" t="str">
        <f aca="true">IF(AND(N87="Aktiv",ISNUMBER(I87),I87&gt;=TODAY()),I87+ROW()/1000000,"")</f>
        <v/>
      </c>
    </row>
    <row r="88" customFormat="false" ht="15" hidden="false" customHeight="false" outlineLevel="0" collapsed="false">
      <c r="A88" s="26"/>
      <c r="B88" s="27"/>
      <c r="C88" s="27"/>
      <c r="D88" s="27"/>
      <c r="E88" s="28"/>
      <c r="F88" s="29"/>
      <c r="G88" s="28"/>
      <c r="H88" s="28"/>
      <c r="I88" s="30"/>
      <c r="J88" s="29"/>
      <c r="K88" s="30"/>
      <c r="L88" s="31"/>
      <c r="M88" s="30"/>
      <c r="N88" s="29"/>
      <c r="O88" s="27"/>
      <c r="P88" s="30" t="str">
        <f aca="true">IF(AND(N88="Aktiv",ISNUMBER(I88),I88&gt;=TODAY()),I88+ROW()/1000000,"")</f>
        <v/>
      </c>
    </row>
    <row r="89" customFormat="false" ht="15" hidden="false" customHeight="false" outlineLevel="0" collapsed="false">
      <c r="A89" s="20"/>
      <c r="B89" s="21"/>
      <c r="C89" s="21"/>
      <c r="D89" s="21"/>
      <c r="E89" s="22"/>
      <c r="F89" s="23"/>
      <c r="G89" s="22"/>
      <c r="H89" s="22"/>
      <c r="I89" s="24"/>
      <c r="J89" s="23"/>
      <c r="K89" s="24"/>
      <c r="L89" s="25"/>
      <c r="M89" s="24"/>
      <c r="N89" s="23"/>
      <c r="O89" s="21"/>
      <c r="P89" s="24" t="str">
        <f aca="true">IF(AND(N89="Aktiv",ISNUMBER(I89),I89&gt;=TODAY()),I89+ROW()/1000000,"")</f>
        <v/>
      </c>
    </row>
    <row r="90" customFormat="false" ht="15" hidden="false" customHeight="false" outlineLevel="0" collapsed="false">
      <c r="A90" s="26"/>
      <c r="B90" s="27"/>
      <c r="C90" s="27"/>
      <c r="D90" s="27"/>
      <c r="E90" s="28"/>
      <c r="F90" s="29"/>
      <c r="G90" s="28"/>
      <c r="H90" s="28"/>
      <c r="I90" s="30"/>
      <c r="J90" s="29"/>
      <c r="K90" s="30"/>
      <c r="L90" s="31"/>
      <c r="M90" s="30"/>
      <c r="N90" s="29"/>
      <c r="O90" s="27"/>
      <c r="P90" s="30" t="str">
        <f aca="true">IF(AND(N90="Aktiv",ISNUMBER(I90),I90&gt;=TODAY()),I90+ROW()/1000000,"")</f>
        <v/>
      </c>
    </row>
    <row r="91" customFormat="false" ht="15" hidden="false" customHeight="false" outlineLevel="0" collapsed="false">
      <c r="A91" s="20"/>
      <c r="B91" s="21"/>
      <c r="C91" s="21"/>
      <c r="D91" s="21"/>
      <c r="E91" s="22"/>
      <c r="F91" s="23"/>
      <c r="G91" s="22"/>
      <c r="H91" s="22"/>
      <c r="I91" s="24"/>
      <c r="J91" s="23"/>
      <c r="K91" s="24"/>
      <c r="L91" s="25"/>
      <c r="M91" s="24"/>
      <c r="N91" s="23"/>
      <c r="O91" s="21"/>
      <c r="P91" s="24" t="str">
        <f aca="true">IF(AND(N91="Aktiv",ISNUMBER(I91),I91&gt;=TODAY()),I91+ROW()/1000000,"")</f>
        <v/>
      </c>
    </row>
    <row r="92" customFormat="false" ht="15" hidden="false" customHeight="false" outlineLevel="0" collapsed="false">
      <c r="A92" s="26"/>
      <c r="B92" s="27"/>
      <c r="C92" s="27"/>
      <c r="D92" s="27"/>
      <c r="E92" s="28"/>
      <c r="F92" s="29"/>
      <c r="G92" s="28"/>
      <c r="H92" s="28"/>
      <c r="I92" s="30"/>
      <c r="J92" s="29"/>
      <c r="K92" s="30"/>
      <c r="L92" s="31"/>
      <c r="M92" s="30"/>
      <c r="N92" s="29"/>
      <c r="O92" s="27"/>
      <c r="P92" s="30" t="str">
        <f aca="true">IF(AND(N92="Aktiv",ISNUMBER(I92),I92&gt;=TODAY()),I92+ROW()/1000000,"")</f>
        <v/>
      </c>
    </row>
    <row r="93" customFormat="false" ht="15" hidden="false" customHeight="false" outlineLevel="0" collapsed="false">
      <c r="A93" s="20"/>
      <c r="B93" s="21"/>
      <c r="C93" s="21"/>
      <c r="D93" s="21"/>
      <c r="E93" s="22"/>
      <c r="F93" s="23"/>
      <c r="G93" s="22"/>
      <c r="H93" s="22"/>
      <c r="I93" s="24"/>
      <c r="J93" s="23"/>
      <c r="K93" s="24"/>
      <c r="L93" s="25"/>
      <c r="M93" s="24"/>
      <c r="N93" s="23"/>
      <c r="O93" s="21"/>
      <c r="P93" s="24" t="str">
        <f aca="true">IF(AND(N93="Aktiv",ISNUMBER(I93),I93&gt;=TODAY()),I93+ROW()/1000000,"")</f>
        <v/>
      </c>
    </row>
    <row r="94" customFormat="false" ht="15" hidden="false" customHeight="false" outlineLevel="0" collapsed="false">
      <c r="A94" s="26"/>
      <c r="B94" s="27"/>
      <c r="C94" s="27"/>
      <c r="D94" s="27"/>
      <c r="E94" s="28"/>
      <c r="F94" s="29"/>
      <c r="G94" s="28"/>
      <c r="H94" s="28"/>
      <c r="I94" s="30"/>
      <c r="J94" s="29"/>
      <c r="K94" s="30"/>
      <c r="L94" s="31"/>
      <c r="M94" s="30"/>
      <c r="N94" s="29"/>
      <c r="O94" s="27"/>
      <c r="P94" s="30" t="str">
        <f aca="true">IF(AND(N94="Aktiv",ISNUMBER(I94),I94&gt;=TODAY()),I94+ROW()/1000000,"")</f>
        <v/>
      </c>
    </row>
    <row r="95" customFormat="false" ht="15" hidden="false" customHeight="false" outlineLevel="0" collapsed="false">
      <c r="A95" s="20"/>
      <c r="B95" s="21"/>
      <c r="C95" s="21"/>
      <c r="D95" s="21"/>
      <c r="E95" s="22"/>
      <c r="F95" s="23"/>
      <c r="G95" s="22"/>
      <c r="H95" s="22"/>
      <c r="I95" s="24"/>
      <c r="J95" s="23"/>
      <c r="K95" s="24"/>
      <c r="L95" s="25"/>
      <c r="M95" s="24"/>
      <c r="N95" s="23"/>
      <c r="O95" s="21"/>
      <c r="P95" s="24" t="str">
        <f aca="true">IF(AND(N95="Aktiv",ISNUMBER(I95),I95&gt;=TODAY()),I95+ROW()/1000000,"")</f>
        <v/>
      </c>
    </row>
    <row r="96" customFormat="false" ht="15" hidden="false" customHeight="false" outlineLevel="0" collapsed="false">
      <c r="A96" s="26"/>
      <c r="B96" s="27"/>
      <c r="C96" s="27"/>
      <c r="D96" s="27"/>
      <c r="E96" s="28"/>
      <c r="F96" s="29"/>
      <c r="G96" s="28"/>
      <c r="H96" s="28"/>
      <c r="I96" s="30"/>
      <c r="J96" s="29"/>
      <c r="K96" s="30"/>
      <c r="L96" s="31"/>
      <c r="M96" s="30"/>
      <c r="N96" s="29"/>
      <c r="O96" s="27"/>
      <c r="P96" s="30" t="str">
        <f aca="true">IF(AND(N96="Aktiv",ISNUMBER(I96),I96&gt;=TODAY()),I96+ROW()/1000000,"")</f>
        <v/>
      </c>
    </row>
    <row r="97" customFormat="false" ht="15" hidden="false" customHeight="false" outlineLevel="0" collapsed="false">
      <c r="A97" s="20"/>
      <c r="B97" s="21"/>
      <c r="C97" s="21"/>
      <c r="D97" s="21"/>
      <c r="E97" s="22"/>
      <c r="F97" s="23"/>
      <c r="G97" s="22"/>
      <c r="H97" s="22"/>
      <c r="I97" s="24"/>
      <c r="J97" s="23"/>
      <c r="K97" s="24"/>
      <c r="L97" s="25"/>
      <c r="M97" s="24"/>
      <c r="N97" s="23"/>
      <c r="O97" s="21"/>
      <c r="P97" s="24" t="str">
        <f aca="true">IF(AND(N97="Aktiv",ISNUMBER(I97),I97&gt;=TODAY()),I97+ROW()/1000000,"")</f>
        <v/>
      </c>
    </row>
    <row r="98" customFormat="false" ht="15" hidden="false" customHeight="false" outlineLevel="0" collapsed="false">
      <c r="A98" s="26"/>
      <c r="B98" s="27"/>
      <c r="C98" s="27"/>
      <c r="D98" s="27"/>
      <c r="E98" s="28"/>
      <c r="F98" s="29"/>
      <c r="G98" s="28"/>
      <c r="H98" s="28"/>
      <c r="I98" s="30"/>
      <c r="J98" s="29"/>
      <c r="K98" s="30"/>
      <c r="L98" s="31"/>
      <c r="M98" s="30"/>
      <c r="N98" s="29"/>
      <c r="O98" s="27"/>
      <c r="P98" s="30" t="str">
        <f aca="true">IF(AND(N98="Aktiv",ISNUMBER(I98),I98&gt;=TODAY()),I98+ROW()/1000000,"")</f>
        <v/>
      </c>
    </row>
    <row r="99" customFormat="false" ht="15" hidden="false" customHeight="false" outlineLevel="0" collapsed="false">
      <c r="A99" s="20"/>
      <c r="B99" s="21"/>
      <c r="C99" s="21"/>
      <c r="D99" s="21"/>
      <c r="E99" s="22"/>
      <c r="F99" s="23"/>
      <c r="G99" s="22"/>
      <c r="H99" s="22"/>
      <c r="I99" s="24"/>
      <c r="J99" s="23"/>
      <c r="K99" s="24"/>
      <c r="L99" s="25"/>
      <c r="M99" s="24"/>
      <c r="N99" s="23"/>
      <c r="O99" s="21"/>
      <c r="P99" s="24" t="str">
        <f aca="true">IF(AND(N99="Aktiv",ISNUMBER(I99),I99&gt;=TODAY()),I99+ROW()/1000000,"")</f>
        <v/>
      </c>
    </row>
    <row r="100" customFormat="false" ht="15" hidden="false" customHeight="false" outlineLevel="0" collapsed="false">
      <c r="A100" s="26"/>
      <c r="B100" s="27"/>
      <c r="C100" s="27"/>
      <c r="D100" s="27"/>
      <c r="E100" s="28"/>
      <c r="F100" s="29"/>
      <c r="G100" s="28"/>
      <c r="H100" s="28"/>
      <c r="I100" s="30"/>
      <c r="J100" s="29"/>
      <c r="K100" s="30"/>
      <c r="L100" s="31"/>
      <c r="M100" s="30"/>
      <c r="N100" s="29"/>
      <c r="O100" s="27"/>
      <c r="P100" s="30" t="str">
        <f aca="true">IF(AND(N100="Aktiv",ISNUMBER(I100),I100&gt;=TODAY()),I100+ROW()/1000000,"")</f>
        <v/>
      </c>
    </row>
    <row r="101" customFormat="false" ht="15" hidden="false" customHeight="false" outlineLevel="0" collapsed="false">
      <c r="A101" s="20"/>
      <c r="B101" s="21"/>
      <c r="C101" s="21"/>
      <c r="D101" s="21"/>
      <c r="E101" s="22"/>
      <c r="F101" s="23"/>
      <c r="G101" s="22"/>
      <c r="H101" s="22"/>
      <c r="I101" s="24"/>
      <c r="J101" s="23"/>
      <c r="K101" s="24"/>
      <c r="L101" s="25"/>
      <c r="M101" s="24"/>
      <c r="N101" s="23"/>
      <c r="O101" s="21"/>
      <c r="P101" s="24" t="str">
        <f aca="true">IF(AND(N101="Aktiv",ISNUMBER(I101),I101&gt;=TODAY()),I101+ROW()/1000000,"")</f>
        <v/>
      </c>
    </row>
    <row r="102" customFormat="false" ht="15" hidden="false" customHeight="false" outlineLevel="0" collapsed="false">
      <c r="A102" s="26"/>
      <c r="B102" s="27"/>
      <c r="C102" s="27"/>
      <c r="D102" s="27"/>
      <c r="E102" s="28"/>
      <c r="F102" s="29"/>
      <c r="G102" s="28"/>
      <c r="H102" s="28"/>
      <c r="I102" s="30"/>
      <c r="J102" s="29"/>
      <c r="K102" s="30"/>
      <c r="L102" s="31"/>
      <c r="M102" s="30"/>
      <c r="N102" s="29"/>
      <c r="O102" s="27"/>
      <c r="P102" s="30" t="str">
        <f aca="true">IF(AND(N102="Aktiv",ISNUMBER(I102),I102&gt;=TODAY()),I102+ROW()/1000000,"")</f>
        <v/>
      </c>
    </row>
    <row r="103" customFormat="false" ht="15" hidden="false" customHeight="false" outlineLevel="0" collapsed="false">
      <c r="A103" s="20"/>
      <c r="B103" s="21"/>
      <c r="C103" s="21"/>
      <c r="D103" s="21"/>
      <c r="E103" s="22"/>
      <c r="F103" s="23"/>
      <c r="G103" s="22"/>
      <c r="H103" s="22"/>
      <c r="I103" s="24"/>
      <c r="J103" s="23"/>
      <c r="K103" s="24"/>
      <c r="L103" s="25"/>
      <c r="M103" s="24"/>
      <c r="N103" s="23"/>
      <c r="O103" s="21"/>
      <c r="P103" s="24" t="str">
        <f aca="true">IF(AND(N103="Aktiv",ISNUMBER(I103),I103&gt;=TODAY()),I103+ROW()/1000000,"")</f>
        <v/>
      </c>
    </row>
    <row r="104" customFormat="false" ht="15" hidden="false" customHeight="false" outlineLevel="0" collapsed="false">
      <c r="A104" s="26"/>
      <c r="B104" s="27"/>
      <c r="C104" s="27"/>
      <c r="D104" s="27"/>
      <c r="E104" s="28"/>
      <c r="F104" s="29"/>
      <c r="G104" s="28"/>
      <c r="H104" s="28"/>
      <c r="I104" s="30"/>
      <c r="J104" s="29"/>
      <c r="K104" s="30"/>
      <c r="L104" s="31"/>
      <c r="M104" s="30"/>
      <c r="N104" s="29"/>
      <c r="O104" s="27"/>
      <c r="P104" s="30" t="str">
        <f aca="true">IF(AND(N104="Aktiv",ISNUMBER(I104),I104&gt;=TODAY()),I104+ROW()/1000000,"")</f>
        <v/>
      </c>
    </row>
    <row r="105" customFormat="false" ht="15" hidden="false" customHeight="false" outlineLevel="0" collapsed="false">
      <c r="A105" s="20"/>
      <c r="B105" s="21"/>
      <c r="C105" s="21"/>
      <c r="D105" s="21"/>
      <c r="E105" s="22"/>
      <c r="F105" s="23"/>
      <c r="G105" s="22"/>
      <c r="H105" s="22"/>
      <c r="I105" s="24"/>
      <c r="J105" s="23"/>
      <c r="K105" s="24"/>
      <c r="L105" s="25"/>
      <c r="M105" s="24"/>
      <c r="N105" s="23"/>
      <c r="O105" s="21"/>
      <c r="P105" s="24" t="str">
        <f aca="true">IF(AND(N105="Aktiv",ISNUMBER(I105),I105&gt;=TODAY()),I105+ROW()/1000000,"")</f>
        <v/>
      </c>
    </row>
    <row r="106" customFormat="false" ht="15" hidden="false" customHeight="false" outlineLevel="0" collapsed="false">
      <c r="A106" s="26"/>
      <c r="B106" s="27"/>
      <c r="C106" s="27"/>
      <c r="D106" s="27"/>
      <c r="E106" s="28"/>
      <c r="F106" s="29"/>
      <c r="G106" s="28"/>
      <c r="H106" s="28"/>
      <c r="I106" s="30"/>
      <c r="J106" s="29"/>
      <c r="K106" s="30"/>
      <c r="L106" s="31"/>
      <c r="M106" s="30"/>
      <c r="N106" s="29"/>
      <c r="O106" s="27"/>
      <c r="P106" s="30" t="str">
        <f aca="true">IF(AND(N106="Aktiv",ISNUMBER(I106),I106&gt;=TODAY()),I106+ROW()/1000000,"")</f>
        <v/>
      </c>
    </row>
    <row r="107" customFormat="false" ht="15" hidden="false" customHeight="false" outlineLevel="0" collapsed="false">
      <c r="A107" s="20"/>
      <c r="B107" s="21"/>
      <c r="C107" s="21"/>
      <c r="D107" s="21"/>
      <c r="E107" s="22"/>
      <c r="F107" s="23"/>
      <c r="G107" s="22"/>
      <c r="H107" s="22"/>
      <c r="I107" s="24"/>
      <c r="J107" s="23"/>
      <c r="K107" s="24"/>
      <c r="L107" s="25"/>
      <c r="M107" s="24"/>
      <c r="N107" s="23"/>
      <c r="O107" s="21"/>
      <c r="P107" s="24" t="str">
        <f aca="true">IF(AND(N107="Aktiv",ISNUMBER(I107),I107&gt;=TODAY()),I107+ROW()/1000000,"")</f>
        <v/>
      </c>
    </row>
    <row r="108" customFormat="false" ht="15" hidden="false" customHeight="false" outlineLevel="0" collapsed="false">
      <c r="A108" s="26"/>
      <c r="B108" s="27"/>
      <c r="C108" s="27"/>
      <c r="D108" s="27"/>
      <c r="E108" s="28"/>
      <c r="F108" s="29"/>
      <c r="G108" s="28"/>
      <c r="H108" s="28"/>
      <c r="I108" s="30"/>
      <c r="J108" s="29"/>
      <c r="K108" s="30"/>
      <c r="L108" s="31"/>
      <c r="M108" s="30"/>
      <c r="N108" s="29"/>
      <c r="O108" s="27"/>
      <c r="P108" s="30" t="str">
        <f aca="true">IF(AND(N108="Aktiv",ISNUMBER(I108),I108&gt;=TODAY()),I108+ROW()/1000000,"")</f>
        <v/>
      </c>
    </row>
    <row r="109" customFormat="false" ht="15" hidden="false" customHeight="false" outlineLevel="0" collapsed="false">
      <c r="A109" s="20"/>
      <c r="B109" s="21"/>
      <c r="C109" s="21"/>
      <c r="D109" s="21"/>
      <c r="E109" s="22"/>
      <c r="F109" s="23"/>
      <c r="G109" s="22"/>
      <c r="H109" s="22"/>
      <c r="I109" s="24"/>
      <c r="J109" s="23"/>
      <c r="K109" s="24"/>
      <c r="L109" s="25"/>
      <c r="M109" s="24"/>
      <c r="N109" s="23"/>
      <c r="O109" s="21"/>
      <c r="P109" s="24" t="str">
        <f aca="true">IF(AND(N109="Aktiv",ISNUMBER(I109),I109&gt;=TODAY()),I109+ROW()/1000000,"")</f>
        <v/>
      </c>
    </row>
    <row r="110" customFormat="false" ht="15" hidden="false" customHeight="false" outlineLevel="0" collapsed="false">
      <c r="A110" s="26"/>
      <c r="B110" s="27"/>
      <c r="C110" s="27"/>
      <c r="D110" s="27"/>
      <c r="E110" s="28"/>
      <c r="F110" s="29"/>
      <c r="G110" s="28"/>
      <c r="H110" s="28"/>
      <c r="I110" s="30"/>
      <c r="J110" s="29"/>
      <c r="K110" s="30"/>
      <c r="L110" s="31"/>
      <c r="M110" s="30"/>
      <c r="N110" s="29"/>
      <c r="O110" s="27"/>
      <c r="P110" s="30" t="str">
        <f aca="true">IF(AND(N110="Aktiv",ISNUMBER(I110),I110&gt;=TODAY()),I110+ROW()/1000000,"")</f>
        <v/>
      </c>
    </row>
    <row r="111" customFormat="false" ht="15" hidden="false" customHeight="false" outlineLevel="0" collapsed="false">
      <c r="A111" s="20"/>
      <c r="B111" s="21"/>
      <c r="C111" s="21"/>
      <c r="D111" s="21"/>
      <c r="E111" s="22"/>
      <c r="F111" s="23"/>
      <c r="G111" s="22"/>
      <c r="H111" s="22"/>
      <c r="I111" s="24"/>
      <c r="J111" s="23"/>
      <c r="K111" s="24"/>
      <c r="L111" s="25"/>
      <c r="M111" s="24"/>
      <c r="N111" s="23"/>
      <c r="O111" s="21"/>
      <c r="P111" s="24" t="str">
        <f aca="true">IF(AND(N111="Aktiv",ISNUMBER(I111),I111&gt;=TODAY()),I111+ROW()/1000000,"")</f>
        <v/>
      </c>
    </row>
    <row r="112" customFormat="false" ht="15" hidden="false" customHeight="false" outlineLevel="0" collapsed="false">
      <c r="A112" s="26"/>
      <c r="B112" s="27"/>
      <c r="C112" s="27"/>
      <c r="D112" s="27"/>
      <c r="E112" s="28"/>
      <c r="F112" s="29"/>
      <c r="G112" s="28"/>
      <c r="H112" s="28"/>
      <c r="I112" s="30"/>
      <c r="J112" s="29"/>
      <c r="K112" s="30"/>
      <c r="L112" s="31"/>
      <c r="M112" s="30"/>
      <c r="N112" s="29"/>
      <c r="O112" s="27"/>
      <c r="P112" s="30" t="str">
        <f aca="true">IF(AND(N112="Aktiv",ISNUMBER(I112),I112&gt;=TODAY()),I112+ROW()/1000000,"")</f>
        <v/>
      </c>
    </row>
    <row r="113" customFormat="false" ht="15" hidden="false" customHeight="false" outlineLevel="0" collapsed="false">
      <c r="A113" s="20"/>
      <c r="B113" s="21"/>
      <c r="C113" s="21"/>
      <c r="D113" s="21"/>
      <c r="E113" s="22"/>
      <c r="F113" s="23"/>
      <c r="G113" s="22"/>
      <c r="H113" s="22"/>
      <c r="I113" s="24"/>
      <c r="J113" s="23"/>
      <c r="K113" s="24"/>
      <c r="L113" s="25"/>
      <c r="M113" s="24"/>
      <c r="N113" s="23"/>
      <c r="O113" s="21"/>
      <c r="P113" s="24" t="str">
        <f aca="true">IF(AND(N113="Aktiv",ISNUMBER(I113),I113&gt;=TODAY()),I113+ROW()/1000000,"")</f>
        <v/>
      </c>
    </row>
    <row r="114" customFormat="false" ht="15" hidden="false" customHeight="false" outlineLevel="0" collapsed="false">
      <c r="A114" s="26"/>
      <c r="B114" s="27"/>
      <c r="C114" s="27"/>
      <c r="D114" s="27"/>
      <c r="E114" s="28"/>
      <c r="F114" s="29"/>
      <c r="G114" s="28"/>
      <c r="H114" s="28"/>
      <c r="I114" s="30"/>
      <c r="J114" s="29"/>
      <c r="K114" s="30"/>
      <c r="L114" s="31"/>
      <c r="M114" s="30"/>
      <c r="N114" s="29"/>
      <c r="O114" s="27"/>
      <c r="P114" s="30" t="str">
        <f aca="true">IF(AND(N114="Aktiv",ISNUMBER(I114),I114&gt;=TODAY()),I114+ROW()/1000000,"")</f>
        <v/>
      </c>
    </row>
    <row r="115" customFormat="false" ht="15" hidden="false" customHeight="false" outlineLevel="0" collapsed="false">
      <c r="A115" s="20"/>
      <c r="B115" s="21"/>
      <c r="C115" s="21"/>
      <c r="D115" s="21"/>
      <c r="E115" s="22"/>
      <c r="F115" s="23"/>
      <c r="G115" s="22"/>
      <c r="H115" s="22"/>
      <c r="I115" s="24"/>
      <c r="J115" s="23"/>
      <c r="K115" s="24"/>
      <c r="L115" s="25"/>
      <c r="M115" s="24"/>
      <c r="N115" s="23"/>
      <c r="O115" s="21"/>
      <c r="P115" s="24" t="str">
        <f aca="true">IF(AND(N115="Aktiv",ISNUMBER(I115),I115&gt;=TODAY()),I115+ROW()/1000000,"")</f>
        <v/>
      </c>
    </row>
    <row r="116" customFormat="false" ht="15" hidden="false" customHeight="false" outlineLevel="0" collapsed="false">
      <c r="A116" s="26"/>
      <c r="B116" s="27"/>
      <c r="C116" s="27"/>
      <c r="D116" s="27"/>
      <c r="E116" s="28"/>
      <c r="F116" s="29"/>
      <c r="G116" s="28"/>
      <c r="H116" s="28"/>
      <c r="I116" s="30"/>
      <c r="J116" s="29"/>
      <c r="K116" s="30"/>
      <c r="L116" s="31"/>
      <c r="M116" s="30"/>
      <c r="N116" s="29"/>
      <c r="O116" s="27"/>
      <c r="P116" s="30" t="str">
        <f aca="true">IF(AND(N116="Aktiv",ISNUMBER(I116),I116&gt;=TODAY()),I116+ROW()/1000000,"")</f>
        <v/>
      </c>
    </row>
    <row r="117" customFormat="false" ht="15" hidden="false" customHeight="false" outlineLevel="0" collapsed="false">
      <c r="A117" s="20"/>
      <c r="B117" s="21"/>
      <c r="C117" s="21"/>
      <c r="D117" s="21"/>
      <c r="E117" s="22"/>
      <c r="F117" s="23"/>
      <c r="G117" s="22"/>
      <c r="H117" s="22"/>
      <c r="I117" s="24"/>
      <c r="J117" s="23"/>
      <c r="K117" s="24"/>
      <c r="L117" s="25"/>
      <c r="M117" s="24"/>
      <c r="N117" s="23"/>
      <c r="O117" s="21"/>
      <c r="P117" s="24" t="str">
        <f aca="true">IF(AND(N117="Aktiv",ISNUMBER(I117),I117&gt;=TODAY()),I117+ROW()/1000000,"")</f>
        <v/>
      </c>
    </row>
    <row r="118" customFormat="false" ht="15" hidden="false" customHeight="false" outlineLevel="0" collapsed="false">
      <c r="A118" s="26"/>
      <c r="B118" s="27"/>
      <c r="C118" s="27"/>
      <c r="D118" s="27"/>
      <c r="E118" s="28"/>
      <c r="F118" s="29"/>
      <c r="G118" s="28"/>
      <c r="H118" s="28"/>
      <c r="I118" s="30"/>
      <c r="J118" s="29"/>
      <c r="K118" s="30"/>
      <c r="L118" s="31"/>
      <c r="M118" s="30"/>
      <c r="N118" s="29"/>
      <c r="O118" s="27"/>
      <c r="P118" s="30" t="str">
        <f aca="true">IF(AND(N118="Aktiv",ISNUMBER(I118),I118&gt;=TODAY()),I118+ROW()/1000000,"")</f>
        <v/>
      </c>
    </row>
    <row r="119" customFormat="false" ht="15" hidden="false" customHeight="false" outlineLevel="0" collapsed="false">
      <c r="A119" s="20"/>
      <c r="B119" s="21"/>
      <c r="C119" s="21"/>
      <c r="D119" s="21"/>
      <c r="E119" s="22"/>
      <c r="F119" s="23"/>
      <c r="G119" s="22"/>
      <c r="H119" s="22"/>
      <c r="I119" s="24"/>
      <c r="J119" s="23"/>
      <c r="K119" s="24"/>
      <c r="L119" s="25"/>
      <c r="M119" s="24"/>
      <c r="N119" s="23"/>
      <c r="O119" s="21"/>
      <c r="P119" s="24" t="str">
        <f aca="true">IF(AND(N119="Aktiv",ISNUMBER(I119),I119&gt;=TODAY()),I119+ROW()/1000000,"")</f>
        <v/>
      </c>
    </row>
    <row r="120" customFormat="false" ht="15" hidden="false" customHeight="false" outlineLevel="0" collapsed="false">
      <c r="A120" s="26"/>
      <c r="B120" s="27"/>
      <c r="C120" s="27"/>
      <c r="D120" s="27"/>
      <c r="E120" s="28"/>
      <c r="F120" s="29"/>
      <c r="G120" s="28"/>
      <c r="H120" s="28"/>
      <c r="I120" s="30"/>
      <c r="J120" s="29"/>
      <c r="K120" s="30"/>
      <c r="L120" s="31"/>
      <c r="M120" s="30"/>
      <c r="N120" s="29"/>
      <c r="O120" s="27"/>
      <c r="P120" s="30" t="str">
        <f aca="true">IF(AND(N120="Aktiv",ISNUMBER(I120),I120&gt;=TODAY()),I120+ROW()/1000000,"")</f>
        <v/>
      </c>
    </row>
    <row r="121" customFormat="false" ht="15" hidden="false" customHeight="false" outlineLevel="0" collapsed="false">
      <c r="A121" s="20"/>
      <c r="B121" s="21"/>
      <c r="C121" s="21"/>
      <c r="D121" s="21"/>
      <c r="E121" s="22"/>
      <c r="F121" s="23"/>
      <c r="G121" s="22"/>
      <c r="H121" s="22"/>
      <c r="I121" s="24"/>
      <c r="J121" s="23"/>
      <c r="K121" s="24"/>
      <c r="L121" s="25"/>
      <c r="M121" s="24"/>
      <c r="N121" s="23"/>
      <c r="O121" s="21"/>
      <c r="P121" s="24" t="str">
        <f aca="true">IF(AND(N121="Aktiv",ISNUMBER(I121),I121&gt;=TODAY()),I121+ROW()/1000000,"")</f>
        <v/>
      </c>
    </row>
    <row r="122" customFormat="false" ht="15" hidden="false" customHeight="false" outlineLevel="0" collapsed="false">
      <c r="A122" s="26"/>
      <c r="B122" s="27"/>
      <c r="C122" s="27"/>
      <c r="D122" s="27"/>
      <c r="E122" s="28"/>
      <c r="F122" s="29"/>
      <c r="G122" s="28"/>
      <c r="H122" s="28"/>
      <c r="I122" s="30"/>
      <c r="J122" s="29"/>
      <c r="K122" s="30"/>
      <c r="L122" s="31"/>
      <c r="M122" s="30"/>
      <c r="N122" s="29"/>
      <c r="O122" s="27"/>
      <c r="P122" s="30" t="str">
        <f aca="true">IF(AND(N122="Aktiv",ISNUMBER(I122),I122&gt;=TODAY()),I122+ROW()/1000000,"")</f>
        <v/>
      </c>
    </row>
    <row r="123" customFormat="false" ht="15" hidden="false" customHeight="false" outlineLevel="0" collapsed="false">
      <c r="A123" s="20"/>
      <c r="B123" s="21"/>
      <c r="C123" s="21"/>
      <c r="D123" s="21"/>
      <c r="E123" s="22"/>
      <c r="F123" s="23"/>
      <c r="G123" s="22"/>
      <c r="H123" s="22"/>
      <c r="I123" s="24"/>
      <c r="J123" s="23"/>
      <c r="K123" s="24"/>
      <c r="L123" s="25"/>
      <c r="M123" s="24"/>
      <c r="N123" s="23"/>
      <c r="O123" s="21"/>
      <c r="P123" s="24" t="str">
        <f aca="true">IF(AND(N123="Aktiv",ISNUMBER(I123),I123&gt;=TODAY()),I123+ROW()/1000000,"")</f>
        <v/>
      </c>
    </row>
    <row r="124" customFormat="false" ht="15" hidden="false" customHeight="false" outlineLevel="0" collapsed="false">
      <c r="A124" s="26"/>
      <c r="B124" s="27"/>
      <c r="C124" s="27"/>
      <c r="D124" s="27"/>
      <c r="E124" s="28"/>
      <c r="F124" s="29"/>
      <c r="G124" s="28"/>
      <c r="H124" s="28"/>
      <c r="I124" s="30"/>
      <c r="J124" s="29"/>
      <c r="K124" s="30"/>
      <c r="L124" s="31"/>
      <c r="M124" s="30"/>
      <c r="N124" s="29"/>
      <c r="O124" s="27"/>
      <c r="P124" s="30" t="str">
        <f aca="true">IF(AND(N124="Aktiv",ISNUMBER(I124),I124&gt;=TODAY()),I124+ROW()/1000000,"")</f>
        <v/>
      </c>
    </row>
    <row r="125" customFormat="false" ht="15" hidden="false" customHeight="false" outlineLevel="0" collapsed="false">
      <c r="A125" s="20"/>
      <c r="B125" s="21"/>
      <c r="C125" s="21"/>
      <c r="D125" s="21"/>
      <c r="E125" s="22"/>
      <c r="F125" s="23"/>
      <c r="G125" s="22"/>
      <c r="H125" s="22"/>
      <c r="I125" s="24"/>
      <c r="J125" s="23"/>
      <c r="K125" s="24"/>
      <c r="L125" s="25"/>
      <c r="M125" s="24"/>
      <c r="N125" s="23"/>
      <c r="O125" s="21"/>
      <c r="P125" s="24" t="str">
        <f aca="true">IF(AND(N125="Aktiv",ISNUMBER(I125),I125&gt;=TODAY()),I125+ROW()/1000000,"")</f>
        <v/>
      </c>
    </row>
    <row r="126" customFormat="false" ht="15" hidden="false" customHeight="false" outlineLevel="0" collapsed="false">
      <c r="A126" s="26"/>
      <c r="B126" s="27"/>
      <c r="C126" s="27"/>
      <c r="D126" s="27"/>
      <c r="E126" s="28"/>
      <c r="F126" s="29"/>
      <c r="G126" s="28"/>
      <c r="H126" s="28"/>
      <c r="I126" s="30"/>
      <c r="J126" s="29"/>
      <c r="K126" s="30"/>
      <c r="L126" s="31"/>
      <c r="M126" s="30"/>
      <c r="N126" s="29"/>
      <c r="O126" s="27"/>
      <c r="P126" s="30" t="str">
        <f aca="true">IF(AND(N126="Aktiv",ISNUMBER(I126),I126&gt;=TODAY()),I126+ROW()/1000000,"")</f>
        <v/>
      </c>
    </row>
    <row r="127" customFormat="false" ht="15" hidden="false" customHeight="false" outlineLevel="0" collapsed="false">
      <c r="A127" s="20"/>
      <c r="B127" s="21"/>
      <c r="C127" s="21"/>
      <c r="D127" s="21"/>
      <c r="E127" s="22"/>
      <c r="F127" s="23"/>
      <c r="G127" s="22"/>
      <c r="H127" s="22"/>
      <c r="I127" s="24"/>
      <c r="J127" s="23"/>
      <c r="K127" s="24"/>
      <c r="L127" s="25"/>
      <c r="M127" s="24"/>
      <c r="N127" s="23"/>
      <c r="O127" s="21"/>
      <c r="P127" s="24" t="str">
        <f aca="true">IF(AND(N127="Aktiv",ISNUMBER(I127),I127&gt;=TODAY()),I127+ROW()/1000000,"")</f>
        <v/>
      </c>
    </row>
    <row r="128" customFormat="false" ht="15" hidden="false" customHeight="false" outlineLevel="0" collapsed="false">
      <c r="A128" s="26"/>
      <c r="B128" s="27"/>
      <c r="C128" s="27"/>
      <c r="D128" s="27"/>
      <c r="E128" s="28"/>
      <c r="F128" s="29"/>
      <c r="G128" s="28"/>
      <c r="H128" s="28"/>
      <c r="I128" s="30"/>
      <c r="J128" s="29"/>
      <c r="K128" s="30"/>
      <c r="L128" s="31"/>
      <c r="M128" s="30"/>
      <c r="N128" s="29"/>
      <c r="O128" s="27"/>
      <c r="P128" s="30" t="str">
        <f aca="true">IF(AND(N128="Aktiv",ISNUMBER(I128),I128&gt;=TODAY()),I128+ROW()/1000000,"")</f>
        <v/>
      </c>
    </row>
    <row r="129" customFormat="false" ht="15" hidden="false" customHeight="false" outlineLevel="0" collapsed="false">
      <c r="A129" s="20"/>
      <c r="B129" s="21"/>
      <c r="C129" s="21"/>
      <c r="D129" s="21"/>
      <c r="E129" s="22"/>
      <c r="F129" s="23"/>
      <c r="G129" s="22"/>
      <c r="H129" s="22"/>
      <c r="I129" s="24"/>
      <c r="J129" s="23"/>
      <c r="K129" s="24"/>
      <c r="L129" s="25"/>
      <c r="M129" s="24"/>
      <c r="N129" s="23"/>
      <c r="O129" s="21"/>
      <c r="P129" s="24" t="str">
        <f aca="true">IF(AND(N129="Aktiv",ISNUMBER(I129),I129&gt;=TODAY()),I129+ROW()/1000000,"")</f>
        <v/>
      </c>
    </row>
    <row r="130" customFormat="false" ht="15" hidden="false" customHeight="false" outlineLevel="0" collapsed="false">
      <c r="A130" s="26"/>
      <c r="B130" s="27"/>
      <c r="C130" s="27"/>
      <c r="D130" s="27"/>
      <c r="E130" s="28"/>
      <c r="F130" s="29"/>
      <c r="G130" s="28"/>
      <c r="H130" s="28"/>
      <c r="I130" s="30"/>
      <c r="J130" s="29"/>
      <c r="K130" s="30"/>
      <c r="L130" s="31"/>
      <c r="M130" s="30"/>
      <c r="N130" s="29"/>
      <c r="O130" s="27"/>
      <c r="P130" s="30" t="str">
        <f aca="true">IF(AND(N130="Aktiv",ISNUMBER(I130),I130&gt;=TODAY()),I130+ROW()/1000000,"")</f>
        <v/>
      </c>
    </row>
    <row r="131" customFormat="false" ht="15" hidden="false" customHeight="false" outlineLevel="0" collapsed="false">
      <c r="A131" s="20"/>
      <c r="B131" s="21"/>
      <c r="C131" s="21"/>
      <c r="D131" s="21"/>
      <c r="E131" s="22"/>
      <c r="F131" s="23"/>
      <c r="G131" s="22"/>
      <c r="H131" s="22"/>
      <c r="I131" s="24"/>
      <c r="J131" s="23"/>
      <c r="K131" s="24"/>
      <c r="L131" s="25"/>
      <c r="M131" s="24"/>
      <c r="N131" s="23"/>
      <c r="O131" s="21"/>
      <c r="P131" s="24" t="str">
        <f aca="true">IF(AND(N131="Aktiv",ISNUMBER(I131),I131&gt;=TODAY()),I131+ROW()/1000000,"")</f>
        <v/>
      </c>
    </row>
    <row r="132" customFormat="false" ht="15" hidden="false" customHeight="false" outlineLevel="0" collapsed="false">
      <c r="A132" s="26"/>
      <c r="B132" s="27"/>
      <c r="C132" s="27"/>
      <c r="D132" s="27"/>
      <c r="E132" s="28"/>
      <c r="F132" s="29"/>
      <c r="G132" s="28"/>
      <c r="H132" s="28"/>
      <c r="I132" s="30"/>
      <c r="J132" s="29"/>
      <c r="K132" s="30"/>
      <c r="L132" s="31"/>
      <c r="M132" s="30"/>
      <c r="N132" s="29"/>
      <c r="O132" s="27"/>
      <c r="P132" s="30" t="str">
        <f aca="true">IF(AND(N132="Aktiv",ISNUMBER(I132),I132&gt;=TODAY()),I132+ROW()/1000000,"")</f>
        <v/>
      </c>
    </row>
    <row r="133" customFormat="false" ht="15" hidden="false" customHeight="false" outlineLevel="0" collapsed="false">
      <c r="A133" s="20"/>
      <c r="B133" s="21"/>
      <c r="C133" s="21"/>
      <c r="D133" s="21"/>
      <c r="E133" s="22"/>
      <c r="F133" s="23"/>
      <c r="G133" s="22"/>
      <c r="H133" s="22"/>
      <c r="I133" s="24"/>
      <c r="J133" s="23"/>
      <c r="K133" s="24"/>
      <c r="L133" s="25"/>
      <c r="M133" s="24"/>
      <c r="N133" s="23"/>
      <c r="O133" s="21"/>
      <c r="P133" s="24" t="str">
        <f aca="true">IF(AND(N133="Aktiv",ISNUMBER(I133),I133&gt;=TODAY()),I133+ROW()/1000000,"")</f>
        <v/>
      </c>
    </row>
    <row r="134" customFormat="false" ht="15" hidden="false" customHeight="false" outlineLevel="0" collapsed="false">
      <c r="A134" s="26"/>
      <c r="B134" s="27"/>
      <c r="C134" s="27"/>
      <c r="D134" s="27"/>
      <c r="E134" s="28"/>
      <c r="F134" s="29"/>
      <c r="G134" s="28"/>
      <c r="H134" s="28"/>
      <c r="I134" s="30"/>
      <c r="J134" s="29"/>
      <c r="K134" s="30"/>
      <c r="L134" s="31"/>
      <c r="M134" s="30"/>
      <c r="N134" s="29"/>
      <c r="O134" s="27"/>
      <c r="P134" s="30" t="str">
        <f aca="true">IF(AND(N134="Aktiv",ISNUMBER(I134),I134&gt;=TODAY()),I134+ROW()/1000000,"")</f>
        <v/>
      </c>
    </row>
    <row r="135" customFormat="false" ht="15" hidden="false" customHeight="false" outlineLevel="0" collapsed="false">
      <c r="A135" s="20"/>
      <c r="B135" s="21"/>
      <c r="C135" s="21"/>
      <c r="D135" s="21"/>
      <c r="E135" s="22"/>
      <c r="F135" s="23"/>
      <c r="G135" s="22"/>
      <c r="H135" s="22"/>
      <c r="I135" s="24"/>
      <c r="J135" s="23"/>
      <c r="K135" s="24"/>
      <c r="L135" s="25"/>
      <c r="M135" s="24"/>
      <c r="N135" s="23"/>
      <c r="O135" s="21"/>
      <c r="P135" s="24" t="str">
        <f aca="true">IF(AND(N135="Aktiv",ISNUMBER(I135),I135&gt;=TODAY()),I135+ROW()/1000000,"")</f>
        <v/>
      </c>
    </row>
    <row r="136" customFormat="false" ht="15" hidden="false" customHeight="false" outlineLevel="0" collapsed="false">
      <c r="A136" s="26"/>
      <c r="B136" s="27"/>
      <c r="C136" s="27"/>
      <c r="D136" s="27"/>
      <c r="E136" s="28"/>
      <c r="F136" s="29"/>
      <c r="G136" s="28"/>
      <c r="H136" s="28"/>
      <c r="I136" s="30"/>
      <c r="J136" s="29"/>
      <c r="K136" s="30"/>
      <c r="L136" s="31"/>
      <c r="M136" s="30"/>
      <c r="N136" s="29"/>
      <c r="O136" s="27"/>
      <c r="P136" s="30" t="str">
        <f aca="true">IF(AND(N136="Aktiv",ISNUMBER(I136),I136&gt;=TODAY()),I136+ROW()/1000000,"")</f>
        <v/>
      </c>
    </row>
    <row r="137" customFormat="false" ht="15" hidden="false" customHeight="false" outlineLevel="0" collapsed="false">
      <c r="A137" s="20"/>
      <c r="B137" s="21"/>
      <c r="C137" s="21"/>
      <c r="D137" s="21"/>
      <c r="E137" s="22"/>
      <c r="F137" s="23"/>
      <c r="G137" s="22"/>
      <c r="H137" s="22"/>
      <c r="I137" s="24"/>
      <c r="J137" s="23"/>
      <c r="K137" s="24"/>
      <c r="L137" s="25"/>
      <c r="M137" s="24"/>
      <c r="N137" s="23"/>
      <c r="O137" s="21"/>
      <c r="P137" s="24" t="str">
        <f aca="true">IF(AND(N137="Aktiv",ISNUMBER(I137),I137&gt;=TODAY()),I137+ROW()/1000000,"")</f>
        <v/>
      </c>
    </row>
    <row r="138" customFormat="false" ht="15" hidden="false" customHeight="false" outlineLevel="0" collapsed="false">
      <c r="A138" s="26"/>
      <c r="B138" s="27"/>
      <c r="C138" s="27"/>
      <c r="D138" s="27"/>
      <c r="E138" s="28"/>
      <c r="F138" s="29"/>
      <c r="G138" s="28"/>
      <c r="H138" s="28"/>
      <c r="I138" s="30"/>
      <c r="J138" s="29"/>
      <c r="K138" s="30"/>
      <c r="L138" s="31"/>
      <c r="M138" s="30"/>
      <c r="N138" s="29"/>
      <c r="O138" s="27"/>
      <c r="P138" s="30" t="str">
        <f aca="true">IF(AND(N138="Aktiv",ISNUMBER(I138),I138&gt;=TODAY()),I138+ROW()/1000000,"")</f>
        <v/>
      </c>
    </row>
    <row r="139" customFormat="false" ht="15" hidden="false" customHeight="false" outlineLevel="0" collapsed="false">
      <c r="A139" s="20"/>
      <c r="B139" s="21"/>
      <c r="C139" s="21"/>
      <c r="D139" s="21"/>
      <c r="E139" s="22"/>
      <c r="F139" s="23"/>
      <c r="G139" s="22"/>
      <c r="H139" s="22"/>
      <c r="I139" s="24"/>
      <c r="J139" s="23"/>
      <c r="K139" s="24"/>
      <c r="L139" s="25"/>
      <c r="M139" s="24"/>
      <c r="N139" s="23"/>
      <c r="O139" s="21"/>
      <c r="P139" s="24" t="str">
        <f aca="true">IF(AND(N139="Aktiv",ISNUMBER(I139),I139&gt;=TODAY()),I139+ROW()/1000000,"")</f>
        <v/>
      </c>
    </row>
    <row r="140" customFormat="false" ht="15" hidden="false" customHeight="false" outlineLevel="0" collapsed="false">
      <c r="A140" s="26"/>
      <c r="B140" s="27"/>
      <c r="C140" s="27"/>
      <c r="D140" s="27"/>
      <c r="E140" s="28"/>
      <c r="F140" s="29"/>
      <c r="G140" s="28"/>
      <c r="H140" s="28"/>
      <c r="I140" s="30"/>
      <c r="J140" s="29"/>
      <c r="K140" s="30"/>
      <c r="L140" s="31"/>
      <c r="M140" s="30"/>
      <c r="N140" s="29"/>
      <c r="O140" s="27"/>
      <c r="P140" s="30" t="str">
        <f aca="true">IF(AND(N140="Aktiv",ISNUMBER(I140),I140&gt;=TODAY()),I140+ROW()/1000000,"")</f>
        <v/>
      </c>
    </row>
    <row r="141" customFormat="false" ht="15" hidden="false" customHeight="false" outlineLevel="0" collapsed="false">
      <c r="A141" s="20"/>
      <c r="B141" s="21"/>
      <c r="C141" s="21"/>
      <c r="D141" s="21"/>
      <c r="E141" s="22"/>
      <c r="F141" s="23"/>
      <c r="G141" s="22"/>
      <c r="H141" s="22"/>
      <c r="I141" s="24"/>
      <c r="J141" s="23"/>
      <c r="K141" s="24"/>
      <c r="L141" s="25"/>
      <c r="M141" s="24"/>
      <c r="N141" s="23"/>
      <c r="O141" s="21"/>
      <c r="P141" s="24" t="str">
        <f aca="true">IF(AND(N141="Aktiv",ISNUMBER(I141),I141&gt;=TODAY()),I141+ROW()/1000000,"")</f>
        <v/>
      </c>
    </row>
    <row r="142" customFormat="false" ht="15" hidden="false" customHeight="false" outlineLevel="0" collapsed="false">
      <c r="A142" s="26"/>
      <c r="B142" s="27"/>
      <c r="C142" s="27"/>
      <c r="D142" s="27"/>
      <c r="E142" s="28"/>
      <c r="F142" s="29"/>
      <c r="G142" s="28"/>
      <c r="H142" s="28"/>
      <c r="I142" s="30"/>
      <c r="J142" s="29"/>
      <c r="K142" s="30"/>
      <c r="L142" s="31"/>
      <c r="M142" s="30"/>
      <c r="N142" s="29"/>
      <c r="O142" s="27"/>
      <c r="P142" s="30" t="str">
        <f aca="true">IF(AND(N142="Aktiv",ISNUMBER(I142),I142&gt;=TODAY()),I142+ROW()/1000000,"")</f>
        <v/>
      </c>
    </row>
    <row r="143" customFormat="false" ht="15" hidden="false" customHeight="false" outlineLevel="0" collapsed="false">
      <c r="A143" s="20"/>
      <c r="B143" s="21"/>
      <c r="C143" s="21"/>
      <c r="D143" s="21"/>
      <c r="E143" s="22"/>
      <c r="F143" s="23"/>
      <c r="G143" s="22"/>
      <c r="H143" s="22"/>
      <c r="I143" s="24"/>
      <c r="J143" s="23"/>
      <c r="K143" s="24"/>
      <c r="L143" s="25"/>
      <c r="M143" s="24"/>
      <c r="N143" s="23"/>
      <c r="O143" s="21"/>
      <c r="P143" s="24" t="str">
        <f aca="true">IF(AND(N143="Aktiv",ISNUMBER(I143),I143&gt;=TODAY()),I143+ROW()/1000000,"")</f>
        <v/>
      </c>
    </row>
    <row r="144" customFormat="false" ht="15" hidden="false" customHeight="false" outlineLevel="0" collapsed="false">
      <c r="A144" s="26"/>
      <c r="B144" s="27"/>
      <c r="C144" s="27"/>
      <c r="D144" s="27"/>
      <c r="E144" s="28"/>
      <c r="F144" s="29"/>
      <c r="G144" s="28"/>
      <c r="H144" s="28"/>
      <c r="I144" s="30"/>
      <c r="J144" s="29"/>
      <c r="K144" s="30"/>
      <c r="L144" s="31"/>
      <c r="M144" s="30"/>
      <c r="N144" s="29"/>
      <c r="O144" s="27"/>
      <c r="P144" s="30" t="str">
        <f aca="true">IF(AND(N144="Aktiv",ISNUMBER(I144),I144&gt;=TODAY()),I144+ROW()/1000000,"")</f>
        <v/>
      </c>
    </row>
    <row r="145" customFormat="false" ht="15" hidden="false" customHeight="false" outlineLevel="0" collapsed="false">
      <c r="A145" s="20"/>
      <c r="B145" s="21"/>
      <c r="C145" s="21"/>
      <c r="D145" s="21"/>
      <c r="E145" s="22"/>
      <c r="F145" s="23"/>
      <c r="G145" s="22"/>
      <c r="H145" s="22"/>
      <c r="I145" s="24"/>
      <c r="J145" s="23"/>
      <c r="K145" s="24"/>
      <c r="L145" s="25"/>
      <c r="M145" s="24"/>
      <c r="N145" s="23"/>
      <c r="O145" s="21"/>
      <c r="P145" s="24" t="str">
        <f aca="true">IF(AND(N145="Aktiv",ISNUMBER(I145),I145&gt;=TODAY()),I145+ROW()/1000000,"")</f>
        <v/>
      </c>
    </row>
    <row r="146" customFormat="false" ht="15" hidden="false" customHeight="false" outlineLevel="0" collapsed="false">
      <c r="A146" s="26"/>
      <c r="B146" s="27"/>
      <c r="C146" s="27"/>
      <c r="D146" s="27"/>
      <c r="E146" s="28"/>
      <c r="F146" s="29"/>
      <c r="G146" s="28"/>
      <c r="H146" s="28"/>
      <c r="I146" s="30"/>
      <c r="J146" s="29"/>
      <c r="K146" s="30"/>
      <c r="L146" s="31"/>
      <c r="M146" s="30"/>
      <c r="N146" s="29"/>
      <c r="O146" s="27"/>
      <c r="P146" s="30" t="str">
        <f aca="true">IF(AND(N146="Aktiv",ISNUMBER(I146),I146&gt;=TODAY()),I146+ROW()/1000000,"")</f>
        <v/>
      </c>
    </row>
    <row r="147" customFormat="false" ht="15" hidden="false" customHeight="false" outlineLevel="0" collapsed="false">
      <c r="A147" s="20"/>
      <c r="B147" s="21"/>
      <c r="C147" s="21"/>
      <c r="D147" s="21"/>
      <c r="E147" s="22"/>
      <c r="F147" s="23"/>
      <c r="G147" s="22"/>
      <c r="H147" s="22"/>
      <c r="I147" s="24"/>
      <c r="J147" s="23"/>
      <c r="K147" s="24"/>
      <c r="L147" s="25"/>
      <c r="M147" s="24"/>
      <c r="N147" s="23"/>
      <c r="O147" s="21"/>
      <c r="P147" s="24" t="str">
        <f aca="true">IF(AND(N147="Aktiv",ISNUMBER(I147),I147&gt;=TODAY()),I147+ROW()/1000000,"")</f>
        <v/>
      </c>
    </row>
    <row r="148" customFormat="false" ht="15" hidden="false" customHeight="false" outlineLevel="0" collapsed="false">
      <c r="A148" s="26"/>
      <c r="B148" s="27"/>
      <c r="C148" s="27"/>
      <c r="D148" s="27"/>
      <c r="E148" s="28"/>
      <c r="F148" s="29"/>
      <c r="G148" s="28"/>
      <c r="H148" s="28"/>
      <c r="I148" s="30"/>
      <c r="J148" s="29"/>
      <c r="K148" s="30"/>
      <c r="L148" s="31"/>
      <c r="M148" s="30"/>
      <c r="N148" s="29"/>
      <c r="O148" s="27"/>
      <c r="P148" s="30" t="str">
        <f aca="true">IF(AND(N148="Aktiv",ISNUMBER(I148),I148&gt;=TODAY()),I148+ROW()/1000000,"")</f>
        <v/>
      </c>
    </row>
    <row r="149" customFormat="false" ht="15" hidden="false" customHeight="false" outlineLevel="0" collapsed="false">
      <c r="A149" s="20"/>
      <c r="B149" s="21"/>
      <c r="C149" s="21"/>
      <c r="D149" s="21"/>
      <c r="E149" s="22"/>
      <c r="F149" s="23"/>
      <c r="G149" s="22"/>
      <c r="H149" s="22"/>
      <c r="I149" s="24"/>
      <c r="J149" s="23"/>
      <c r="K149" s="24"/>
      <c r="L149" s="25"/>
      <c r="M149" s="24"/>
      <c r="N149" s="23"/>
      <c r="O149" s="21"/>
      <c r="P149" s="24" t="str">
        <f aca="true">IF(AND(N149="Aktiv",ISNUMBER(I149),I149&gt;=TODAY()),I149+ROW()/1000000,"")</f>
        <v/>
      </c>
    </row>
    <row r="150" customFormat="false" ht="15" hidden="false" customHeight="false" outlineLevel="0" collapsed="false">
      <c r="A150" s="26"/>
      <c r="B150" s="27"/>
      <c r="C150" s="27"/>
      <c r="D150" s="27"/>
      <c r="E150" s="28"/>
      <c r="F150" s="29"/>
      <c r="G150" s="28"/>
      <c r="H150" s="28"/>
      <c r="I150" s="30"/>
      <c r="J150" s="29"/>
      <c r="K150" s="30"/>
      <c r="L150" s="31"/>
      <c r="M150" s="30"/>
      <c r="N150" s="29"/>
      <c r="O150" s="27"/>
      <c r="P150" s="30" t="str">
        <f aca="true">IF(AND(N150="Aktiv",ISNUMBER(I150),I150&gt;=TODAY()),I150+ROW()/1000000,"")</f>
        <v/>
      </c>
    </row>
    <row r="151" customFormat="false" ht="15" hidden="false" customHeight="false" outlineLevel="0" collapsed="false">
      <c r="A151" s="20"/>
      <c r="B151" s="21"/>
      <c r="C151" s="21"/>
      <c r="D151" s="21"/>
      <c r="E151" s="22"/>
      <c r="F151" s="23"/>
      <c r="G151" s="22"/>
      <c r="H151" s="22"/>
      <c r="I151" s="24"/>
      <c r="J151" s="23"/>
      <c r="K151" s="24"/>
      <c r="L151" s="25"/>
      <c r="M151" s="24"/>
      <c r="N151" s="23"/>
      <c r="O151" s="21"/>
      <c r="P151" s="24" t="str">
        <f aca="true">IF(AND(N151="Aktiv",ISNUMBER(I151),I151&gt;=TODAY()),I151+ROW()/1000000,"")</f>
        <v/>
      </c>
    </row>
    <row r="152" customFormat="false" ht="15" hidden="false" customHeight="false" outlineLevel="0" collapsed="false">
      <c r="A152" s="26"/>
      <c r="B152" s="27"/>
      <c r="C152" s="27"/>
      <c r="D152" s="27"/>
      <c r="E152" s="28"/>
      <c r="F152" s="29"/>
      <c r="G152" s="28"/>
      <c r="H152" s="28"/>
      <c r="I152" s="30"/>
      <c r="J152" s="29"/>
      <c r="K152" s="30"/>
      <c r="L152" s="31"/>
      <c r="M152" s="30"/>
      <c r="N152" s="29"/>
      <c r="O152" s="27"/>
      <c r="P152" s="30" t="str">
        <f aca="true">IF(AND(N152="Aktiv",ISNUMBER(I152),I152&gt;=TODAY()),I152+ROW()/1000000,"")</f>
        <v/>
      </c>
    </row>
    <row r="153" customFormat="false" ht="15" hidden="false" customHeight="false" outlineLevel="0" collapsed="false">
      <c r="A153" s="20"/>
      <c r="B153" s="21"/>
      <c r="C153" s="21"/>
      <c r="D153" s="21"/>
      <c r="E153" s="22"/>
      <c r="F153" s="23"/>
      <c r="G153" s="22"/>
      <c r="H153" s="22"/>
      <c r="I153" s="24"/>
      <c r="J153" s="23"/>
      <c r="K153" s="24"/>
      <c r="L153" s="25"/>
      <c r="M153" s="24"/>
      <c r="N153" s="23"/>
      <c r="O153" s="21"/>
      <c r="P153" s="24" t="str">
        <f aca="true">IF(AND(N153="Aktiv",ISNUMBER(I153),I153&gt;=TODAY()),I153+ROW()/1000000,"")</f>
        <v/>
      </c>
    </row>
    <row r="154" customFormat="false" ht="15" hidden="false" customHeight="false" outlineLevel="0" collapsed="false">
      <c r="A154" s="26"/>
      <c r="B154" s="27"/>
      <c r="C154" s="27"/>
      <c r="D154" s="27"/>
      <c r="E154" s="28"/>
      <c r="F154" s="29"/>
      <c r="G154" s="28"/>
      <c r="H154" s="28"/>
      <c r="I154" s="30"/>
      <c r="J154" s="29"/>
      <c r="K154" s="30"/>
      <c r="L154" s="31"/>
      <c r="M154" s="30"/>
      <c r="N154" s="29"/>
      <c r="O154" s="27"/>
      <c r="P154" s="30" t="str">
        <f aca="true">IF(AND(N154="Aktiv",ISNUMBER(I154),I154&gt;=TODAY()),I154+ROW()/1000000,"")</f>
        <v/>
      </c>
    </row>
    <row r="155" customFormat="false" ht="15" hidden="false" customHeight="false" outlineLevel="0" collapsed="false">
      <c r="A155" s="20"/>
      <c r="B155" s="21"/>
      <c r="C155" s="21"/>
      <c r="D155" s="21"/>
      <c r="E155" s="22"/>
      <c r="F155" s="23"/>
      <c r="G155" s="22"/>
      <c r="H155" s="22"/>
      <c r="I155" s="24"/>
      <c r="J155" s="23"/>
      <c r="K155" s="24"/>
      <c r="L155" s="25"/>
      <c r="M155" s="24"/>
      <c r="N155" s="23"/>
      <c r="O155" s="21"/>
      <c r="P155" s="24" t="str">
        <f aca="true">IF(AND(N155="Aktiv",ISNUMBER(I155),I155&gt;=TODAY()),I155+ROW()/1000000,"")</f>
        <v/>
      </c>
    </row>
    <row r="156" customFormat="false" ht="15" hidden="false" customHeight="false" outlineLevel="0" collapsed="false">
      <c r="A156" s="26"/>
      <c r="B156" s="27"/>
      <c r="C156" s="27"/>
      <c r="D156" s="27"/>
      <c r="E156" s="28"/>
      <c r="F156" s="29"/>
      <c r="G156" s="28"/>
      <c r="H156" s="28"/>
      <c r="I156" s="30"/>
      <c r="J156" s="29"/>
      <c r="K156" s="30"/>
      <c r="L156" s="31"/>
      <c r="M156" s="30"/>
      <c r="N156" s="29"/>
      <c r="O156" s="27"/>
      <c r="P156" s="30" t="str">
        <f aca="true">IF(AND(N156="Aktiv",ISNUMBER(I156),I156&gt;=TODAY()),I156+ROW()/1000000,"")</f>
        <v/>
      </c>
    </row>
    <row r="157" customFormat="false" ht="15" hidden="false" customHeight="false" outlineLevel="0" collapsed="false">
      <c r="A157" s="20"/>
      <c r="B157" s="21"/>
      <c r="C157" s="21"/>
      <c r="D157" s="21"/>
      <c r="E157" s="22"/>
      <c r="F157" s="23"/>
      <c r="G157" s="22"/>
      <c r="H157" s="22"/>
      <c r="I157" s="24"/>
      <c r="J157" s="23"/>
      <c r="K157" s="24"/>
      <c r="L157" s="25"/>
      <c r="M157" s="24"/>
      <c r="N157" s="23"/>
      <c r="O157" s="21"/>
      <c r="P157" s="24" t="str">
        <f aca="true">IF(AND(N157="Aktiv",ISNUMBER(I157),I157&gt;=TODAY()),I157+ROW()/1000000,"")</f>
        <v/>
      </c>
    </row>
    <row r="158" customFormat="false" ht="15" hidden="false" customHeight="false" outlineLevel="0" collapsed="false">
      <c r="A158" s="26"/>
      <c r="B158" s="27"/>
      <c r="C158" s="27"/>
      <c r="D158" s="27"/>
      <c r="E158" s="28"/>
      <c r="F158" s="29"/>
      <c r="G158" s="28"/>
      <c r="H158" s="28"/>
      <c r="I158" s="30"/>
      <c r="J158" s="29"/>
      <c r="K158" s="30"/>
      <c r="L158" s="31"/>
      <c r="M158" s="30"/>
      <c r="N158" s="29"/>
      <c r="O158" s="27"/>
      <c r="P158" s="30" t="str">
        <f aca="true">IF(AND(N158="Aktiv",ISNUMBER(I158),I158&gt;=TODAY()),I158+ROW()/1000000,"")</f>
        <v/>
      </c>
    </row>
    <row r="159" customFormat="false" ht="15" hidden="false" customHeight="false" outlineLevel="0" collapsed="false">
      <c r="A159" s="20"/>
      <c r="B159" s="21"/>
      <c r="C159" s="21"/>
      <c r="D159" s="21"/>
      <c r="E159" s="22"/>
      <c r="F159" s="23"/>
      <c r="G159" s="22"/>
      <c r="H159" s="22"/>
      <c r="I159" s="24"/>
      <c r="J159" s="23"/>
      <c r="K159" s="24"/>
      <c r="L159" s="25"/>
      <c r="M159" s="24"/>
      <c r="N159" s="23"/>
      <c r="O159" s="21"/>
      <c r="P159" s="24" t="str">
        <f aca="true">IF(AND(N159="Aktiv",ISNUMBER(I159),I159&gt;=TODAY()),I159+ROW()/1000000,"")</f>
        <v/>
      </c>
    </row>
    <row r="160" customFormat="false" ht="15" hidden="false" customHeight="false" outlineLevel="0" collapsed="false">
      <c r="A160" s="26"/>
      <c r="B160" s="27"/>
      <c r="C160" s="27"/>
      <c r="D160" s="27"/>
      <c r="E160" s="28"/>
      <c r="F160" s="29"/>
      <c r="G160" s="28"/>
      <c r="H160" s="28"/>
      <c r="I160" s="30"/>
      <c r="J160" s="29"/>
      <c r="K160" s="30"/>
      <c r="L160" s="31"/>
      <c r="M160" s="30"/>
      <c r="N160" s="29"/>
      <c r="O160" s="27"/>
      <c r="P160" s="30" t="str">
        <f aca="true">IF(AND(N160="Aktiv",ISNUMBER(I160),I160&gt;=TODAY()),I160+ROW()/1000000,"")</f>
        <v/>
      </c>
    </row>
    <row r="161" customFormat="false" ht="15" hidden="false" customHeight="false" outlineLevel="0" collapsed="false">
      <c r="A161" s="20"/>
      <c r="B161" s="21"/>
      <c r="C161" s="21"/>
      <c r="D161" s="21"/>
      <c r="E161" s="22"/>
      <c r="F161" s="23"/>
      <c r="G161" s="22"/>
      <c r="H161" s="22"/>
      <c r="I161" s="24"/>
      <c r="J161" s="23"/>
      <c r="K161" s="24"/>
      <c r="L161" s="25"/>
      <c r="M161" s="24"/>
      <c r="N161" s="23"/>
      <c r="O161" s="21"/>
      <c r="P161" s="24" t="str">
        <f aca="true">IF(AND(N161="Aktiv",ISNUMBER(I161),I161&gt;=TODAY()),I161+ROW()/1000000,"")</f>
        <v/>
      </c>
    </row>
    <row r="162" customFormat="false" ht="15" hidden="false" customHeight="false" outlineLevel="0" collapsed="false">
      <c r="A162" s="26"/>
      <c r="B162" s="27"/>
      <c r="C162" s="27"/>
      <c r="D162" s="27"/>
      <c r="E162" s="28"/>
      <c r="F162" s="29"/>
      <c r="G162" s="28"/>
      <c r="H162" s="28"/>
      <c r="I162" s="30"/>
      <c r="J162" s="29"/>
      <c r="K162" s="30"/>
      <c r="L162" s="31"/>
      <c r="M162" s="30"/>
      <c r="N162" s="29"/>
      <c r="O162" s="27"/>
      <c r="P162" s="30" t="str">
        <f aca="true">IF(AND(N162="Aktiv",ISNUMBER(I162),I162&gt;=TODAY()),I162+ROW()/1000000,"")</f>
        <v/>
      </c>
    </row>
    <row r="163" customFormat="false" ht="15" hidden="false" customHeight="false" outlineLevel="0" collapsed="false">
      <c r="A163" s="20"/>
      <c r="B163" s="21"/>
      <c r="C163" s="21"/>
      <c r="D163" s="21"/>
      <c r="E163" s="22"/>
      <c r="F163" s="23"/>
      <c r="G163" s="22"/>
      <c r="H163" s="22"/>
      <c r="I163" s="24"/>
      <c r="J163" s="23"/>
      <c r="K163" s="24"/>
      <c r="L163" s="25"/>
      <c r="M163" s="24"/>
      <c r="N163" s="23"/>
      <c r="O163" s="21"/>
      <c r="P163" s="24" t="str">
        <f aca="true">IF(AND(N163="Aktiv",ISNUMBER(I163),I163&gt;=TODAY()),I163+ROW()/1000000,"")</f>
        <v/>
      </c>
    </row>
    <row r="164" customFormat="false" ht="15" hidden="false" customHeight="false" outlineLevel="0" collapsed="false">
      <c r="A164" s="26"/>
      <c r="B164" s="27"/>
      <c r="C164" s="27"/>
      <c r="D164" s="27"/>
      <c r="E164" s="28"/>
      <c r="F164" s="29"/>
      <c r="G164" s="28"/>
      <c r="H164" s="28"/>
      <c r="I164" s="30"/>
      <c r="J164" s="29"/>
      <c r="K164" s="30"/>
      <c r="L164" s="31"/>
      <c r="M164" s="30"/>
      <c r="N164" s="29"/>
      <c r="O164" s="27"/>
      <c r="P164" s="30" t="str">
        <f aca="true">IF(AND(N164="Aktiv",ISNUMBER(I164),I164&gt;=TODAY()),I164+ROW()/1000000,"")</f>
        <v/>
      </c>
    </row>
    <row r="165" customFormat="false" ht="15" hidden="false" customHeight="false" outlineLevel="0" collapsed="false">
      <c r="A165" s="20"/>
      <c r="B165" s="21"/>
      <c r="C165" s="21"/>
      <c r="D165" s="21"/>
      <c r="E165" s="22"/>
      <c r="F165" s="23"/>
      <c r="G165" s="22"/>
      <c r="H165" s="22"/>
      <c r="I165" s="24"/>
      <c r="J165" s="23"/>
      <c r="K165" s="24"/>
      <c r="L165" s="25"/>
      <c r="M165" s="24"/>
      <c r="N165" s="23"/>
      <c r="O165" s="21"/>
      <c r="P165" s="24" t="str">
        <f aca="true">IF(AND(N165="Aktiv",ISNUMBER(I165),I165&gt;=TODAY()),I165+ROW()/1000000,"")</f>
        <v/>
      </c>
    </row>
    <row r="166" customFormat="false" ht="15" hidden="false" customHeight="false" outlineLevel="0" collapsed="false">
      <c r="A166" s="26"/>
      <c r="B166" s="27"/>
      <c r="C166" s="27"/>
      <c r="D166" s="27"/>
      <c r="E166" s="28"/>
      <c r="F166" s="29"/>
      <c r="G166" s="28"/>
      <c r="H166" s="28"/>
      <c r="I166" s="30"/>
      <c r="J166" s="29"/>
      <c r="K166" s="30"/>
      <c r="L166" s="31"/>
      <c r="M166" s="30"/>
      <c r="N166" s="29"/>
      <c r="O166" s="27"/>
      <c r="P166" s="30" t="str">
        <f aca="true">IF(AND(N166="Aktiv",ISNUMBER(I166),I166&gt;=TODAY()),I166+ROW()/1000000,"")</f>
        <v/>
      </c>
    </row>
    <row r="167" customFormat="false" ht="15" hidden="false" customHeight="false" outlineLevel="0" collapsed="false">
      <c r="A167" s="20"/>
      <c r="B167" s="21"/>
      <c r="C167" s="21"/>
      <c r="D167" s="21"/>
      <c r="E167" s="22"/>
      <c r="F167" s="23"/>
      <c r="G167" s="22"/>
      <c r="H167" s="22"/>
      <c r="I167" s="24"/>
      <c r="J167" s="23"/>
      <c r="K167" s="24"/>
      <c r="L167" s="25"/>
      <c r="M167" s="24"/>
      <c r="N167" s="23"/>
      <c r="O167" s="21"/>
      <c r="P167" s="24" t="str">
        <f aca="true">IF(AND(N167="Aktiv",ISNUMBER(I167),I167&gt;=TODAY()),I167+ROW()/1000000,"")</f>
        <v/>
      </c>
    </row>
    <row r="168" customFormat="false" ht="15" hidden="false" customHeight="false" outlineLevel="0" collapsed="false">
      <c r="A168" s="26"/>
      <c r="B168" s="27"/>
      <c r="C168" s="27"/>
      <c r="D168" s="27"/>
      <c r="E168" s="28"/>
      <c r="F168" s="29"/>
      <c r="G168" s="28"/>
      <c r="H168" s="28"/>
      <c r="I168" s="30"/>
      <c r="J168" s="29"/>
      <c r="K168" s="30"/>
      <c r="L168" s="31"/>
      <c r="M168" s="30"/>
      <c r="N168" s="29"/>
      <c r="O168" s="27"/>
      <c r="P168" s="30" t="str">
        <f aca="true">IF(AND(N168="Aktiv",ISNUMBER(I168),I168&gt;=TODAY()),I168+ROW()/1000000,"")</f>
        <v/>
      </c>
    </row>
    <row r="169" customFormat="false" ht="15" hidden="false" customHeight="false" outlineLevel="0" collapsed="false">
      <c r="A169" s="20"/>
      <c r="B169" s="21"/>
      <c r="C169" s="21"/>
      <c r="D169" s="21"/>
      <c r="E169" s="22"/>
      <c r="F169" s="23"/>
      <c r="G169" s="22"/>
      <c r="H169" s="22"/>
      <c r="I169" s="24"/>
      <c r="J169" s="23"/>
      <c r="K169" s="24"/>
      <c r="L169" s="25"/>
      <c r="M169" s="24"/>
      <c r="N169" s="23"/>
      <c r="O169" s="21"/>
      <c r="P169" s="24" t="str">
        <f aca="true">IF(AND(N169="Aktiv",ISNUMBER(I169),I169&gt;=TODAY()),I169+ROW()/1000000,"")</f>
        <v/>
      </c>
    </row>
    <row r="170" customFormat="false" ht="15" hidden="false" customHeight="false" outlineLevel="0" collapsed="false">
      <c r="A170" s="26"/>
      <c r="B170" s="27"/>
      <c r="C170" s="27"/>
      <c r="D170" s="27"/>
      <c r="E170" s="28"/>
      <c r="F170" s="29"/>
      <c r="G170" s="28"/>
      <c r="H170" s="28"/>
      <c r="I170" s="30"/>
      <c r="J170" s="29"/>
      <c r="K170" s="30"/>
      <c r="L170" s="31"/>
      <c r="M170" s="30"/>
      <c r="N170" s="29"/>
      <c r="O170" s="27"/>
      <c r="P170" s="30" t="str">
        <f aca="true">IF(AND(N170="Aktiv",ISNUMBER(I170),I170&gt;=TODAY()),I170+ROW()/1000000,"")</f>
        <v/>
      </c>
    </row>
    <row r="171" customFormat="false" ht="15" hidden="false" customHeight="false" outlineLevel="0" collapsed="false">
      <c r="A171" s="20"/>
      <c r="B171" s="21"/>
      <c r="C171" s="21"/>
      <c r="D171" s="21"/>
      <c r="E171" s="22"/>
      <c r="F171" s="23"/>
      <c r="G171" s="22"/>
      <c r="H171" s="22"/>
      <c r="I171" s="24"/>
      <c r="J171" s="23"/>
      <c r="K171" s="24"/>
      <c r="L171" s="25"/>
      <c r="M171" s="24"/>
      <c r="N171" s="23"/>
      <c r="O171" s="21"/>
      <c r="P171" s="24" t="str">
        <f aca="true">IF(AND(N171="Aktiv",ISNUMBER(I171),I171&gt;=TODAY()),I171+ROW()/1000000,"")</f>
        <v/>
      </c>
    </row>
    <row r="172" customFormat="false" ht="15" hidden="false" customHeight="false" outlineLevel="0" collapsed="false">
      <c r="A172" s="26"/>
      <c r="B172" s="27"/>
      <c r="C172" s="27"/>
      <c r="D172" s="27"/>
      <c r="E172" s="28"/>
      <c r="F172" s="29"/>
      <c r="G172" s="28"/>
      <c r="H172" s="28"/>
      <c r="I172" s="30"/>
      <c r="J172" s="29"/>
      <c r="K172" s="30"/>
      <c r="L172" s="31"/>
      <c r="M172" s="30"/>
      <c r="N172" s="29"/>
      <c r="O172" s="27"/>
      <c r="P172" s="30" t="str">
        <f aca="true">IF(AND(N172="Aktiv",ISNUMBER(I172),I172&gt;=TODAY()),I172+ROW()/1000000,"")</f>
        <v/>
      </c>
    </row>
    <row r="173" customFormat="false" ht="15" hidden="false" customHeight="false" outlineLevel="0" collapsed="false">
      <c r="A173" s="20"/>
      <c r="B173" s="21"/>
      <c r="C173" s="21"/>
      <c r="D173" s="21"/>
      <c r="E173" s="22"/>
      <c r="F173" s="23"/>
      <c r="G173" s="22"/>
      <c r="H173" s="22"/>
      <c r="I173" s="24"/>
      <c r="J173" s="23"/>
      <c r="K173" s="24"/>
      <c r="L173" s="25"/>
      <c r="M173" s="24"/>
      <c r="N173" s="23"/>
      <c r="O173" s="21"/>
      <c r="P173" s="24" t="str">
        <f aca="true">IF(AND(N173="Aktiv",ISNUMBER(I173),I173&gt;=TODAY()),I173+ROW()/1000000,"")</f>
        <v/>
      </c>
    </row>
    <row r="174" customFormat="false" ht="15" hidden="false" customHeight="false" outlineLevel="0" collapsed="false">
      <c r="A174" s="26"/>
      <c r="B174" s="27"/>
      <c r="C174" s="27"/>
      <c r="D174" s="27"/>
      <c r="E174" s="28"/>
      <c r="F174" s="29"/>
      <c r="G174" s="28"/>
      <c r="H174" s="28"/>
      <c r="I174" s="30"/>
      <c r="J174" s="29"/>
      <c r="K174" s="30"/>
      <c r="L174" s="31"/>
      <c r="M174" s="30"/>
      <c r="N174" s="29"/>
      <c r="O174" s="27"/>
      <c r="P174" s="30" t="str">
        <f aca="true">IF(AND(N174="Aktiv",ISNUMBER(I174),I174&gt;=TODAY()),I174+ROW()/1000000,"")</f>
        <v/>
      </c>
    </row>
    <row r="175" customFormat="false" ht="15" hidden="false" customHeight="false" outlineLevel="0" collapsed="false">
      <c r="A175" s="20"/>
      <c r="B175" s="21"/>
      <c r="C175" s="21"/>
      <c r="D175" s="21"/>
      <c r="E175" s="22"/>
      <c r="F175" s="23"/>
      <c r="G175" s="22"/>
      <c r="H175" s="22"/>
      <c r="I175" s="24"/>
      <c r="J175" s="23"/>
      <c r="K175" s="24"/>
      <c r="L175" s="25"/>
      <c r="M175" s="24"/>
      <c r="N175" s="23"/>
      <c r="O175" s="21"/>
      <c r="P175" s="24" t="str">
        <f aca="true">IF(AND(N175="Aktiv",ISNUMBER(I175),I175&gt;=TODAY()),I175+ROW()/1000000,"")</f>
        <v/>
      </c>
    </row>
    <row r="176" customFormat="false" ht="15" hidden="false" customHeight="false" outlineLevel="0" collapsed="false">
      <c r="A176" s="26"/>
      <c r="B176" s="27"/>
      <c r="C176" s="27"/>
      <c r="D176" s="27"/>
      <c r="E176" s="28"/>
      <c r="F176" s="29"/>
      <c r="G176" s="28"/>
      <c r="H176" s="28"/>
      <c r="I176" s="30"/>
      <c r="J176" s="29"/>
      <c r="K176" s="30"/>
      <c r="L176" s="31"/>
      <c r="M176" s="30"/>
      <c r="N176" s="29"/>
      <c r="O176" s="27"/>
      <c r="P176" s="30" t="str">
        <f aca="true">IF(AND(N176="Aktiv",ISNUMBER(I176),I176&gt;=TODAY()),I176+ROW()/1000000,"")</f>
        <v/>
      </c>
    </row>
    <row r="177" customFormat="false" ht="15" hidden="false" customHeight="false" outlineLevel="0" collapsed="false">
      <c r="A177" s="20"/>
      <c r="B177" s="21"/>
      <c r="C177" s="21"/>
      <c r="D177" s="21"/>
      <c r="E177" s="22"/>
      <c r="F177" s="23"/>
      <c r="G177" s="22"/>
      <c r="H177" s="22"/>
      <c r="I177" s="24"/>
      <c r="J177" s="23"/>
      <c r="K177" s="24"/>
      <c r="L177" s="25"/>
      <c r="M177" s="24"/>
      <c r="N177" s="23"/>
      <c r="O177" s="21"/>
      <c r="P177" s="24" t="str">
        <f aca="true">IF(AND(N177="Aktiv",ISNUMBER(I177),I177&gt;=TODAY()),I177+ROW()/1000000,"")</f>
        <v/>
      </c>
    </row>
    <row r="178" customFormat="false" ht="15" hidden="false" customHeight="false" outlineLevel="0" collapsed="false">
      <c r="A178" s="26"/>
      <c r="B178" s="27"/>
      <c r="C178" s="27"/>
      <c r="D178" s="27"/>
      <c r="E178" s="28"/>
      <c r="F178" s="29"/>
      <c r="G178" s="28"/>
      <c r="H178" s="28"/>
      <c r="I178" s="30"/>
      <c r="J178" s="29"/>
      <c r="K178" s="30"/>
      <c r="L178" s="31"/>
      <c r="M178" s="30"/>
      <c r="N178" s="29"/>
      <c r="O178" s="27"/>
      <c r="P178" s="30" t="str">
        <f aca="true">IF(AND(N178="Aktiv",ISNUMBER(I178),I178&gt;=TODAY()),I178+ROW()/1000000,"")</f>
        <v/>
      </c>
    </row>
    <row r="179" customFormat="false" ht="15" hidden="false" customHeight="false" outlineLevel="0" collapsed="false">
      <c r="A179" s="20"/>
      <c r="B179" s="21"/>
      <c r="C179" s="21"/>
      <c r="D179" s="21"/>
      <c r="E179" s="22"/>
      <c r="F179" s="23"/>
      <c r="G179" s="22"/>
      <c r="H179" s="22"/>
      <c r="I179" s="24"/>
      <c r="J179" s="23"/>
      <c r="K179" s="24"/>
      <c r="L179" s="25"/>
      <c r="M179" s="24"/>
      <c r="N179" s="23"/>
      <c r="O179" s="21"/>
      <c r="P179" s="24" t="str">
        <f aca="true">IF(AND(N179="Aktiv",ISNUMBER(I179),I179&gt;=TODAY()),I179+ROW()/1000000,"")</f>
        <v/>
      </c>
    </row>
    <row r="180" customFormat="false" ht="15" hidden="false" customHeight="false" outlineLevel="0" collapsed="false">
      <c r="A180" s="26"/>
      <c r="B180" s="27"/>
      <c r="C180" s="27"/>
      <c r="D180" s="27"/>
      <c r="E180" s="28"/>
      <c r="F180" s="29"/>
      <c r="G180" s="28"/>
      <c r="H180" s="28"/>
      <c r="I180" s="30"/>
      <c r="J180" s="29"/>
      <c r="K180" s="30"/>
      <c r="L180" s="31"/>
      <c r="M180" s="30"/>
      <c r="N180" s="29"/>
      <c r="O180" s="27"/>
      <c r="P180" s="30" t="str">
        <f aca="true">IF(AND(N180="Aktiv",ISNUMBER(I180),I180&gt;=TODAY()),I180+ROW()/1000000,"")</f>
        <v/>
      </c>
    </row>
    <row r="181" customFormat="false" ht="15" hidden="false" customHeight="false" outlineLevel="0" collapsed="false">
      <c r="A181" s="20"/>
      <c r="B181" s="21"/>
      <c r="C181" s="21"/>
      <c r="D181" s="21"/>
      <c r="E181" s="22"/>
      <c r="F181" s="23"/>
      <c r="G181" s="22"/>
      <c r="H181" s="22"/>
      <c r="I181" s="24"/>
      <c r="J181" s="23"/>
      <c r="K181" s="24"/>
      <c r="L181" s="25"/>
      <c r="M181" s="24"/>
      <c r="N181" s="23"/>
      <c r="O181" s="21"/>
      <c r="P181" s="24" t="str">
        <f aca="true">IF(AND(N181="Aktiv",ISNUMBER(I181),I181&gt;=TODAY()),I181+ROW()/1000000,"")</f>
        <v/>
      </c>
    </row>
    <row r="182" customFormat="false" ht="15" hidden="false" customHeight="false" outlineLevel="0" collapsed="false">
      <c r="A182" s="26"/>
      <c r="B182" s="27"/>
      <c r="C182" s="27"/>
      <c r="D182" s="27"/>
      <c r="E182" s="28"/>
      <c r="F182" s="29"/>
      <c r="G182" s="28"/>
      <c r="H182" s="28"/>
      <c r="I182" s="30"/>
      <c r="J182" s="29"/>
      <c r="K182" s="30"/>
      <c r="L182" s="31"/>
      <c r="M182" s="30"/>
      <c r="N182" s="29"/>
      <c r="O182" s="27"/>
      <c r="P182" s="30" t="str">
        <f aca="true">IF(AND(N182="Aktiv",ISNUMBER(I182),I182&gt;=TODAY()),I182+ROW()/1000000,"")</f>
        <v/>
      </c>
    </row>
    <row r="183" customFormat="false" ht="15" hidden="false" customHeight="false" outlineLevel="0" collapsed="false">
      <c r="A183" s="20"/>
      <c r="B183" s="21"/>
      <c r="C183" s="21"/>
      <c r="D183" s="21"/>
      <c r="E183" s="22"/>
      <c r="F183" s="23"/>
      <c r="G183" s="22"/>
      <c r="H183" s="22"/>
      <c r="I183" s="24"/>
      <c r="J183" s="23"/>
      <c r="K183" s="24"/>
      <c r="L183" s="25"/>
      <c r="M183" s="24"/>
      <c r="N183" s="23"/>
      <c r="O183" s="21"/>
      <c r="P183" s="24" t="str">
        <f aca="true">IF(AND(N183="Aktiv",ISNUMBER(I183),I183&gt;=TODAY()),I183+ROW()/1000000,"")</f>
        <v/>
      </c>
    </row>
    <row r="184" customFormat="false" ht="15" hidden="false" customHeight="false" outlineLevel="0" collapsed="false">
      <c r="A184" s="26"/>
      <c r="B184" s="27"/>
      <c r="C184" s="27"/>
      <c r="D184" s="27"/>
      <c r="E184" s="28"/>
      <c r="F184" s="29"/>
      <c r="G184" s="28"/>
      <c r="H184" s="28"/>
      <c r="I184" s="30"/>
      <c r="J184" s="29"/>
      <c r="K184" s="30"/>
      <c r="L184" s="31"/>
      <c r="M184" s="30"/>
      <c r="N184" s="29"/>
      <c r="O184" s="27"/>
      <c r="P184" s="30" t="str">
        <f aca="true">IF(AND(N184="Aktiv",ISNUMBER(I184),I184&gt;=TODAY()),I184+ROW()/1000000,"")</f>
        <v/>
      </c>
    </row>
    <row r="185" customFormat="false" ht="15" hidden="false" customHeight="false" outlineLevel="0" collapsed="false">
      <c r="A185" s="20"/>
      <c r="B185" s="21"/>
      <c r="C185" s="21"/>
      <c r="D185" s="21"/>
      <c r="E185" s="22"/>
      <c r="F185" s="23"/>
      <c r="G185" s="22"/>
      <c r="H185" s="22"/>
      <c r="I185" s="24"/>
      <c r="J185" s="23"/>
      <c r="K185" s="24"/>
      <c r="L185" s="25"/>
      <c r="M185" s="24"/>
      <c r="N185" s="23"/>
      <c r="O185" s="21"/>
      <c r="P185" s="24" t="str">
        <f aca="true">IF(AND(N185="Aktiv",ISNUMBER(I185),I185&gt;=TODAY()),I185+ROW()/1000000,"")</f>
        <v/>
      </c>
    </row>
    <row r="186" customFormat="false" ht="15" hidden="false" customHeight="false" outlineLevel="0" collapsed="false">
      <c r="A186" s="26"/>
      <c r="B186" s="27"/>
      <c r="C186" s="27"/>
      <c r="D186" s="27"/>
      <c r="E186" s="28"/>
      <c r="F186" s="29"/>
      <c r="G186" s="28"/>
      <c r="H186" s="28"/>
      <c r="I186" s="30"/>
      <c r="J186" s="29"/>
      <c r="K186" s="30"/>
      <c r="L186" s="31"/>
      <c r="M186" s="30"/>
      <c r="N186" s="29"/>
      <c r="O186" s="27"/>
      <c r="P186" s="30" t="str">
        <f aca="true">IF(AND(N186="Aktiv",ISNUMBER(I186),I186&gt;=TODAY()),I186+ROW()/1000000,"")</f>
        <v/>
      </c>
    </row>
    <row r="187" customFormat="false" ht="15" hidden="false" customHeight="false" outlineLevel="0" collapsed="false">
      <c r="A187" s="20"/>
      <c r="B187" s="21"/>
      <c r="C187" s="21"/>
      <c r="D187" s="21"/>
      <c r="E187" s="22"/>
      <c r="F187" s="23"/>
      <c r="G187" s="22"/>
      <c r="H187" s="22"/>
      <c r="I187" s="24"/>
      <c r="J187" s="23"/>
      <c r="K187" s="24"/>
      <c r="L187" s="25"/>
      <c r="M187" s="24"/>
      <c r="N187" s="23"/>
      <c r="O187" s="21"/>
      <c r="P187" s="24" t="str">
        <f aca="true">IF(AND(N187="Aktiv",ISNUMBER(I187),I187&gt;=TODAY()),I187+ROW()/1000000,"")</f>
        <v/>
      </c>
    </row>
    <row r="188" customFormat="false" ht="15" hidden="false" customHeight="false" outlineLevel="0" collapsed="false">
      <c r="A188" s="26"/>
      <c r="B188" s="27"/>
      <c r="C188" s="27"/>
      <c r="D188" s="27"/>
      <c r="E188" s="28"/>
      <c r="F188" s="29"/>
      <c r="G188" s="28"/>
      <c r="H188" s="28"/>
      <c r="I188" s="30"/>
      <c r="J188" s="29"/>
      <c r="K188" s="30"/>
      <c r="L188" s="31"/>
      <c r="M188" s="30"/>
      <c r="N188" s="29"/>
      <c r="O188" s="27"/>
      <c r="P188" s="30" t="str">
        <f aca="true">IF(AND(N188="Aktiv",ISNUMBER(I188),I188&gt;=TODAY()),I188+ROW()/1000000,"")</f>
        <v/>
      </c>
    </row>
    <row r="189" customFormat="false" ht="15" hidden="false" customHeight="false" outlineLevel="0" collapsed="false">
      <c r="A189" s="20"/>
      <c r="B189" s="21"/>
      <c r="C189" s="21"/>
      <c r="D189" s="21"/>
      <c r="E189" s="22"/>
      <c r="F189" s="23"/>
      <c r="G189" s="22"/>
      <c r="H189" s="22"/>
      <c r="I189" s="24"/>
      <c r="J189" s="23"/>
      <c r="K189" s="24"/>
      <c r="L189" s="25"/>
      <c r="M189" s="24"/>
      <c r="N189" s="23"/>
      <c r="O189" s="21"/>
      <c r="P189" s="24" t="str">
        <f aca="true">IF(AND(N189="Aktiv",ISNUMBER(I189),I189&gt;=TODAY()),I189+ROW()/1000000,"")</f>
        <v/>
      </c>
    </row>
    <row r="190" customFormat="false" ht="15" hidden="false" customHeight="false" outlineLevel="0" collapsed="false">
      <c r="A190" s="26"/>
      <c r="B190" s="27"/>
      <c r="C190" s="27"/>
      <c r="D190" s="27"/>
      <c r="E190" s="28"/>
      <c r="F190" s="29"/>
      <c r="G190" s="28"/>
      <c r="H190" s="28"/>
      <c r="I190" s="30"/>
      <c r="J190" s="29"/>
      <c r="K190" s="30"/>
      <c r="L190" s="31"/>
      <c r="M190" s="30"/>
      <c r="N190" s="29"/>
      <c r="O190" s="27"/>
      <c r="P190" s="30" t="str">
        <f aca="true">IF(AND(N190="Aktiv",ISNUMBER(I190),I190&gt;=TODAY()),I190+ROW()/1000000,"")</f>
        <v/>
      </c>
    </row>
    <row r="191" customFormat="false" ht="15" hidden="false" customHeight="false" outlineLevel="0" collapsed="false">
      <c r="A191" s="20"/>
      <c r="B191" s="21"/>
      <c r="C191" s="21"/>
      <c r="D191" s="21"/>
      <c r="E191" s="22"/>
      <c r="F191" s="23"/>
      <c r="G191" s="22"/>
      <c r="H191" s="22"/>
      <c r="I191" s="24"/>
      <c r="J191" s="23"/>
      <c r="K191" s="24"/>
      <c r="L191" s="25"/>
      <c r="M191" s="24"/>
      <c r="N191" s="23"/>
      <c r="O191" s="21"/>
      <c r="P191" s="24" t="str">
        <f aca="true">IF(AND(N191="Aktiv",ISNUMBER(I191),I191&gt;=TODAY()),I191+ROW()/1000000,"")</f>
        <v/>
      </c>
    </row>
    <row r="192" customFormat="false" ht="15" hidden="false" customHeight="false" outlineLevel="0" collapsed="false">
      <c r="A192" s="26"/>
      <c r="B192" s="27"/>
      <c r="C192" s="27"/>
      <c r="D192" s="27"/>
      <c r="E192" s="28"/>
      <c r="F192" s="29"/>
      <c r="G192" s="28"/>
      <c r="H192" s="28"/>
      <c r="I192" s="30"/>
      <c r="J192" s="29"/>
      <c r="K192" s="30"/>
      <c r="L192" s="31"/>
      <c r="M192" s="30"/>
      <c r="N192" s="29"/>
      <c r="O192" s="27"/>
      <c r="P192" s="30" t="str">
        <f aca="true">IF(AND(N192="Aktiv",ISNUMBER(I192),I192&gt;=TODAY()),I192+ROW()/1000000,"")</f>
        <v/>
      </c>
    </row>
    <row r="193" customFormat="false" ht="15" hidden="false" customHeight="false" outlineLevel="0" collapsed="false">
      <c r="A193" s="20"/>
      <c r="B193" s="21"/>
      <c r="C193" s="21"/>
      <c r="D193" s="21"/>
      <c r="E193" s="22"/>
      <c r="F193" s="23"/>
      <c r="G193" s="22"/>
      <c r="H193" s="22"/>
      <c r="I193" s="24"/>
      <c r="J193" s="23"/>
      <c r="K193" s="24"/>
      <c r="L193" s="25"/>
      <c r="M193" s="24"/>
      <c r="N193" s="23"/>
      <c r="O193" s="21"/>
      <c r="P193" s="24" t="str">
        <f aca="true">IF(AND(N193="Aktiv",ISNUMBER(I193),I193&gt;=TODAY()),I193+ROW()/1000000,"")</f>
        <v/>
      </c>
    </row>
    <row r="194" customFormat="false" ht="15" hidden="false" customHeight="false" outlineLevel="0" collapsed="false">
      <c r="A194" s="26"/>
      <c r="B194" s="27"/>
      <c r="C194" s="27"/>
      <c r="D194" s="27"/>
      <c r="E194" s="28"/>
      <c r="F194" s="29"/>
      <c r="G194" s="28"/>
      <c r="H194" s="28"/>
      <c r="I194" s="30"/>
      <c r="J194" s="29"/>
      <c r="K194" s="30"/>
      <c r="L194" s="31"/>
      <c r="M194" s="30"/>
      <c r="N194" s="29"/>
      <c r="O194" s="27"/>
      <c r="P194" s="30" t="str">
        <f aca="true">IF(AND(N194="Aktiv",ISNUMBER(I194),I194&gt;=TODAY()),I194+ROW()/1000000,"")</f>
        <v/>
      </c>
    </row>
    <row r="195" customFormat="false" ht="15" hidden="false" customHeight="false" outlineLevel="0" collapsed="false">
      <c r="A195" s="20"/>
      <c r="B195" s="21"/>
      <c r="C195" s="21"/>
      <c r="D195" s="21"/>
      <c r="E195" s="22"/>
      <c r="F195" s="23"/>
      <c r="G195" s="22"/>
      <c r="H195" s="22"/>
      <c r="I195" s="24"/>
      <c r="J195" s="23"/>
      <c r="K195" s="24"/>
      <c r="L195" s="25"/>
      <c r="M195" s="24"/>
      <c r="N195" s="23"/>
      <c r="O195" s="21"/>
      <c r="P195" s="24" t="str">
        <f aca="true">IF(AND(N195="Aktiv",ISNUMBER(I195),I195&gt;=TODAY()),I195+ROW()/1000000,"")</f>
        <v/>
      </c>
    </row>
    <row r="196" customFormat="false" ht="15" hidden="false" customHeight="false" outlineLevel="0" collapsed="false">
      <c r="A196" s="26"/>
      <c r="B196" s="27"/>
      <c r="C196" s="27"/>
      <c r="D196" s="27"/>
      <c r="E196" s="28"/>
      <c r="F196" s="29"/>
      <c r="G196" s="28"/>
      <c r="H196" s="28"/>
      <c r="I196" s="30"/>
      <c r="J196" s="29"/>
      <c r="K196" s="30"/>
      <c r="L196" s="31"/>
      <c r="M196" s="30"/>
      <c r="N196" s="29"/>
      <c r="O196" s="27"/>
      <c r="P196" s="30" t="str">
        <f aca="true">IF(AND(N196="Aktiv",ISNUMBER(I196),I196&gt;=TODAY()),I196+ROW()/1000000,"")</f>
        <v/>
      </c>
    </row>
    <row r="197" customFormat="false" ht="15" hidden="false" customHeight="false" outlineLevel="0" collapsed="false">
      <c r="A197" s="20"/>
      <c r="B197" s="21"/>
      <c r="C197" s="21"/>
      <c r="D197" s="21"/>
      <c r="E197" s="22"/>
      <c r="F197" s="23"/>
      <c r="G197" s="22"/>
      <c r="H197" s="22"/>
      <c r="I197" s="24"/>
      <c r="J197" s="23"/>
      <c r="K197" s="24"/>
      <c r="L197" s="25"/>
      <c r="M197" s="24"/>
      <c r="N197" s="23"/>
      <c r="O197" s="21"/>
      <c r="P197" s="24" t="str">
        <f aca="true">IF(AND(N197="Aktiv",ISNUMBER(I197),I197&gt;=TODAY()),I197+ROW()/1000000,"")</f>
        <v/>
      </c>
    </row>
    <row r="198" customFormat="false" ht="15" hidden="false" customHeight="false" outlineLevel="0" collapsed="false">
      <c r="A198" s="26"/>
      <c r="B198" s="27"/>
      <c r="C198" s="27"/>
      <c r="D198" s="27"/>
      <c r="E198" s="28"/>
      <c r="F198" s="29"/>
      <c r="G198" s="28"/>
      <c r="H198" s="28"/>
      <c r="I198" s="30"/>
      <c r="J198" s="29"/>
      <c r="K198" s="30"/>
      <c r="L198" s="31"/>
      <c r="M198" s="30"/>
      <c r="N198" s="29"/>
      <c r="O198" s="27"/>
      <c r="P198" s="30" t="str">
        <f aca="true">IF(AND(N198="Aktiv",ISNUMBER(I198),I198&gt;=TODAY()),I198+ROW()/1000000,"")</f>
        <v/>
      </c>
    </row>
    <row r="199" customFormat="false" ht="15" hidden="false" customHeight="false" outlineLevel="0" collapsed="false">
      <c r="A199" s="20"/>
      <c r="B199" s="21"/>
      <c r="C199" s="21"/>
      <c r="D199" s="21"/>
      <c r="E199" s="22"/>
      <c r="F199" s="23"/>
      <c r="G199" s="22"/>
      <c r="H199" s="22"/>
      <c r="I199" s="24"/>
      <c r="J199" s="23"/>
      <c r="K199" s="24"/>
      <c r="L199" s="25"/>
      <c r="M199" s="24"/>
      <c r="N199" s="23"/>
      <c r="O199" s="21"/>
      <c r="P199" s="24" t="str">
        <f aca="true">IF(AND(N199="Aktiv",ISNUMBER(I199),I199&gt;=TODAY()),I199+ROW()/1000000,"")</f>
        <v/>
      </c>
    </row>
    <row r="200" customFormat="false" ht="15" hidden="false" customHeight="false" outlineLevel="0" collapsed="false">
      <c r="A200" s="26"/>
      <c r="B200" s="27"/>
      <c r="C200" s="27"/>
      <c r="D200" s="27"/>
      <c r="E200" s="28"/>
      <c r="F200" s="29"/>
      <c r="G200" s="28"/>
      <c r="H200" s="28"/>
      <c r="I200" s="30"/>
      <c r="J200" s="29"/>
      <c r="K200" s="30"/>
      <c r="L200" s="31"/>
      <c r="M200" s="30"/>
      <c r="N200" s="29"/>
      <c r="O200" s="27"/>
      <c r="P200" s="30" t="str">
        <f aca="true">IF(AND(N200="Aktiv",ISNUMBER(I200),I200&gt;=TODAY()),I200+ROW()/1000000,"")</f>
        <v/>
      </c>
    </row>
    <row r="202" customFormat="false" ht="27.75" hidden="false" customHeight="true" outlineLevel="0" collapsed="false">
      <c r="A202" s="32" t="s">
        <v>118</v>
      </c>
      <c r="B202" s="32"/>
      <c r="C202" s="32"/>
      <c r="D202" s="32"/>
      <c r="E202" s="33"/>
      <c r="F202" s="33"/>
      <c r="G202" s="34" t="n">
        <f aca="false">SUMIF(N3:N200,"Aktiv",G3:G200)</f>
        <v>2169.63416666667</v>
      </c>
      <c r="H202" s="34" t="n">
        <f aca="false">SUMIF(N3:N200,"Aktiv",H3:H200)</f>
        <v>26035.61</v>
      </c>
      <c r="I202" s="33"/>
      <c r="J202" s="33"/>
      <c r="K202" s="33"/>
      <c r="L202" s="33"/>
      <c r="M202" s="33"/>
      <c r="N202" s="33"/>
      <c r="O202" s="33"/>
      <c r="P202" s="33"/>
    </row>
  </sheetData>
  <autoFilter ref="A2:O200"/>
  <mergeCells count="2">
    <mergeCell ref="A1:P1"/>
    <mergeCell ref="A202:D202"/>
  </mergeCells>
  <conditionalFormatting sqref="A3:A200">
    <cfRule type="expression" priority="2" aboveAverage="0" equalAverage="0" bottom="0" percent="0" rank="0" text="" dxfId="10">
      <formula>$N3="Gekündigt"</formula>
    </cfRule>
    <cfRule type="expression" priority="3" aboveAverage="0" equalAverage="0" bottom="0" percent="0" rank="0" text="" dxfId="10">
      <formula>$N3="Pausiert"</formula>
    </cfRule>
  </conditionalFormatting>
  <conditionalFormatting sqref="B3:B200">
    <cfRule type="expression" priority="4" aboveAverage="0" equalAverage="0" bottom="0" percent="0" rank="0" text="" dxfId="10">
      <formula>$N3="Gekündigt"</formula>
    </cfRule>
    <cfRule type="expression" priority="5" aboveAverage="0" equalAverage="0" bottom="0" percent="0" rank="0" text="" dxfId="10">
      <formula>$N3="Pausiert"</formula>
    </cfRule>
  </conditionalFormatting>
  <conditionalFormatting sqref="C3:C200">
    <cfRule type="expression" priority="6" aboveAverage="0" equalAverage="0" bottom="0" percent="0" rank="0" text="" dxfId="10">
      <formula>$N3="Gekündigt"</formula>
    </cfRule>
    <cfRule type="expression" priority="7" aboveAverage="0" equalAverage="0" bottom="0" percent="0" rank="0" text="" dxfId="10">
      <formula>$N3="Pausiert"</formula>
    </cfRule>
  </conditionalFormatting>
  <conditionalFormatting sqref="D3:D200">
    <cfRule type="expression" priority="8" aboveAverage="0" equalAverage="0" bottom="0" percent="0" rank="0" text="" dxfId="10">
      <formula>$N3="Gekündigt"</formula>
    </cfRule>
    <cfRule type="expression" priority="9" aboveAverage="0" equalAverage="0" bottom="0" percent="0" rank="0" text="" dxfId="10">
      <formula>$N3="Pausiert"</formula>
    </cfRule>
  </conditionalFormatting>
  <conditionalFormatting sqref="E3:E200">
    <cfRule type="expression" priority="10" aboveAverage="0" equalAverage="0" bottom="0" percent="0" rank="0" text="" dxfId="10">
      <formula>$N3="Gekündigt"</formula>
    </cfRule>
    <cfRule type="expression" priority="11" aboveAverage="0" equalAverage="0" bottom="0" percent="0" rank="0" text="" dxfId="10">
      <formula>$N3="Pausiert"</formula>
    </cfRule>
  </conditionalFormatting>
  <conditionalFormatting sqref="F3:F200">
    <cfRule type="expression" priority="12" aboveAverage="0" equalAverage="0" bottom="0" percent="0" rank="0" text="" dxfId="10">
      <formula>$N3="Gekündigt"</formula>
    </cfRule>
    <cfRule type="expression" priority="13" aboveAverage="0" equalAverage="0" bottom="0" percent="0" rank="0" text="" dxfId="10">
      <formula>$N3="Pausiert"</formula>
    </cfRule>
  </conditionalFormatting>
  <conditionalFormatting sqref="G3:G200">
    <cfRule type="expression" priority="14" aboveAverage="0" equalAverage="0" bottom="0" percent="0" rank="0" text="" dxfId="10">
      <formula>$N3="Gekündigt"</formula>
    </cfRule>
    <cfRule type="expression" priority="15" aboveAverage="0" equalAverage="0" bottom="0" percent="0" rank="0" text="" dxfId="10">
      <formula>$N3="Pausiert"</formula>
    </cfRule>
  </conditionalFormatting>
  <conditionalFormatting sqref="H3:H200">
    <cfRule type="expression" priority="16" aboveAverage="0" equalAverage="0" bottom="0" percent="0" rank="0" text="" dxfId="10">
      <formula>$N3="Gekündigt"</formula>
    </cfRule>
    <cfRule type="expression" priority="17" aboveAverage="0" equalAverage="0" bottom="0" percent="0" rank="0" text="" dxfId="10">
      <formula>$N3="Pausiert"</formula>
    </cfRule>
  </conditionalFormatting>
  <conditionalFormatting sqref="I3:I200">
    <cfRule type="expression" priority="18" aboveAverage="0" equalAverage="0" bottom="0" percent="0" rank="0" text="" dxfId="10">
      <formula>$N3="Gekündigt"</formula>
    </cfRule>
    <cfRule type="expression" priority="19" aboveAverage="0" equalAverage="0" bottom="0" percent="0" rank="0" text="" dxfId="10">
      <formula>$N3="Pausiert"</formula>
    </cfRule>
    <cfRule type="expression" priority="20" aboveAverage="0" equalAverage="0" bottom="0" percent="0" rank="0" text="" dxfId="0">
      <formula>AND(ISNUMBER($I3),$I3&gt;=TODAY(),$I3&lt;=TODAY()+14,$N3="Aktiv")</formula>
    </cfRule>
    <cfRule type="expression" priority="21" aboveAverage="0" equalAverage="0" bottom="0" percent="0" rank="0" text="" dxfId="1">
      <formula>AND(ISNUMBER($I3),$I3&gt;TODAY()+14,$I3&lt;=TODAY()+30,$N3="Aktiv")</formula>
    </cfRule>
  </conditionalFormatting>
  <conditionalFormatting sqref="J3:J200">
    <cfRule type="expression" priority="22" aboveAverage="0" equalAverage="0" bottom="0" percent="0" rank="0" text="" dxfId="10">
      <formula>$N3="Gekündigt"</formula>
    </cfRule>
    <cfRule type="expression" priority="23" aboveAverage="0" equalAverage="0" bottom="0" percent="0" rank="0" text="" dxfId="10">
      <formula>$N3="Pausiert"</formula>
    </cfRule>
  </conditionalFormatting>
  <conditionalFormatting sqref="K3:K200">
    <cfRule type="expression" priority="24" aboveAverage="0" equalAverage="0" bottom="0" percent="0" rank="0" text="" dxfId="10">
      <formula>$N3="Gekündigt"</formula>
    </cfRule>
    <cfRule type="expression" priority="25" aboveAverage="0" equalAverage="0" bottom="0" percent="0" rank="0" text="" dxfId="10">
      <formula>$N3="Pausiert"</formula>
    </cfRule>
  </conditionalFormatting>
  <conditionalFormatting sqref="L3:L200">
    <cfRule type="expression" priority="26" aboveAverage="0" equalAverage="0" bottom="0" percent="0" rank="0" text="" dxfId="10">
      <formula>$N3="Gekündigt"</formula>
    </cfRule>
    <cfRule type="expression" priority="27" aboveAverage="0" equalAverage="0" bottom="0" percent="0" rank="0" text="" dxfId="10">
      <formula>$N3="Pausiert"</formula>
    </cfRule>
  </conditionalFormatting>
  <conditionalFormatting sqref="M3:M200">
    <cfRule type="expression" priority="28" aboveAverage="0" equalAverage="0" bottom="0" percent="0" rank="0" text="" dxfId="10">
      <formula>$N3="Gekündigt"</formula>
    </cfRule>
    <cfRule type="expression" priority="29" aboveAverage="0" equalAverage="0" bottom="0" percent="0" rank="0" text="" dxfId="10">
      <formula>$N3="Pausiert"</formula>
    </cfRule>
  </conditionalFormatting>
  <conditionalFormatting sqref="N3:N200">
    <cfRule type="expression" priority="30" aboveAverage="0" equalAverage="0" bottom="0" percent="0" rank="0" text="" dxfId="10">
      <formula>$N3="Gekündigt"</formula>
    </cfRule>
    <cfRule type="expression" priority="31" aboveAverage="0" equalAverage="0" bottom="0" percent="0" rank="0" text="" dxfId="10">
      <formula>$N3="Pausiert"</formula>
    </cfRule>
  </conditionalFormatting>
  <conditionalFormatting sqref="O3:O200">
    <cfRule type="expression" priority="32" aboveAverage="0" equalAverage="0" bottom="0" percent="0" rank="0" text="" dxfId="10">
      <formula>$N3="Gekündigt"</formula>
    </cfRule>
    <cfRule type="expression" priority="33" aboveAverage="0" equalAverage="0" bottom="0" percent="0" rank="0" text="" dxfId="10">
      <formula>$N3="Pausiert"</formula>
    </cfRule>
  </conditionalFormatting>
  <dataValidations count="6">
    <dataValidation allowBlank="true" error="Bitte wählen Sie eine Kategorie aus der Liste." errorStyle="stop" errorTitle="Ungültige Kategorie" operator="between" prompt="Kategorie aus Liste wählen" promptTitle="Kategorie" showDropDown="false" showErrorMessage="false" showInputMessage="false" sqref="B3:B200" type="list">
      <formula1>"Wohnen,Versicherungen,Mobilität,Kommunikation,Abonnements,Finanzen,Gesundheit,Sonstiges"</formula1>
      <formula2>0</formula2>
    </dataValidation>
    <dataValidation allowBlank="true" error="Bitte wählen Sie einen Zahlungsrhythmus aus." errorStyle="stop" errorTitle="Ungültiger Rhythmus" operator="between" prompt="Monatlich, Vierteljährlich, Halbjährlich, Jährlich oder Einmalig" promptTitle="Zahlungsrhythmus" showDropDown="false" showErrorMessage="false" showInputMessage="false" sqref="F3:F200" type="list">
      <formula1>"Monatlich,Vierteljährlich,Halbjährlich,Jährlich,Einmalig"</formula1>
      <formula2>0</formula2>
    </dataValidation>
    <dataValidation allowBlank="true" errorStyle="stop" operator="between" prompt="Lastschrift, Überweisung, Dauerauftrag, Kreditkarte, PayPal, Bar" promptTitle="Zahlungsmethode" showDropDown="false" showErrorMessage="false" showInputMessage="false" sqref="J3:J200" type="list">
      <formula1>"Lastschrift,Überweisung,Dauerauftrag,Kreditkarte,PayPal,Bar"</formula1>
      <formula2>0</formula2>
    </dataValidation>
    <dataValidation allowBlank="true" errorStyle="stop" operator="between" prompt="Aktiv, Gekündigt, Pausiert oder In Prüfung" promptTitle="Status" showDropDown="false" showErrorMessage="false" showInputMessage="false" sqref="N3:N200" type="list">
      <formula1>"Aktiv,Gekündigt,Pausiert,In Prüfung"</formula1>
      <formula2>0</formula2>
    </dataValidation>
    <dataValidation allowBlank="true" error="Der Betrag muss eine positive Zahl sein." errorStyle="stop" errorTitle="Ungültiger Betrag" operator="greaterThanOrEqual" showDropDown="false" showErrorMessage="false" showInputMessage="false" sqref="E3:E200" type="decimal">
      <formula1>0</formula1>
      <formula2>0</formula2>
    </dataValidation>
    <dataValidation allowBlank="true" error="Die Kündigungsfrist muss eine ganze Zahl ≥ 0 sein." errorStyle="stop" errorTitle="Ungültige Kündigungsfrist" operator="greaterThanOrEqual" showDropDown="false" showErrorMessage="false" showInputMessage="false" sqref="L3:L200" type="whole">
      <formula1>0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14" min="3" style="0" width="12"/>
    <col collapsed="false" customWidth="true" hidden="false" outlineLevel="0" max="16" min="15" style="0" width="14"/>
    <col collapsed="false" customWidth="true" hidden="false" outlineLevel="0" max="17" min="17" style="0" width="1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119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1.75" hidden="false" customHeight="true" outlineLevel="0" collapsed="false">
      <c r="B3" s="35" t="s">
        <v>120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customFormat="false" ht="25.5" hidden="false" customHeight="true" outlineLevel="0" collapsed="false">
      <c r="B4" s="36" t="s">
        <v>121</v>
      </c>
      <c r="C4" s="37" t="n">
        <v>2026</v>
      </c>
    </row>
    <row r="5" customFormat="false" ht="7.5" hidden="false" customHeight="true" outlineLevel="0" collapsed="false"/>
    <row r="6" customFormat="false" ht="36" hidden="false" customHeight="true" outlineLevel="0" collapsed="false">
      <c r="B6" s="7" t="s">
        <v>8</v>
      </c>
      <c r="C6" s="7" t="s">
        <v>122</v>
      </c>
      <c r="D6" s="7" t="s">
        <v>123</v>
      </c>
      <c r="E6" s="7" t="s">
        <v>124</v>
      </c>
      <c r="F6" s="7" t="s">
        <v>125</v>
      </c>
      <c r="G6" s="7" t="s">
        <v>126</v>
      </c>
      <c r="H6" s="7" t="s">
        <v>127</v>
      </c>
      <c r="I6" s="7" t="s">
        <v>128</v>
      </c>
      <c r="J6" s="7" t="s">
        <v>129</v>
      </c>
      <c r="K6" s="7" t="s">
        <v>130</v>
      </c>
      <c r="L6" s="7" t="s">
        <v>131</v>
      </c>
      <c r="M6" s="7" t="s">
        <v>132</v>
      </c>
      <c r="N6" s="7" t="s">
        <v>133</v>
      </c>
      <c r="O6" s="7" t="s">
        <v>134</v>
      </c>
      <c r="P6" s="7" t="s">
        <v>135</v>
      </c>
      <c r="Q6" s="7" t="s">
        <v>136</v>
      </c>
    </row>
    <row r="7" customFormat="false" ht="21.75" hidden="false" customHeight="true" outlineLevel="0" collapsed="false">
      <c r="B7" s="38" t="s">
        <v>137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customFormat="false" ht="19.5" hidden="false" customHeight="true" outlineLevel="0" collapsed="false">
      <c r="B8" s="39" t="s">
        <v>15</v>
      </c>
      <c r="C8" s="40" t="n">
        <f aca="false">SUMIFS(Fixkosten!$G:$G,Fixkosten!$B:$B,$B8,Fixkosten!$N:$N,"Aktiv")</f>
        <v>1331.35</v>
      </c>
      <c r="D8" s="40" t="n">
        <f aca="false">SUMIFS(Fixkosten!$G:$G,Fixkosten!$B:$B,$B8,Fixkosten!$N:$N,"Aktiv")</f>
        <v>1331.35</v>
      </c>
      <c r="E8" s="40" t="n">
        <f aca="false">SUMIFS(Fixkosten!$G:$G,Fixkosten!$B:$B,$B8,Fixkosten!$N:$N,"Aktiv")</f>
        <v>1331.35</v>
      </c>
      <c r="F8" s="40" t="n">
        <f aca="false">SUMIFS(Fixkosten!$G:$G,Fixkosten!$B:$B,$B8,Fixkosten!$N:$N,"Aktiv")</f>
        <v>1331.35</v>
      </c>
      <c r="G8" s="40" t="n">
        <f aca="false">SUMIFS(Fixkosten!$G:$G,Fixkosten!$B:$B,$B8,Fixkosten!$N:$N,"Aktiv")</f>
        <v>1331.35</v>
      </c>
      <c r="H8" s="40" t="n">
        <f aca="false">SUMIFS(Fixkosten!$G:$G,Fixkosten!$B:$B,$B8,Fixkosten!$N:$N,"Aktiv")</f>
        <v>1331.35</v>
      </c>
      <c r="I8" s="40" t="n">
        <f aca="false">SUMIFS(Fixkosten!$G:$G,Fixkosten!$B:$B,$B8,Fixkosten!$N:$N,"Aktiv")</f>
        <v>1331.35</v>
      </c>
      <c r="J8" s="40" t="n">
        <f aca="false">SUMIFS(Fixkosten!$G:$G,Fixkosten!$B:$B,$B8,Fixkosten!$N:$N,"Aktiv")</f>
        <v>1331.35</v>
      </c>
      <c r="K8" s="40" t="n">
        <f aca="false">SUMIFS(Fixkosten!$G:$G,Fixkosten!$B:$B,$B8,Fixkosten!$N:$N,"Aktiv")</f>
        <v>1331.35</v>
      </c>
      <c r="L8" s="40" t="n">
        <f aca="false">SUMIFS(Fixkosten!$G:$G,Fixkosten!$B:$B,$B8,Fixkosten!$N:$N,"Aktiv")</f>
        <v>1331.35</v>
      </c>
      <c r="M8" s="40" t="n">
        <f aca="false">SUMIFS(Fixkosten!$G:$G,Fixkosten!$B:$B,$B8,Fixkosten!$N:$N,"Aktiv")</f>
        <v>1331.35</v>
      </c>
      <c r="N8" s="40" t="n">
        <f aca="false">SUMIFS(Fixkosten!$G:$G,Fixkosten!$B:$B,$B8,Fixkosten!$N:$N,"Aktiv")</f>
        <v>1331.35</v>
      </c>
      <c r="O8" s="41" t="n">
        <f aca="false">SUM(C8:N8)</f>
        <v>15976.2</v>
      </c>
    </row>
    <row r="9" customFormat="false" ht="19.5" hidden="false" customHeight="true" outlineLevel="0" collapsed="false">
      <c r="B9" s="39" t="s">
        <v>16</v>
      </c>
      <c r="C9" s="40" t="n">
        <f aca="false">SUMIFS(Fixkosten!$G:$G,Fixkosten!$B:$B,$B9,Fixkosten!$N:$N,"Aktiv")</f>
        <v>101.741666666667</v>
      </c>
      <c r="D9" s="40" t="n">
        <f aca="false">SUMIFS(Fixkosten!$G:$G,Fixkosten!$B:$B,$B9,Fixkosten!$N:$N,"Aktiv")</f>
        <v>101.741666666667</v>
      </c>
      <c r="E9" s="40" t="n">
        <f aca="false">SUMIFS(Fixkosten!$G:$G,Fixkosten!$B:$B,$B9,Fixkosten!$N:$N,"Aktiv")</f>
        <v>101.741666666667</v>
      </c>
      <c r="F9" s="40" t="n">
        <f aca="false">SUMIFS(Fixkosten!$G:$G,Fixkosten!$B:$B,$B9,Fixkosten!$N:$N,"Aktiv")</f>
        <v>101.741666666667</v>
      </c>
      <c r="G9" s="40" t="n">
        <f aca="false">SUMIFS(Fixkosten!$G:$G,Fixkosten!$B:$B,$B9,Fixkosten!$N:$N,"Aktiv")</f>
        <v>101.741666666667</v>
      </c>
      <c r="H9" s="40" t="n">
        <f aca="false">SUMIFS(Fixkosten!$G:$G,Fixkosten!$B:$B,$B9,Fixkosten!$N:$N,"Aktiv")</f>
        <v>101.741666666667</v>
      </c>
      <c r="I9" s="40" t="n">
        <f aca="false">SUMIFS(Fixkosten!$G:$G,Fixkosten!$B:$B,$B9,Fixkosten!$N:$N,"Aktiv")</f>
        <v>101.741666666667</v>
      </c>
      <c r="J9" s="40" t="n">
        <f aca="false">SUMIFS(Fixkosten!$G:$G,Fixkosten!$B:$B,$B9,Fixkosten!$N:$N,"Aktiv")</f>
        <v>101.741666666667</v>
      </c>
      <c r="K9" s="40" t="n">
        <f aca="false">SUMIFS(Fixkosten!$G:$G,Fixkosten!$B:$B,$B9,Fixkosten!$N:$N,"Aktiv")</f>
        <v>101.741666666667</v>
      </c>
      <c r="L9" s="40" t="n">
        <f aca="false">SUMIFS(Fixkosten!$G:$G,Fixkosten!$B:$B,$B9,Fixkosten!$N:$N,"Aktiv")</f>
        <v>101.741666666667</v>
      </c>
      <c r="M9" s="40" t="n">
        <f aca="false">SUMIFS(Fixkosten!$G:$G,Fixkosten!$B:$B,$B9,Fixkosten!$N:$N,"Aktiv")</f>
        <v>101.741666666667</v>
      </c>
      <c r="N9" s="40" t="n">
        <f aca="false">SUMIFS(Fixkosten!$G:$G,Fixkosten!$B:$B,$B9,Fixkosten!$N:$N,"Aktiv")</f>
        <v>101.741666666667</v>
      </c>
      <c r="O9" s="41" t="n">
        <f aca="false">SUM(C9:N9)</f>
        <v>1220.9</v>
      </c>
    </row>
    <row r="10" customFormat="false" ht="19.5" hidden="false" customHeight="true" outlineLevel="0" collapsed="false">
      <c r="B10" s="39" t="s">
        <v>17</v>
      </c>
      <c r="C10" s="40" t="n">
        <f aca="false">SUMIFS(Fixkosten!$G:$G,Fixkosten!$B:$B,$B10,Fixkosten!$N:$N,"Aktiv")</f>
        <v>214.166666666667</v>
      </c>
      <c r="D10" s="40" t="n">
        <f aca="false">SUMIFS(Fixkosten!$G:$G,Fixkosten!$B:$B,$B10,Fixkosten!$N:$N,"Aktiv")</f>
        <v>214.166666666667</v>
      </c>
      <c r="E10" s="40" t="n">
        <f aca="false">SUMIFS(Fixkosten!$G:$G,Fixkosten!$B:$B,$B10,Fixkosten!$N:$N,"Aktiv")</f>
        <v>214.166666666667</v>
      </c>
      <c r="F10" s="40" t="n">
        <f aca="false">SUMIFS(Fixkosten!$G:$G,Fixkosten!$B:$B,$B10,Fixkosten!$N:$N,"Aktiv")</f>
        <v>214.166666666667</v>
      </c>
      <c r="G10" s="40" t="n">
        <f aca="false">SUMIFS(Fixkosten!$G:$G,Fixkosten!$B:$B,$B10,Fixkosten!$N:$N,"Aktiv")</f>
        <v>214.166666666667</v>
      </c>
      <c r="H10" s="40" t="n">
        <f aca="false">SUMIFS(Fixkosten!$G:$G,Fixkosten!$B:$B,$B10,Fixkosten!$N:$N,"Aktiv")</f>
        <v>214.166666666667</v>
      </c>
      <c r="I10" s="40" t="n">
        <f aca="false">SUMIFS(Fixkosten!$G:$G,Fixkosten!$B:$B,$B10,Fixkosten!$N:$N,"Aktiv")</f>
        <v>214.166666666667</v>
      </c>
      <c r="J10" s="40" t="n">
        <f aca="false">SUMIFS(Fixkosten!$G:$G,Fixkosten!$B:$B,$B10,Fixkosten!$N:$N,"Aktiv")</f>
        <v>214.166666666667</v>
      </c>
      <c r="K10" s="40" t="n">
        <f aca="false">SUMIFS(Fixkosten!$G:$G,Fixkosten!$B:$B,$B10,Fixkosten!$N:$N,"Aktiv")</f>
        <v>214.166666666667</v>
      </c>
      <c r="L10" s="40" t="n">
        <f aca="false">SUMIFS(Fixkosten!$G:$G,Fixkosten!$B:$B,$B10,Fixkosten!$N:$N,"Aktiv")</f>
        <v>214.166666666667</v>
      </c>
      <c r="M10" s="40" t="n">
        <f aca="false">SUMIFS(Fixkosten!$G:$G,Fixkosten!$B:$B,$B10,Fixkosten!$N:$N,"Aktiv")</f>
        <v>214.166666666667</v>
      </c>
      <c r="N10" s="40" t="n">
        <f aca="false">SUMIFS(Fixkosten!$G:$G,Fixkosten!$B:$B,$B10,Fixkosten!$N:$N,"Aktiv")</f>
        <v>214.166666666667</v>
      </c>
      <c r="O10" s="41" t="n">
        <f aca="false">SUM(C10:N10)</f>
        <v>2570</v>
      </c>
    </row>
    <row r="11" customFormat="false" ht="19.5" hidden="false" customHeight="true" outlineLevel="0" collapsed="false">
      <c r="B11" s="39" t="s">
        <v>18</v>
      </c>
      <c r="C11" s="40" t="n">
        <f aca="false">SUMIFS(Fixkosten!$G:$G,Fixkosten!$B:$B,$B11,Fixkosten!$N:$N,"Aktiv")</f>
        <v>19.99</v>
      </c>
      <c r="D11" s="40" t="n">
        <f aca="false">SUMIFS(Fixkosten!$G:$G,Fixkosten!$B:$B,$B11,Fixkosten!$N:$N,"Aktiv")</f>
        <v>19.99</v>
      </c>
      <c r="E11" s="40" t="n">
        <f aca="false">SUMIFS(Fixkosten!$G:$G,Fixkosten!$B:$B,$B11,Fixkosten!$N:$N,"Aktiv")</f>
        <v>19.99</v>
      </c>
      <c r="F11" s="40" t="n">
        <f aca="false">SUMIFS(Fixkosten!$G:$G,Fixkosten!$B:$B,$B11,Fixkosten!$N:$N,"Aktiv")</f>
        <v>19.99</v>
      </c>
      <c r="G11" s="40" t="n">
        <f aca="false">SUMIFS(Fixkosten!$G:$G,Fixkosten!$B:$B,$B11,Fixkosten!$N:$N,"Aktiv")</f>
        <v>19.99</v>
      </c>
      <c r="H11" s="40" t="n">
        <f aca="false">SUMIFS(Fixkosten!$G:$G,Fixkosten!$B:$B,$B11,Fixkosten!$N:$N,"Aktiv")</f>
        <v>19.99</v>
      </c>
      <c r="I11" s="40" t="n">
        <f aca="false">SUMIFS(Fixkosten!$G:$G,Fixkosten!$B:$B,$B11,Fixkosten!$N:$N,"Aktiv")</f>
        <v>19.99</v>
      </c>
      <c r="J11" s="40" t="n">
        <f aca="false">SUMIFS(Fixkosten!$G:$G,Fixkosten!$B:$B,$B11,Fixkosten!$N:$N,"Aktiv")</f>
        <v>19.99</v>
      </c>
      <c r="K11" s="40" t="n">
        <f aca="false">SUMIFS(Fixkosten!$G:$G,Fixkosten!$B:$B,$B11,Fixkosten!$N:$N,"Aktiv")</f>
        <v>19.99</v>
      </c>
      <c r="L11" s="40" t="n">
        <f aca="false">SUMIFS(Fixkosten!$G:$G,Fixkosten!$B:$B,$B11,Fixkosten!$N:$N,"Aktiv")</f>
        <v>19.99</v>
      </c>
      <c r="M11" s="40" t="n">
        <f aca="false">SUMIFS(Fixkosten!$G:$G,Fixkosten!$B:$B,$B11,Fixkosten!$N:$N,"Aktiv")</f>
        <v>19.99</v>
      </c>
      <c r="N11" s="40" t="n">
        <f aca="false">SUMIFS(Fixkosten!$G:$G,Fixkosten!$B:$B,$B11,Fixkosten!$N:$N,"Aktiv")</f>
        <v>19.99</v>
      </c>
      <c r="O11" s="41" t="n">
        <f aca="false">SUM(C11:N11)</f>
        <v>239.88</v>
      </c>
    </row>
    <row r="12" customFormat="false" ht="19.5" hidden="false" customHeight="true" outlineLevel="0" collapsed="false">
      <c r="B12" s="39" t="s">
        <v>19</v>
      </c>
      <c r="C12" s="40" t="n">
        <f aca="false">SUMIFS(Fixkosten!$G:$G,Fixkosten!$B:$B,$B12,Fixkosten!$N:$N,"Aktiv")</f>
        <v>120.77</v>
      </c>
      <c r="D12" s="40" t="n">
        <f aca="false">SUMIFS(Fixkosten!$G:$G,Fixkosten!$B:$B,$B12,Fixkosten!$N:$N,"Aktiv")</f>
        <v>120.77</v>
      </c>
      <c r="E12" s="40" t="n">
        <f aca="false">SUMIFS(Fixkosten!$G:$G,Fixkosten!$B:$B,$B12,Fixkosten!$N:$N,"Aktiv")</f>
        <v>120.77</v>
      </c>
      <c r="F12" s="40" t="n">
        <f aca="false">SUMIFS(Fixkosten!$G:$G,Fixkosten!$B:$B,$B12,Fixkosten!$N:$N,"Aktiv")</f>
        <v>120.77</v>
      </c>
      <c r="G12" s="40" t="n">
        <f aca="false">SUMIFS(Fixkosten!$G:$G,Fixkosten!$B:$B,$B12,Fixkosten!$N:$N,"Aktiv")</f>
        <v>120.77</v>
      </c>
      <c r="H12" s="40" t="n">
        <f aca="false">SUMIFS(Fixkosten!$G:$G,Fixkosten!$B:$B,$B12,Fixkosten!$N:$N,"Aktiv")</f>
        <v>120.77</v>
      </c>
      <c r="I12" s="40" t="n">
        <f aca="false">SUMIFS(Fixkosten!$G:$G,Fixkosten!$B:$B,$B12,Fixkosten!$N:$N,"Aktiv")</f>
        <v>120.77</v>
      </c>
      <c r="J12" s="40" t="n">
        <f aca="false">SUMIFS(Fixkosten!$G:$G,Fixkosten!$B:$B,$B12,Fixkosten!$N:$N,"Aktiv")</f>
        <v>120.77</v>
      </c>
      <c r="K12" s="40" t="n">
        <f aca="false">SUMIFS(Fixkosten!$G:$G,Fixkosten!$B:$B,$B12,Fixkosten!$N:$N,"Aktiv")</f>
        <v>120.77</v>
      </c>
      <c r="L12" s="40" t="n">
        <f aca="false">SUMIFS(Fixkosten!$G:$G,Fixkosten!$B:$B,$B12,Fixkosten!$N:$N,"Aktiv")</f>
        <v>120.77</v>
      </c>
      <c r="M12" s="40" t="n">
        <f aca="false">SUMIFS(Fixkosten!$G:$G,Fixkosten!$B:$B,$B12,Fixkosten!$N:$N,"Aktiv")</f>
        <v>120.77</v>
      </c>
      <c r="N12" s="40" t="n">
        <f aca="false">SUMIFS(Fixkosten!$G:$G,Fixkosten!$B:$B,$B12,Fixkosten!$N:$N,"Aktiv")</f>
        <v>120.77</v>
      </c>
      <c r="O12" s="41" t="n">
        <f aca="false">SUM(C12:N12)</f>
        <v>1449.24</v>
      </c>
    </row>
    <row r="13" customFormat="false" ht="19.5" hidden="false" customHeight="true" outlineLevel="0" collapsed="false">
      <c r="B13" s="39" t="s">
        <v>20</v>
      </c>
      <c r="C13" s="40" t="n">
        <f aca="false">SUMIFS(Fixkosten!$G:$G,Fixkosten!$B:$B,$B13,Fixkosten!$N:$N,"Aktiv")</f>
        <v>356.95</v>
      </c>
      <c r="D13" s="40" t="n">
        <f aca="false">SUMIFS(Fixkosten!$G:$G,Fixkosten!$B:$B,$B13,Fixkosten!$N:$N,"Aktiv")</f>
        <v>356.95</v>
      </c>
      <c r="E13" s="40" t="n">
        <f aca="false">SUMIFS(Fixkosten!$G:$G,Fixkosten!$B:$B,$B13,Fixkosten!$N:$N,"Aktiv")</f>
        <v>356.95</v>
      </c>
      <c r="F13" s="40" t="n">
        <f aca="false">SUMIFS(Fixkosten!$G:$G,Fixkosten!$B:$B,$B13,Fixkosten!$N:$N,"Aktiv")</f>
        <v>356.95</v>
      </c>
      <c r="G13" s="40" t="n">
        <f aca="false">SUMIFS(Fixkosten!$G:$G,Fixkosten!$B:$B,$B13,Fixkosten!$N:$N,"Aktiv")</f>
        <v>356.95</v>
      </c>
      <c r="H13" s="40" t="n">
        <f aca="false">SUMIFS(Fixkosten!$G:$G,Fixkosten!$B:$B,$B13,Fixkosten!$N:$N,"Aktiv")</f>
        <v>356.95</v>
      </c>
      <c r="I13" s="40" t="n">
        <f aca="false">SUMIFS(Fixkosten!$G:$G,Fixkosten!$B:$B,$B13,Fixkosten!$N:$N,"Aktiv")</f>
        <v>356.95</v>
      </c>
      <c r="J13" s="40" t="n">
        <f aca="false">SUMIFS(Fixkosten!$G:$G,Fixkosten!$B:$B,$B13,Fixkosten!$N:$N,"Aktiv")</f>
        <v>356.95</v>
      </c>
      <c r="K13" s="40" t="n">
        <f aca="false">SUMIFS(Fixkosten!$G:$G,Fixkosten!$B:$B,$B13,Fixkosten!$N:$N,"Aktiv")</f>
        <v>356.95</v>
      </c>
      <c r="L13" s="40" t="n">
        <f aca="false">SUMIFS(Fixkosten!$G:$G,Fixkosten!$B:$B,$B13,Fixkosten!$N:$N,"Aktiv")</f>
        <v>356.95</v>
      </c>
      <c r="M13" s="40" t="n">
        <f aca="false">SUMIFS(Fixkosten!$G:$G,Fixkosten!$B:$B,$B13,Fixkosten!$N:$N,"Aktiv")</f>
        <v>356.95</v>
      </c>
      <c r="N13" s="40" t="n">
        <f aca="false">SUMIFS(Fixkosten!$G:$G,Fixkosten!$B:$B,$B13,Fixkosten!$N:$N,"Aktiv")</f>
        <v>356.95</v>
      </c>
      <c r="O13" s="41" t="n">
        <f aca="false">SUM(C13:N13)</f>
        <v>4283.4</v>
      </c>
    </row>
    <row r="14" customFormat="false" ht="19.5" hidden="false" customHeight="true" outlineLevel="0" collapsed="false">
      <c r="B14" s="39" t="s">
        <v>21</v>
      </c>
      <c r="C14" s="40" t="n">
        <f aca="false">SUMIFS(Fixkosten!$G:$G,Fixkosten!$B:$B,$B14,Fixkosten!$N:$N,"Aktiv")</f>
        <v>6.66583333333333</v>
      </c>
      <c r="D14" s="40" t="n">
        <f aca="false">SUMIFS(Fixkosten!$G:$G,Fixkosten!$B:$B,$B14,Fixkosten!$N:$N,"Aktiv")</f>
        <v>6.66583333333333</v>
      </c>
      <c r="E14" s="40" t="n">
        <f aca="false">SUMIFS(Fixkosten!$G:$G,Fixkosten!$B:$B,$B14,Fixkosten!$N:$N,"Aktiv")</f>
        <v>6.66583333333333</v>
      </c>
      <c r="F14" s="40" t="n">
        <f aca="false">SUMIFS(Fixkosten!$G:$G,Fixkosten!$B:$B,$B14,Fixkosten!$N:$N,"Aktiv")</f>
        <v>6.66583333333333</v>
      </c>
      <c r="G14" s="40" t="n">
        <f aca="false">SUMIFS(Fixkosten!$G:$G,Fixkosten!$B:$B,$B14,Fixkosten!$N:$N,"Aktiv")</f>
        <v>6.66583333333333</v>
      </c>
      <c r="H14" s="40" t="n">
        <f aca="false">SUMIFS(Fixkosten!$G:$G,Fixkosten!$B:$B,$B14,Fixkosten!$N:$N,"Aktiv")</f>
        <v>6.66583333333333</v>
      </c>
      <c r="I14" s="40" t="n">
        <f aca="false">SUMIFS(Fixkosten!$G:$G,Fixkosten!$B:$B,$B14,Fixkosten!$N:$N,"Aktiv")</f>
        <v>6.66583333333333</v>
      </c>
      <c r="J14" s="40" t="n">
        <f aca="false">SUMIFS(Fixkosten!$G:$G,Fixkosten!$B:$B,$B14,Fixkosten!$N:$N,"Aktiv")</f>
        <v>6.66583333333333</v>
      </c>
      <c r="K14" s="40" t="n">
        <f aca="false">SUMIFS(Fixkosten!$G:$G,Fixkosten!$B:$B,$B14,Fixkosten!$N:$N,"Aktiv")</f>
        <v>6.66583333333333</v>
      </c>
      <c r="L14" s="40" t="n">
        <f aca="false">SUMIFS(Fixkosten!$G:$G,Fixkosten!$B:$B,$B14,Fixkosten!$N:$N,"Aktiv")</f>
        <v>6.66583333333333</v>
      </c>
      <c r="M14" s="40" t="n">
        <f aca="false">SUMIFS(Fixkosten!$G:$G,Fixkosten!$B:$B,$B14,Fixkosten!$N:$N,"Aktiv")</f>
        <v>6.66583333333333</v>
      </c>
      <c r="N14" s="40" t="n">
        <f aca="false">SUMIFS(Fixkosten!$G:$G,Fixkosten!$B:$B,$B14,Fixkosten!$N:$N,"Aktiv")</f>
        <v>6.66583333333333</v>
      </c>
      <c r="O14" s="41" t="n">
        <f aca="false">SUM(C14:N14)</f>
        <v>79.99</v>
      </c>
    </row>
    <row r="15" customFormat="false" ht="19.5" hidden="false" customHeight="true" outlineLevel="0" collapsed="false">
      <c r="B15" s="39" t="s">
        <v>22</v>
      </c>
      <c r="C15" s="40" t="n">
        <f aca="false">SUMIFS(Fixkosten!$G:$G,Fixkosten!$B:$B,$B15,Fixkosten!$N:$N,"Aktiv")</f>
        <v>18</v>
      </c>
      <c r="D15" s="40" t="n">
        <f aca="false">SUMIFS(Fixkosten!$G:$G,Fixkosten!$B:$B,$B15,Fixkosten!$N:$N,"Aktiv")</f>
        <v>18</v>
      </c>
      <c r="E15" s="40" t="n">
        <f aca="false">SUMIFS(Fixkosten!$G:$G,Fixkosten!$B:$B,$B15,Fixkosten!$N:$N,"Aktiv")</f>
        <v>18</v>
      </c>
      <c r="F15" s="40" t="n">
        <f aca="false">SUMIFS(Fixkosten!$G:$G,Fixkosten!$B:$B,$B15,Fixkosten!$N:$N,"Aktiv")</f>
        <v>18</v>
      </c>
      <c r="G15" s="40" t="n">
        <f aca="false">SUMIFS(Fixkosten!$G:$G,Fixkosten!$B:$B,$B15,Fixkosten!$N:$N,"Aktiv")</f>
        <v>18</v>
      </c>
      <c r="H15" s="40" t="n">
        <f aca="false">SUMIFS(Fixkosten!$G:$G,Fixkosten!$B:$B,$B15,Fixkosten!$N:$N,"Aktiv")</f>
        <v>18</v>
      </c>
      <c r="I15" s="40" t="n">
        <f aca="false">SUMIFS(Fixkosten!$G:$G,Fixkosten!$B:$B,$B15,Fixkosten!$N:$N,"Aktiv")</f>
        <v>18</v>
      </c>
      <c r="J15" s="40" t="n">
        <f aca="false">SUMIFS(Fixkosten!$G:$G,Fixkosten!$B:$B,$B15,Fixkosten!$N:$N,"Aktiv")</f>
        <v>18</v>
      </c>
      <c r="K15" s="40" t="n">
        <f aca="false">SUMIFS(Fixkosten!$G:$G,Fixkosten!$B:$B,$B15,Fixkosten!$N:$N,"Aktiv")</f>
        <v>18</v>
      </c>
      <c r="L15" s="40" t="n">
        <f aca="false">SUMIFS(Fixkosten!$G:$G,Fixkosten!$B:$B,$B15,Fixkosten!$N:$N,"Aktiv")</f>
        <v>18</v>
      </c>
      <c r="M15" s="40" t="n">
        <f aca="false">SUMIFS(Fixkosten!$G:$G,Fixkosten!$B:$B,$B15,Fixkosten!$N:$N,"Aktiv")</f>
        <v>18</v>
      </c>
      <c r="N15" s="40" t="n">
        <f aca="false">SUMIFS(Fixkosten!$G:$G,Fixkosten!$B:$B,$B15,Fixkosten!$N:$N,"Aktiv")</f>
        <v>18</v>
      </c>
      <c r="O15" s="41" t="n">
        <f aca="false">SUM(C15:N15)</f>
        <v>216</v>
      </c>
    </row>
    <row r="16" customFormat="false" ht="24" hidden="false" customHeight="true" outlineLevel="0" collapsed="false">
      <c r="B16" s="42" t="s">
        <v>138</v>
      </c>
      <c r="C16" s="43" t="n">
        <f aca="false">SUM(C8:C15)</f>
        <v>2169.63416666667</v>
      </c>
      <c r="D16" s="43" t="n">
        <f aca="false">SUM(D8:D15)</f>
        <v>2169.63416666667</v>
      </c>
      <c r="E16" s="43" t="n">
        <f aca="false">SUM(E8:E15)</f>
        <v>2169.63416666667</v>
      </c>
      <c r="F16" s="43" t="n">
        <f aca="false">SUM(F8:F15)</f>
        <v>2169.63416666667</v>
      </c>
      <c r="G16" s="43" t="n">
        <f aca="false">SUM(G8:G15)</f>
        <v>2169.63416666667</v>
      </c>
      <c r="H16" s="43" t="n">
        <f aca="false">SUM(H8:H15)</f>
        <v>2169.63416666667</v>
      </c>
      <c r="I16" s="43" t="n">
        <f aca="false">SUM(I8:I15)</f>
        <v>2169.63416666667</v>
      </c>
      <c r="J16" s="43" t="n">
        <f aca="false">SUM(J8:J15)</f>
        <v>2169.63416666667</v>
      </c>
      <c r="K16" s="43" t="n">
        <f aca="false">SUM(K8:K15)</f>
        <v>2169.63416666667</v>
      </c>
      <c r="L16" s="43" t="n">
        <f aca="false">SUM(L8:L15)</f>
        <v>2169.63416666667</v>
      </c>
      <c r="M16" s="43" t="n">
        <f aca="false">SUM(M8:M15)</f>
        <v>2169.63416666667</v>
      </c>
      <c r="N16" s="43" t="n">
        <f aca="false">SUM(N8:N15)</f>
        <v>2169.63416666667</v>
      </c>
      <c r="O16" s="43" t="n">
        <f aca="false">SUM(O8:O15)</f>
        <v>26035.61</v>
      </c>
    </row>
    <row r="18" customFormat="false" ht="21.75" hidden="false" customHeight="true" outlineLevel="0" collapsed="false">
      <c r="B18" s="44" t="s">
        <v>139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customFormat="false" ht="19.5" hidden="false" customHeight="true" outlineLevel="0" collapsed="false">
      <c r="B19" s="39" t="s">
        <v>15</v>
      </c>
      <c r="C19" s="45" t="n">
        <v>1366.94</v>
      </c>
      <c r="D19" s="45" t="n">
        <v>1268.78</v>
      </c>
      <c r="E19" s="45" t="n">
        <v>1308.72</v>
      </c>
      <c r="F19" s="45" t="n">
        <v>1300.44</v>
      </c>
      <c r="G19" s="45" t="n">
        <v>1382.44</v>
      </c>
      <c r="H19" s="45"/>
      <c r="I19" s="45"/>
      <c r="J19" s="45"/>
      <c r="K19" s="45"/>
      <c r="L19" s="45"/>
      <c r="M19" s="45"/>
      <c r="N19" s="45"/>
      <c r="P19" s="41" t="n">
        <f aca="false">SUM(C19:N19)</f>
        <v>6627.32</v>
      </c>
      <c r="Q19" s="46" t="n">
        <f aca="false">IFERROR((SUM(C19:N19)-O8/12*COUNT(C19:N19))/(O8/12*COUNT(C19:N19)),"")</f>
        <v>-0.00442107635107226</v>
      </c>
    </row>
    <row r="20" customFormat="false" ht="19.5" hidden="false" customHeight="true" outlineLevel="0" collapsed="false">
      <c r="B20" s="39" t="s">
        <v>16</v>
      </c>
      <c r="C20" s="45" t="n">
        <v>104.92</v>
      </c>
      <c r="D20" s="45" t="n">
        <v>107.55</v>
      </c>
      <c r="E20" s="45" t="n">
        <v>97.72</v>
      </c>
      <c r="F20" s="45" t="n">
        <v>101.81</v>
      </c>
      <c r="G20" s="45" t="n">
        <v>97.02</v>
      </c>
      <c r="H20" s="45"/>
      <c r="I20" s="45"/>
      <c r="J20" s="45"/>
      <c r="K20" s="45"/>
      <c r="L20" s="45"/>
      <c r="M20" s="45"/>
      <c r="N20" s="45"/>
      <c r="P20" s="41" t="n">
        <f aca="false">SUM(C20:N20)</f>
        <v>509.02</v>
      </c>
      <c r="Q20" s="46" t="n">
        <f aca="false">IFERROR((SUM(C20:N20)-O9/12*COUNT(C20:N20))/(O9/12*COUNT(C20:N20)),"")</f>
        <v>0.00061266278974516</v>
      </c>
    </row>
    <row r="21" customFormat="false" ht="19.5" hidden="false" customHeight="true" outlineLevel="0" collapsed="false">
      <c r="B21" s="39" t="s">
        <v>17</v>
      </c>
      <c r="C21" s="45" t="n">
        <v>209.08</v>
      </c>
      <c r="D21" s="45" t="n">
        <v>216.45</v>
      </c>
      <c r="E21" s="45" t="n">
        <v>204.14</v>
      </c>
      <c r="F21" s="45" t="n">
        <v>208.57</v>
      </c>
      <c r="G21" s="45" t="n">
        <v>220.16</v>
      </c>
      <c r="H21" s="45"/>
      <c r="I21" s="45"/>
      <c r="J21" s="45"/>
      <c r="K21" s="45"/>
      <c r="L21" s="45"/>
      <c r="M21" s="45"/>
      <c r="N21" s="45"/>
      <c r="P21" s="41" t="n">
        <f aca="false">SUM(C21:N21)</f>
        <v>1058.4</v>
      </c>
      <c r="Q21" s="46" t="n">
        <f aca="false">IFERROR((SUM(C21:N21)-O10/12*COUNT(C21:N21))/(O10/12*COUNT(C21:N21)),"")</f>
        <v>-0.0116108949416339</v>
      </c>
    </row>
    <row r="22" customFormat="false" ht="19.5" hidden="false" customHeight="true" outlineLevel="0" collapsed="false">
      <c r="B22" s="39" t="s">
        <v>18</v>
      </c>
      <c r="C22" s="45" t="n">
        <v>20.3</v>
      </c>
      <c r="D22" s="45" t="n">
        <v>19.52</v>
      </c>
      <c r="E22" s="45" t="n">
        <v>20.4</v>
      </c>
      <c r="F22" s="45" t="n">
        <v>20.93</v>
      </c>
      <c r="G22" s="45" t="n">
        <v>19.01</v>
      </c>
      <c r="H22" s="45"/>
      <c r="I22" s="45"/>
      <c r="J22" s="45"/>
      <c r="K22" s="45"/>
      <c r="L22" s="45"/>
      <c r="M22" s="45"/>
      <c r="N22" s="45"/>
      <c r="P22" s="41" t="n">
        <f aca="false">SUM(C22:N22)</f>
        <v>100.16</v>
      </c>
      <c r="Q22" s="46" t="n">
        <f aca="false">IFERROR((SUM(C22:N22)-O11/12*COUNT(C22:N22))/(O11/12*COUNT(C22:N22)),"")</f>
        <v>0.00210105052526285</v>
      </c>
    </row>
    <row r="23" customFormat="false" ht="19.5" hidden="false" customHeight="true" outlineLevel="0" collapsed="false">
      <c r="B23" s="39" t="s">
        <v>19</v>
      </c>
      <c r="C23" s="45" t="n">
        <v>126.41</v>
      </c>
      <c r="D23" s="45" t="n">
        <v>124.85</v>
      </c>
      <c r="E23" s="45" t="n">
        <v>119.66</v>
      </c>
      <c r="F23" s="45" t="n">
        <v>116.98</v>
      </c>
      <c r="G23" s="45" t="n">
        <v>128.6</v>
      </c>
      <c r="H23" s="45"/>
      <c r="I23" s="45"/>
      <c r="J23" s="45"/>
      <c r="K23" s="45"/>
      <c r="L23" s="45"/>
      <c r="M23" s="45"/>
      <c r="N23" s="45"/>
      <c r="P23" s="41" t="n">
        <f aca="false">SUM(C23:N23)</f>
        <v>616.5</v>
      </c>
      <c r="Q23" s="46" t="n">
        <f aca="false">IFERROR((SUM(C23:N23)-O12/12*COUNT(C23:N23))/(O12/12*COUNT(C23:N23)),"")</f>
        <v>0.0209489111534321</v>
      </c>
    </row>
    <row r="24" customFormat="false" ht="19.5" hidden="false" customHeight="true" outlineLevel="0" collapsed="false">
      <c r="B24" s="39" t="s">
        <v>20</v>
      </c>
      <c r="C24" s="45" t="n">
        <v>353.52</v>
      </c>
      <c r="D24" s="45" t="n">
        <v>343.08</v>
      </c>
      <c r="E24" s="45" t="n">
        <v>343.25</v>
      </c>
      <c r="F24" s="45" t="n">
        <v>375.4</v>
      </c>
      <c r="G24" s="45" t="n">
        <v>364.96</v>
      </c>
      <c r="H24" s="45"/>
      <c r="I24" s="45"/>
      <c r="J24" s="45"/>
      <c r="K24" s="45"/>
      <c r="L24" s="45"/>
      <c r="M24" s="45"/>
      <c r="N24" s="45"/>
      <c r="P24" s="41" t="n">
        <f aca="false">SUM(C24:N24)</f>
        <v>1780.21</v>
      </c>
      <c r="Q24" s="46" t="n">
        <f aca="false">IFERROR((SUM(C24:N24)-O13/12*COUNT(C24:N24))/(O13/12*COUNT(C24:N24)),"")</f>
        <v>-0.00254377363776437</v>
      </c>
    </row>
    <row r="25" customFormat="false" ht="19.5" hidden="false" customHeight="true" outlineLevel="0" collapsed="false">
      <c r="B25" s="39" t="s">
        <v>21</v>
      </c>
      <c r="C25" s="45" t="n">
        <v>6.98</v>
      </c>
      <c r="D25" s="45" t="n">
        <v>6.92</v>
      </c>
      <c r="E25" s="45" t="n">
        <v>6.76</v>
      </c>
      <c r="F25" s="45" t="n">
        <v>7.11</v>
      </c>
      <c r="G25" s="45" t="n">
        <v>6.64</v>
      </c>
      <c r="H25" s="45"/>
      <c r="I25" s="45"/>
      <c r="J25" s="45"/>
      <c r="K25" s="45"/>
      <c r="L25" s="45"/>
      <c r="M25" s="45"/>
      <c r="N25" s="45"/>
      <c r="P25" s="41" t="n">
        <f aca="false">SUM(C25:N25)</f>
        <v>34.41</v>
      </c>
      <c r="Q25" s="46" t="n">
        <f aca="false">IFERROR((SUM(C25:N25)-O14/12*COUNT(C25:N25))/(O14/12*COUNT(C25:N25)),"")</f>
        <v>0.0324290536317039</v>
      </c>
    </row>
    <row r="26" customFormat="false" ht="19.5" hidden="false" customHeight="true" outlineLevel="0" collapsed="false">
      <c r="B26" s="39" t="s">
        <v>22</v>
      </c>
      <c r="C26" s="45" t="n">
        <v>18.29</v>
      </c>
      <c r="D26" s="45" t="n">
        <v>18.89</v>
      </c>
      <c r="E26" s="45" t="n">
        <v>18.44</v>
      </c>
      <c r="F26" s="45" t="n">
        <v>18.96</v>
      </c>
      <c r="G26" s="45" t="n">
        <v>18.35</v>
      </c>
      <c r="H26" s="45"/>
      <c r="I26" s="45"/>
      <c r="J26" s="45"/>
      <c r="K26" s="45"/>
      <c r="L26" s="45"/>
      <c r="M26" s="45"/>
      <c r="N26" s="45"/>
      <c r="P26" s="41" t="n">
        <f aca="false">SUM(C26:N26)</f>
        <v>92.93</v>
      </c>
      <c r="Q26" s="46" t="n">
        <f aca="false">IFERROR((SUM(C26:N26)-O15/12*COUNT(C26:N26))/(O15/12*COUNT(C26:N26)),"")</f>
        <v>0.0325555555555556</v>
      </c>
    </row>
    <row r="27" customFormat="false" ht="24" hidden="false" customHeight="true" outlineLevel="0" collapsed="false">
      <c r="B27" s="42" t="s">
        <v>140</v>
      </c>
      <c r="C27" s="43" t="n">
        <f aca="false">SUM(C19:C26)</f>
        <v>2206.44</v>
      </c>
      <c r="D27" s="43" t="n">
        <f aca="false">SUM(D19:D26)</f>
        <v>2106.04</v>
      </c>
      <c r="E27" s="43" t="n">
        <f aca="false">SUM(E19:E26)</f>
        <v>2119.09</v>
      </c>
      <c r="F27" s="43" t="n">
        <f aca="false">SUM(F19:F26)</f>
        <v>2150.2</v>
      </c>
      <c r="G27" s="43" t="n">
        <f aca="false">SUM(G19:G26)</f>
        <v>2237.18</v>
      </c>
      <c r="H27" s="43" t="n">
        <f aca="false">SUM(H19:H26)</f>
        <v>0</v>
      </c>
      <c r="I27" s="43" t="n">
        <f aca="false">SUM(I19:I26)</f>
        <v>0</v>
      </c>
      <c r="J27" s="43" t="n">
        <f aca="false">SUM(J19:J26)</f>
        <v>0</v>
      </c>
      <c r="K27" s="43" t="n">
        <f aca="false">SUM(K19:K26)</f>
        <v>0</v>
      </c>
      <c r="L27" s="43" t="n">
        <f aca="false">SUM(L19:L26)</f>
        <v>0</v>
      </c>
      <c r="M27" s="43" t="n">
        <f aca="false">SUM(M19:M26)</f>
        <v>0</v>
      </c>
      <c r="N27" s="43" t="n">
        <f aca="false">SUM(N19:N26)</f>
        <v>0</v>
      </c>
      <c r="P27" s="43" t="n">
        <f aca="false">SUM(P19:P26)</f>
        <v>10818.95</v>
      </c>
      <c r="Q27" s="47" t="n">
        <f aca="false">IFERROR((P27-O16/12*COUNTIF(C27:N27,"&gt;0"))/(O16/12*COUNTIF(C27:N27,"&gt;0")),"")</f>
        <v>-0.0026936184710093</v>
      </c>
    </row>
    <row r="30" customFormat="false" ht="21.75" hidden="false" customHeight="true" outlineLevel="0" collapsed="false">
      <c r="B30" s="48" t="s">
        <v>141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customFormat="false" ht="18" hidden="false" customHeight="true" outlineLevel="0" collapsed="false">
      <c r="B31" s="49"/>
      <c r="C31" s="50" t="s">
        <v>142</v>
      </c>
      <c r="D31" s="50"/>
      <c r="E31" s="50"/>
      <c r="F31" s="50"/>
      <c r="G31" s="50"/>
      <c r="H31" s="50"/>
    </row>
    <row r="32" customFormat="false" ht="18" hidden="false" customHeight="true" outlineLevel="0" collapsed="false">
      <c r="B32" s="51"/>
      <c r="C32" s="52" t="s">
        <v>143</v>
      </c>
      <c r="D32" s="52"/>
      <c r="E32" s="52"/>
      <c r="F32" s="52"/>
      <c r="G32" s="52"/>
      <c r="H32" s="52"/>
    </row>
    <row r="33" customFormat="false" ht="18" hidden="false" customHeight="true" outlineLevel="0" collapsed="false">
      <c r="B33" s="53"/>
      <c r="C33" s="54" t="s">
        <v>144</v>
      </c>
      <c r="D33" s="54"/>
      <c r="E33" s="54"/>
      <c r="F33" s="54"/>
      <c r="G33" s="54"/>
      <c r="H33" s="54"/>
    </row>
  </sheetData>
  <mergeCells count="8">
    <mergeCell ref="B2:Q2"/>
    <mergeCell ref="B3:Q3"/>
    <mergeCell ref="B7:Q7"/>
    <mergeCell ref="B18:Q18"/>
    <mergeCell ref="B30:Q30"/>
    <mergeCell ref="C31:H31"/>
    <mergeCell ref="C32:H32"/>
    <mergeCell ref="C33:H33"/>
  </mergeCells>
  <conditionalFormatting sqref="Q19:Q27">
    <cfRule type="cellIs" priority="2" operator="greaterThan" aboveAverage="0" equalAverage="0" bottom="0" percent="0" rank="0" text="" dxfId="11">
      <formula>0.05</formula>
    </cfRule>
    <cfRule type="cellIs" priority="3" operator="lessThan" aboveAverage="0" equalAverage="0" bottom="0" percent="0" rank="0" text="" dxfId="12">
      <formula>-0.05</formula>
    </cfRule>
  </conditionalFormatting>
  <printOptions headings="false" gridLines="false" gridLinesSet="true" horizontalCentered="true" verticalCentered="false"/>
  <pageMargins left="0.3" right="0.3" top="0.4" bottom="0.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2026-05-30T14:00:52Z</dcterms:created>
  <dc:creator>openpyxl</dc:creator>
  <dc:description/>
  <dc:language>en-US</dc:language>
  <cp:lastModifiedBy/>
  <dcterms:modified xsi:type="dcterms:W3CDTF">2026-05-30T14:00:53Z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