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479D39E-1C95-46E0-A3C0-B168CDF6A3A9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Dashboard" sheetId="1" r:id="rId1"/>
    <sheet name="Jahresbudget" sheetId="2" r:id="rId2"/>
    <sheet name="Sparziel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3" l="1"/>
  <c r="D15" i="3"/>
  <c r="G15" i="3" s="1"/>
  <c r="C15" i="3"/>
  <c r="H15" i="3" s="1"/>
  <c r="H13" i="3"/>
  <c r="G13" i="3"/>
  <c r="K51" i="1" s="1"/>
  <c r="H12" i="3"/>
  <c r="G12" i="3"/>
  <c r="I12" i="3" s="1"/>
  <c r="H11" i="3"/>
  <c r="G11" i="3"/>
  <c r="I11" i="3" s="1"/>
  <c r="H10" i="3"/>
  <c r="G10" i="3"/>
  <c r="I10" i="3" s="1"/>
  <c r="H9" i="3"/>
  <c r="G9" i="3"/>
  <c r="K47" i="1" s="1"/>
  <c r="H8" i="3"/>
  <c r="G8" i="3"/>
  <c r="I8" i="3" s="1"/>
  <c r="I7" i="3"/>
  <c r="H7" i="3"/>
  <c r="G7" i="3"/>
  <c r="H6" i="3"/>
  <c r="G6" i="3"/>
  <c r="I6" i="3" s="1"/>
  <c r="K79" i="2"/>
  <c r="J79" i="2"/>
  <c r="I79" i="2"/>
  <c r="H13" i="1" s="1"/>
  <c r="K77" i="2"/>
  <c r="J12" i="1" s="1"/>
  <c r="J77" i="2"/>
  <c r="I12" i="1" s="1"/>
  <c r="I77" i="2"/>
  <c r="H12" i="1" s="1"/>
  <c r="H77" i="2"/>
  <c r="G12" i="1" s="1"/>
  <c r="G77" i="2"/>
  <c r="F12" i="1" s="1"/>
  <c r="F77" i="2"/>
  <c r="E12" i="1" s="1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Q73" i="2"/>
  <c r="P73" i="2"/>
  <c r="S73" i="2" s="1"/>
  <c r="Q72" i="2"/>
  <c r="R72" i="2" s="1"/>
  <c r="P72" i="2"/>
  <c r="S72" i="2" s="1"/>
  <c r="Q71" i="2"/>
  <c r="R71" i="2" s="1"/>
  <c r="P71" i="2"/>
  <c r="S71" i="2" s="1"/>
  <c r="Q70" i="2"/>
  <c r="R70" i="2" s="1"/>
  <c r="P70" i="2"/>
  <c r="S70" i="2" s="1"/>
  <c r="Q69" i="2"/>
  <c r="Q74" i="2" s="1"/>
  <c r="P69" i="2"/>
  <c r="P74" i="2" s="1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Q65" i="2"/>
  <c r="R65" i="2" s="1"/>
  <c r="P65" i="2"/>
  <c r="Q64" i="2"/>
  <c r="R64" i="2" s="1"/>
  <c r="P64" i="2"/>
  <c r="S64" i="2" s="1"/>
  <c r="Q63" i="2"/>
  <c r="R63" i="2" s="1"/>
  <c r="P63" i="2"/>
  <c r="S63" i="2" s="1"/>
  <c r="Q62" i="2"/>
  <c r="R62" i="2" s="1"/>
  <c r="P62" i="2"/>
  <c r="S62" i="2" s="1"/>
  <c r="Q61" i="2"/>
  <c r="R61" i="2" s="1"/>
  <c r="P61" i="2"/>
  <c r="S61" i="2" s="1"/>
  <c r="Q60" i="2"/>
  <c r="R60" i="2" s="1"/>
  <c r="P60" i="2"/>
  <c r="Q59" i="2"/>
  <c r="Q66" i="2" s="1"/>
  <c r="P59" i="2"/>
  <c r="S59" i="2" s="1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Q55" i="2"/>
  <c r="R55" i="2" s="1"/>
  <c r="P55" i="2"/>
  <c r="Q54" i="2"/>
  <c r="R54" i="2" s="1"/>
  <c r="P54" i="2"/>
  <c r="S54" i="2" s="1"/>
  <c r="Q53" i="2"/>
  <c r="R53" i="2" s="1"/>
  <c r="P53" i="2"/>
  <c r="S53" i="2" s="1"/>
  <c r="Q52" i="2"/>
  <c r="Q56" i="2" s="1"/>
  <c r="P52" i="2"/>
  <c r="P56" i="2" s="1"/>
  <c r="S51" i="2"/>
  <c r="R51" i="2"/>
  <c r="Q51" i="2"/>
  <c r="P51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47" i="2"/>
  <c r="Q47" i="2"/>
  <c r="R47" i="2" s="1"/>
  <c r="P47" i="2"/>
  <c r="Q46" i="2"/>
  <c r="P46" i="2"/>
  <c r="S46" i="2" s="1"/>
  <c r="Q45" i="2"/>
  <c r="R45" i="2" s="1"/>
  <c r="P45" i="2"/>
  <c r="S45" i="2" s="1"/>
  <c r="Q44" i="2"/>
  <c r="R44" i="2" s="1"/>
  <c r="P44" i="2"/>
  <c r="S44" i="2" s="1"/>
  <c r="Q43" i="2"/>
  <c r="Q48" i="2" s="1"/>
  <c r="P43" i="2"/>
  <c r="S43" i="2" s="1"/>
  <c r="S42" i="2"/>
  <c r="Q42" i="2"/>
  <c r="R42" i="2" s="1"/>
  <c r="P42" i="2"/>
  <c r="P48" i="2" s="1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Q38" i="2"/>
  <c r="P38" i="2"/>
  <c r="S38" i="2" s="1"/>
  <c r="Q37" i="2"/>
  <c r="R37" i="2" s="1"/>
  <c r="P37" i="2"/>
  <c r="S37" i="2" s="1"/>
  <c r="Q36" i="2"/>
  <c r="R36" i="2" s="1"/>
  <c r="P36" i="2"/>
  <c r="S36" i="2" s="1"/>
  <c r="O33" i="2"/>
  <c r="N33" i="2"/>
  <c r="M33" i="2"/>
  <c r="L33" i="2"/>
  <c r="L77" i="2" s="1"/>
  <c r="K33" i="2"/>
  <c r="J33" i="2"/>
  <c r="I33" i="2"/>
  <c r="H33" i="2"/>
  <c r="G33" i="2"/>
  <c r="F33" i="2"/>
  <c r="E33" i="2"/>
  <c r="D33" i="2"/>
  <c r="C33" i="2"/>
  <c r="Q32" i="2"/>
  <c r="R32" i="2" s="1"/>
  <c r="P32" i="2"/>
  <c r="S32" i="2" s="1"/>
  <c r="Q31" i="2"/>
  <c r="R31" i="2" s="1"/>
  <c r="P31" i="2"/>
  <c r="S31" i="2" s="1"/>
  <c r="Q30" i="2"/>
  <c r="Q33" i="2" s="1"/>
  <c r="P30" i="2"/>
  <c r="Q29" i="2"/>
  <c r="R29" i="2" s="1"/>
  <c r="P29" i="2"/>
  <c r="S29" i="2" s="1"/>
  <c r="Q28" i="2"/>
  <c r="R28" i="2" s="1"/>
  <c r="P28" i="2"/>
  <c r="S28" i="2" s="1"/>
  <c r="Q27" i="2"/>
  <c r="R27" i="2" s="1"/>
  <c r="P27" i="2"/>
  <c r="S27" i="2" s="1"/>
  <c r="O24" i="2"/>
  <c r="O77" i="2" s="1"/>
  <c r="N24" i="2"/>
  <c r="N77" i="2" s="1"/>
  <c r="M24" i="2"/>
  <c r="M77" i="2" s="1"/>
  <c r="L24" i="2"/>
  <c r="K24" i="2"/>
  <c r="J24" i="2"/>
  <c r="I24" i="2"/>
  <c r="H24" i="2"/>
  <c r="G24" i="2"/>
  <c r="F24" i="2"/>
  <c r="E24" i="2"/>
  <c r="E77" i="2" s="1"/>
  <c r="D24" i="2"/>
  <c r="D77" i="2" s="1"/>
  <c r="C24" i="2"/>
  <c r="C77" i="2" s="1"/>
  <c r="Q23" i="2"/>
  <c r="R23" i="2" s="1"/>
  <c r="P23" i="2"/>
  <c r="S23" i="2" s="1"/>
  <c r="Q22" i="2"/>
  <c r="R22" i="2" s="1"/>
  <c r="P22" i="2"/>
  <c r="S22" i="2" s="1"/>
  <c r="S21" i="2"/>
  <c r="R21" i="2"/>
  <c r="Q21" i="2"/>
  <c r="P21" i="2"/>
  <c r="Q20" i="2"/>
  <c r="R20" i="2" s="1"/>
  <c r="P20" i="2"/>
  <c r="Q19" i="2"/>
  <c r="R19" i="2" s="1"/>
  <c r="P19" i="2"/>
  <c r="S19" i="2" s="1"/>
  <c r="Q18" i="2"/>
  <c r="R18" i="2" s="1"/>
  <c r="P18" i="2"/>
  <c r="S18" i="2" s="1"/>
  <c r="Q17" i="2"/>
  <c r="Q24" i="2" s="1"/>
  <c r="P17" i="2"/>
  <c r="S17" i="2" s="1"/>
  <c r="S16" i="2"/>
  <c r="R16" i="2"/>
  <c r="Q16" i="2"/>
  <c r="P16" i="2"/>
  <c r="Q15" i="2"/>
  <c r="R15" i="2" s="1"/>
  <c r="P15" i="2"/>
  <c r="O12" i="2"/>
  <c r="N12" i="2"/>
  <c r="M12" i="2"/>
  <c r="L11" i="1" s="1"/>
  <c r="L12" i="2"/>
  <c r="K11" i="1" s="1"/>
  <c r="K12" i="2"/>
  <c r="J11" i="1" s="1"/>
  <c r="J12" i="2"/>
  <c r="I11" i="1" s="1"/>
  <c r="I12" i="2"/>
  <c r="H11" i="1" s="1"/>
  <c r="H12" i="2"/>
  <c r="H79" i="2" s="1"/>
  <c r="G13" i="1" s="1"/>
  <c r="G12" i="2"/>
  <c r="G79" i="2" s="1"/>
  <c r="F13" i="1" s="1"/>
  <c r="F12" i="2"/>
  <c r="E11" i="1" s="1"/>
  <c r="E12" i="2"/>
  <c r="D12" i="2"/>
  <c r="C12" i="2"/>
  <c r="Q11" i="2"/>
  <c r="P11" i="2"/>
  <c r="S11" i="2" s="1"/>
  <c r="Q10" i="2"/>
  <c r="P10" i="2"/>
  <c r="S10" i="2" s="1"/>
  <c r="Q9" i="2"/>
  <c r="P9" i="2"/>
  <c r="R9" i="2" s="1"/>
  <c r="Q8" i="2"/>
  <c r="Q12" i="2" s="1"/>
  <c r="P8" i="2"/>
  <c r="P12" i="2" s="1"/>
  <c r="S7" i="2"/>
  <c r="Q7" i="2"/>
  <c r="P7" i="2"/>
  <c r="R7" i="2" s="1"/>
  <c r="J51" i="1"/>
  <c r="H51" i="1"/>
  <c r="F51" i="1"/>
  <c r="B51" i="1"/>
  <c r="J50" i="1"/>
  <c r="H50" i="1"/>
  <c r="F50" i="1"/>
  <c r="B50" i="1"/>
  <c r="K49" i="1"/>
  <c r="J49" i="1"/>
  <c r="H49" i="1"/>
  <c r="F49" i="1"/>
  <c r="B49" i="1"/>
  <c r="K48" i="1"/>
  <c r="J48" i="1"/>
  <c r="H48" i="1"/>
  <c r="F48" i="1"/>
  <c r="B48" i="1"/>
  <c r="J47" i="1"/>
  <c r="H47" i="1"/>
  <c r="F47" i="1"/>
  <c r="B47" i="1"/>
  <c r="K46" i="1"/>
  <c r="J46" i="1"/>
  <c r="H46" i="1"/>
  <c r="F46" i="1"/>
  <c r="B46" i="1"/>
  <c r="K45" i="1"/>
  <c r="J45" i="1"/>
  <c r="H45" i="1"/>
  <c r="F45" i="1"/>
  <c r="B45" i="1"/>
  <c r="K44" i="1"/>
  <c r="J44" i="1"/>
  <c r="H44" i="1"/>
  <c r="F44" i="1"/>
  <c r="B44" i="1"/>
  <c r="J13" i="1"/>
  <c r="I13" i="1"/>
  <c r="N11" i="1"/>
  <c r="M11" i="1"/>
  <c r="D11" i="1"/>
  <c r="C11" i="1"/>
  <c r="L12" i="1" l="1"/>
  <c r="M79" i="2"/>
  <c r="L13" i="1" s="1"/>
  <c r="R56" i="2"/>
  <c r="E37" i="1"/>
  <c r="I37" i="1"/>
  <c r="M12" i="1"/>
  <c r="N79" i="2"/>
  <c r="M13" i="1" s="1"/>
  <c r="N12" i="1"/>
  <c r="O79" i="2"/>
  <c r="N13" i="1" s="1"/>
  <c r="K12" i="1"/>
  <c r="L79" i="2"/>
  <c r="K13" i="1" s="1"/>
  <c r="R12" i="2"/>
  <c r="S12" i="2"/>
  <c r="B6" i="1"/>
  <c r="I34" i="1"/>
  <c r="E34" i="1"/>
  <c r="R33" i="2"/>
  <c r="E36" i="1"/>
  <c r="R48" i="2"/>
  <c r="I36" i="1"/>
  <c r="S56" i="2"/>
  <c r="G37" i="1"/>
  <c r="I38" i="1"/>
  <c r="E38" i="1"/>
  <c r="G36" i="1"/>
  <c r="S48" i="2"/>
  <c r="D79" i="2"/>
  <c r="C13" i="1" s="1"/>
  <c r="C12" i="1"/>
  <c r="E79" i="2"/>
  <c r="D13" i="1" s="1"/>
  <c r="D12" i="1"/>
  <c r="S74" i="2"/>
  <c r="G39" i="1"/>
  <c r="I39" i="1"/>
  <c r="R74" i="2"/>
  <c r="E39" i="1"/>
  <c r="C79" i="2"/>
  <c r="E33" i="1"/>
  <c r="R30" i="2"/>
  <c r="S60" i="2"/>
  <c r="S65" i="2"/>
  <c r="R69" i="2"/>
  <c r="I9" i="3"/>
  <c r="R8" i="2"/>
  <c r="P24" i="2"/>
  <c r="I33" i="1" s="1"/>
  <c r="R43" i="2"/>
  <c r="P33" i="2"/>
  <c r="S52" i="2"/>
  <c r="S9" i="2"/>
  <c r="S30" i="2"/>
  <c r="G11" i="1"/>
  <c r="Q39" i="2"/>
  <c r="I13" i="3"/>
  <c r="S69" i="2"/>
  <c r="S8" i="2"/>
  <c r="R17" i="2"/>
  <c r="R52" i="2"/>
  <c r="P66" i="2"/>
  <c r="R66" i="2" s="1"/>
  <c r="F11" i="1"/>
  <c r="P39" i="2"/>
  <c r="R46" i="2"/>
  <c r="S15" i="2"/>
  <c r="S20" i="2"/>
  <c r="S55" i="2"/>
  <c r="R59" i="2"/>
  <c r="F79" i="2"/>
  <c r="E13" i="1" s="1"/>
  <c r="K50" i="1"/>
  <c r="R10" i="2"/>
  <c r="R11" i="2"/>
  <c r="R38" i="2"/>
  <c r="R73" i="2"/>
  <c r="I35" i="1" l="1"/>
  <c r="R39" i="2"/>
  <c r="E35" i="1"/>
  <c r="G34" i="1"/>
  <c r="S33" i="2"/>
  <c r="P77" i="2"/>
  <c r="K33" i="1" s="1"/>
  <c r="G33" i="1"/>
  <c r="S24" i="2"/>
  <c r="S39" i="2"/>
  <c r="G35" i="1"/>
  <c r="K35" i="1"/>
  <c r="S66" i="2"/>
  <c r="K38" i="1"/>
  <c r="G38" i="1"/>
  <c r="R24" i="2"/>
  <c r="Q77" i="2"/>
  <c r="R77" i="2" l="1"/>
  <c r="I40" i="1"/>
  <c r="E40" i="1"/>
  <c r="Q79" i="2"/>
  <c r="G40" i="1"/>
  <c r="S77" i="2"/>
  <c r="E6" i="1"/>
  <c r="K37" i="1"/>
  <c r="P79" i="2"/>
  <c r="K39" i="1"/>
  <c r="K36" i="1"/>
  <c r="K34" i="1"/>
  <c r="S79" i="2" l="1"/>
  <c r="K6" i="1"/>
  <c r="R79" i="2"/>
  <c r="H6" i="1"/>
</calcChain>
</file>

<file path=xl/sharedStrings.xml><?xml version="1.0" encoding="utf-8"?>
<sst xmlns="http://schemas.openxmlformats.org/spreadsheetml/2006/main" count="164" uniqueCount="144">
  <si>
    <t>FAMILIENBUDGET – ÜBERSICHT</t>
  </si>
  <si>
    <t>Ein klarer Blick auf Einnahmen, Ausgaben und Sparziele Ihrer Familie – jederzeit aktuell</t>
  </si>
  <si>
    <t>JAHRES-EINNAHMEN</t>
  </si>
  <si>
    <t>JAHRES-AUSGABEN</t>
  </si>
  <si>
    <t>JAHRES-ÜBERSCHUSS</t>
  </si>
  <si>
    <t>SPARQUOTE</t>
  </si>
  <si>
    <t>Summe aller Einnahmen (IST)</t>
  </si>
  <si>
    <t>Summe aller Ausgaben (IST)</t>
  </si>
  <si>
    <t>Einnahmen − Ausgaben (IST)</t>
  </si>
  <si>
    <t>Überschuss / Einnahmen</t>
  </si>
  <si>
    <t>MONATSVERGLEICH</t>
  </si>
  <si>
    <t>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</si>
  <si>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</si>
  <si>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</si>
  <si>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</si>
  <si>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</si>
  <si>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</si>
  <si>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</si>
  <si>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</si>
  <si>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</si>
  <si>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</si>
  <si>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</si>
  <si>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</si>
  <si>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</si>
  <si>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Einnahmen</t>
  </si>
  <si>
    <t>Ausgaben</t>
  </si>
  <si>
    <t>Saldo</t>
  </si>
  <si>
    <t>AUSGABEN NACH KATEGORIE</t>
  </si>
  <si>
    <t>Kategorie</t>
  </si>
  <si>
    <t>Budget</t>
  </si>
  <si>
    <t>IST</t>
  </si>
  <si>
    <t>Abweichung</t>
  </si>
  <si>
    <t>Anteil</t>
  </si>
  <si>
    <t>Wohnen &amp; Nebenkosten</t>
  </si>
  <si>
    <t>Mobilität</t>
  </si>
  <si>
    <t>Lebensmittel &amp; Haushalt</t>
  </si>
  <si>
    <t>Kinder &amp; Bildung</t>
  </si>
  <si>
    <t>Versicherungen &amp; Vorsorge</t>
  </si>
  <si>
    <t>Freizeit &amp; Persönliches</t>
  </si>
  <si>
    <t>Sparen &amp; Investitionen</t>
  </si>
  <si>
    <t>GESAMT AUSGABEN</t>
  </si>
  <si>
    <t>SPARZIELE – FORTSCHRITT</t>
  </si>
  <si>
    <t>Sparziel</t>
  </si>
  <si>
    <t>Aktueller Stand</t>
  </si>
  <si>
    <t>Zielbetrag</t>
  </si>
  <si>
    <t>Beitrag/Mon.</t>
  </si>
  <si>
    <t>Fortschritt</t>
  </si>
  <si>
    <t>HINWEISE ZUR NUTZUNG</t>
  </si>
  <si>
    <t>•  Eingabefelder sind blau dargestellt – schwarze Zahlen sind Formeln und sollten nicht überschrieben werden.</t>
  </si>
  <si>
    <t>•  Im Blatt "Jahresbudget" ist "Budget/Monat" der geplante Wert; tragen Sie die tatsächlichen Ausgaben in die jeweilige Monatsspalte ein.</t>
  </si>
  <si>
    <t>•  Die Abweichung zeigt: positive Werte (grün) = unter Budget bei Ausgaben bzw. über Plan bei Einnahmen.</t>
  </si>
  <si>
    <t>•  Im Blatt "Sparziele" passen Sie Zielbetrag, aktuellen Stand und monatlichen Beitrag an – der Status aktualisiert sich automatisch.</t>
  </si>
  <si>
    <t>•  Kategorien lassen sich beliebig anpassen: Bezeichnungen ändern, Zeilen einfügen oder löschen – die Summenformeln passen sich automatisch an.</t>
  </si>
  <si>
    <t>JAHRESBUDGET – FAMILIENFINANZEN</t>
  </si>
  <si>
    <t>Planjahr 2026     |     Einträge: SOLL-Wert pro Monat unter Spalte "Budget/Monat" – IST-Werte je Monat in die jeweilige Monatsspalte</t>
  </si>
  <si>
    <t>Budget/Monat</t>
  </si>
  <si>
    <t>IST Gesamt</t>
  </si>
  <si>
    <t>SOLL Gesamt</t>
  </si>
  <si>
    <t>Erfüllung</t>
  </si>
  <si>
    <t>EINNAHMEN</t>
  </si>
  <si>
    <t>Nettogehalt – Hauptverdiener:in</t>
  </si>
  <si>
    <t>Nettogehalt – Partner:in</t>
  </si>
  <si>
    <t>Kindergeld</t>
  </si>
  <si>
    <t>Kapitalerträge / Zinsen</t>
  </si>
  <si>
    <t>Sonstige Einnahmen</t>
  </si>
  <si>
    <t>SUMME EINNAHMEN</t>
  </si>
  <si>
    <t>WOHNEN &amp; NEBENKOSTEN</t>
  </si>
  <si>
    <t>Miete / Kreditrate</t>
  </si>
  <si>
    <t>Nebenkosten / Hausgeld</t>
  </si>
  <si>
    <t>Strom</t>
  </si>
  <si>
    <t>Gas / Heizöl</t>
  </si>
  <si>
    <t>Wasser &amp; Abwasser</t>
  </si>
  <si>
    <t>Internet &amp; Festnetz</t>
  </si>
  <si>
    <t>Mobilfunk</t>
  </si>
  <si>
    <t>Rundfunkbeitrag</t>
  </si>
  <si>
    <t>Haushaltsgeräte / Möbel</t>
  </si>
  <si>
    <t>Zwischensumme Wohnen</t>
  </si>
  <si>
    <t>MOBILITÄT</t>
  </si>
  <si>
    <t>Kraftstoff</t>
  </si>
  <si>
    <t>Kfz-Versicherung</t>
  </si>
  <si>
    <t>Kfz-Steuer</t>
  </si>
  <si>
    <t>Wartung &amp; Reparaturen</t>
  </si>
  <si>
    <t>ÖPNV / Deutschlandticket</t>
  </si>
  <si>
    <t>Parkgebühren / Sonstiges</t>
  </si>
  <si>
    <t>Zwischensumme Mobilität</t>
  </si>
  <si>
    <t>LEBENSMITTEL &amp; HAUSHALT</t>
  </si>
  <si>
    <t>Lebensmittel &amp; Getränke</t>
  </si>
  <si>
    <t>Drogerie &amp; Körperpflege</t>
  </si>
  <si>
    <t>Haushaltswaren</t>
  </si>
  <si>
    <t>Zwischensumme Lebensmittel</t>
  </si>
  <si>
    <t>KINDER &amp; BILDUNG</t>
  </si>
  <si>
    <t>Kita / Schulgebühren</t>
  </si>
  <si>
    <t>Schulmaterialien</t>
  </si>
  <si>
    <t>Kleidung Kinder</t>
  </si>
  <si>
    <t>Hobbys &amp; Sportverein</t>
  </si>
  <si>
    <t>Taschengeld</t>
  </si>
  <si>
    <t>Kinderbetreuung / Babysitter</t>
  </si>
  <si>
    <t>Zwischensumme Kinder</t>
  </si>
  <si>
    <t>VERSICHERUNGEN &amp; VORSORGE</t>
  </si>
  <si>
    <t>Private Zusatzkrankenvers.</t>
  </si>
  <si>
    <t>Haftpflichtversicherung</t>
  </si>
  <si>
    <t>Hausratversicherung</t>
  </si>
  <si>
    <t>Risikolebensversicherung</t>
  </si>
  <si>
    <t>Berufsunfähigkeitsvers.</t>
  </si>
  <si>
    <t>Zwischensumme Versicherungen</t>
  </si>
  <si>
    <t>FREIZEIT &amp; PERSÖNLICHES</t>
  </si>
  <si>
    <t>Restaurant &amp; Cafés</t>
  </si>
  <si>
    <t>Urlaub &amp; Reisen</t>
  </si>
  <si>
    <t>Streaming &amp; Abos</t>
  </si>
  <si>
    <t>Sport &amp; Fitness</t>
  </si>
  <si>
    <t>Kleidung Erwachsene</t>
  </si>
  <si>
    <t>Geschenke</t>
  </si>
  <si>
    <t>Bücher / Zeitschriften / Kultur</t>
  </si>
  <si>
    <t>Zwischensumme Freizeit</t>
  </si>
  <si>
    <t>SPAREN &amp; INVESTITIONEN</t>
  </si>
  <si>
    <t>Notgroschen</t>
  </si>
  <si>
    <t>ETF-Sparplan</t>
  </si>
  <si>
    <t>Altersvorsorge</t>
  </si>
  <si>
    <t>Bausparvertrag</t>
  </si>
  <si>
    <t>Kinder-Sparplan</t>
  </si>
  <si>
    <t>Zwischensumme Sparen</t>
  </si>
  <si>
    <t>SUMME AUSGABEN</t>
  </si>
  <si>
    <t>ÜBERSCHUSS / DEFIZIT</t>
  </si>
  <si>
    <t>SPARZIELE – FORTSCHRITT &amp; PLANUNG</t>
  </si>
  <si>
    <t>Zielbetrag und aktuellen Stand eintragen – Fortschritt, Restbetrag und Status werden automatisch berechnet</t>
  </si>
  <si>
    <t>Monatlicher Beitrag</t>
  </si>
  <si>
    <t>Zieldatum</t>
  </si>
  <si>
    <t>Restbetrag</t>
  </si>
  <si>
    <t>Status</t>
  </si>
  <si>
    <t>Notgroschen (3 Monatsgehälter)</t>
  </si>
  <si>
    <t>31.12.2027</t>
  </si>
  <si>
    <t>Familienurlaub Skandinavien</t>
  </si>
  <si>
    <t>30.06.2026</t>
  </si>
  <si>
    <t>Neues Familienauto</t>
  </si>
  <si>
    <t>31.12.2028</t>
  </si>
  <si>
    <t>Renovierung Badezimmer</t>
  </si>
  <si>
    <t>31.08.2026</t>
  </si>
  <si>
    <t>Ausbildungsfonds Kind 1</t>
  </si>
  <si>
    <t>31.07.2032</t>
  </si>
  <si>
    <t>Ausbildungsfonds Kind 2</t>
  </si>
  <si>
    <t>31.07.2034</t>
  </si>
  <si>
    <t>Eigene Photovoltaikanlage</t>
  </si>
  <si>
    <t>Modernisierung Küche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</si>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</sst>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;&quot;–   €&quot;"/>
    <numFmt numFmtId="165" formatCode="0.0%;[Red]\-0.0%;\–"/>
    <numFmt numFmtId="166" formatCode="#,##0.00&quot; €&quot;;\-#,##0.00&quot; €&quot;;&quot;–   €&quot;"/>
  </numFmts>
  <fonts count="20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i/>
      <sz val="11"/>
      <color rgb="FF4A4A4A"/>
      <name val="Calibri"/>
      <charset val="1"/>
    </font>
    <font>
      <b/>
      <sz val="10"/>
      <color rgb="FFFFFFFF"/>
      <name val="Calibri"/>
      <charset val="1"/>
    </font>
    <font>
      <b/>
      <sz val="20"/>
      <color rgb="FF2E7D5C"/>
      <name val="Calibri"/>
      <charset val="1"/>
    </font>
    <font>
      <b/>
      <sz val="20"/>
      <color rgb="FF8B3A3A"/>
      <name val="Calibri"/>
      <charset val="1"/>
    </font>
    <font>
      <b/>
      <sz val="20"/>
      <color rgb="FF1F3A5F"/>
      <name val="Calibri"/>
      <charset val="1"/>
    </font>
    <font>
      <b/>
      <sz val="20"/>
      <color rgb="FF5C6BC0"/>
      <name val="Calibri"/>
      <charset val="1"/>
    </font>
    <font>
      <i/>
      <sz val="9"/>
      <color rgb="FF4A4A4A"/>
      <name val="Calibri"/>
      <charset val="1"/>
    </font>
    <font>
      <b/>
      <sz val="13"/>
      <color rgb="FF1F3A5F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1"/>
      <color rgb="FFFFFFFF"/>
      <name val="Calibri"/>
      <charset val="1"/>
    </font>
    <font>
      <sz val="10"/>
      <color rgb="FF4A4A4A"/>
      <name val="Calibri"/>
      <charset val="1"/>
    </font>
    <font>
      <b/>
      <sz val="20"/>
      <color rgb="FFFFFFFF"/>
      <name val="Calibri"/>
      <charset val="1"/>
    </font>
    <font>
      <i/>
      <sz val="10"/>
      <color rgb="FF4A4A4A"/>
      <name val="Calibri"/>
      <charset val="1"/>
    </font>
    <font>
      <sz val="10"/>
      <color rgb="FF0000CC"/>
      <name val="Calibri"/>
      <charset val="1"/>
    </font>
    <font>
      <b/>
      <sz val="12"/>
      <color rgb="FFFFFFFF"/>
      <name val="Calibri"/>
      <charset val="1"/>
    </font>
    <font>
      <b/>
      <sz val="13"/>
      <color rgb="FFFFFFFF"/>
      <name val="Calibri"/>
      <charset val="1"/>
    </font>
    <font>
      <i/>
      <sz val="10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A5F"/>
        <bgColor rgb="FF4A4A4A"/>
      </patternFill>
    </fill>
    <fill>
      <patternFill patternType="solid">
        <fgColor rgb="FFF8F6F1"/>
        <bgColor rgb="FFF5F2EC"/>
      </patternFill>
    </fill>
    <fill>
      <patternFill patternType="solid">
        <fgColor rgb="FF2E7D5C"/>
        <bgColor rgb="FF008080"/>
      </patternFill>
    </fill>
    <fill>
      <patternFill patternType="solid">
        <fgColor rgb="FF8B3A3A"/>
        <bgColor rgb="FFC0504D"/>
      </patternFill>
    </fill>
    <fill>
      <patternFill patternType="solid">
        <fgColor rgb="FF5C6BC0"/>
        <bgColor rgb="FF4F81BD"/>
      </patternFill>
    </fill>
    <fill>
      <patternFill patternType="solid">
        <fgColor rgb="FF2E5C8A"/>
        <bgColor rgb="FF2E7D5C"/>
      </patternFill>
    </fill>
    <fill>
      <patternFill patternType="solid">
        <fgColor rgb="FFE1EFE6"/>
        <bgColor rgb="FFE8EAF6"/>
      </patternFill>
    </fill>
    <fill>
      <patternFill patternType="solid">
        <fgColor rgb="FFF4E4E4"/>
        <bgColor rgb="FFE8EAF6"/>
      </patternFill>
    </fill>
    <fill>
      <patternFill patternType="solid">
        <fgColor rgb="FFF5F2EC"/>
        <bgColor rgb="FFF8F6F1"/>
      </patternFill>
    </fill>
    <fill>
      <patternFill patternType="solid">
        <fgColor rgb="FFFFFFFF"/>
        <bgColor rgb="FFF8F6F1"/>
      </patternFill>
    </fill>
    <fill>
      <patternFill patternType="solid">
        <fgColor rgb="FFE8EAF6"/>
        <bgColor rgb="FFE1EFE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B8B8B8"/>
      </top>
      <bottom style="thin">
        <color rgb="FFB8B8B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0" fillId="8" borderId="0" xfId="0" applyFont="1" applyFill="1" applyAlignment="1">
      <alignment horizontal="left" vertical="center" indent="1"/>
    </xf>
    <xf numFmtId="164" fontId="11" fillId="8" borderId="0" xfId="0" applyNumberFormat="1" applyFont="1" applyFill="1" applyAlignment="1">
      <alignment horizontal="right" vertical="center"/>
    </xf>
    <xf numFmtId="0" fontId="10" fillId="9" borderId="0" xfId="0" applyFont="1" applyFill="1" applyAlignment="1">
      <alignment horizontal="left" vertical="center" indent="1"/>
    </xf>
    <xf numFmtId="164" fontId="11" fillId="9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11" fillId="10" borderId="0" xfId="0" applyNumberFormat="1" applyFont="1" applyFill="1" applyAlignment="1">
      <alignment horizontal="right" vertical="center"/>
    </xf>
    <xf numFmtId="164" fontId="10" fillId="10" borderId="0" xfId="0" applyNumberFormat="1" applyFont="1" applyFill="1" applyAlignment="1">
      <alignment horizontal="right" vertical="center"/>
    </xf>
    <xf numFmtId="0" fontId="11" fillId="11" borderId="0" xfId="0" applyFont="1" applyFill="1" applyAlignment="1">
      <alignment horizontal="left" vertical="center" indent="1"/>
    </xf>
    <xf numFmtId="164" fontId="11" fillId="11" borderId="0" xfId="0" applyNumberFormat="1" applyFont="1" applyFill="1" applyAlignment="1">
      <alignment horizontal="right" vertical="center"/>
    </xf>
    <xf numFmtId="165" fontId="10" fillId="11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left" vertical="center" indent="1"/>
    </xf>
    <xf numFmtId="164" fontId="11" fillId="12" borderId="0" xfId="0" applyNumberFormat="1" applyFont="1" applyFill="1" applyAlignment="1">
      <alignment horizontal="right" vertical="center"/>
    </xf>
    <xf numFmtId="165" fontId="10" fillId="12" borderId="0" xfId="0" applyNumberFormat="1" applyFont="1" applyFill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left" vertical="center" indent="2"/>
    </xf>
    <xf numFmtId="164" fontId="16" fillId="8" borderId="0" xfId="0" applyNumberFormat="1" applyFont="1" applyFill="1" applyAlignment="1">
      <alignment horizontal="right" vertical="center"/>
    </xf>
    <xf numFmtId="164" fontId="10" fillId="8" borderId="0" xfId="0" applyNumberFormat="1" applyFont="1" applyFill="1" applyAlignment="1">
      <alignment horizontal="right" vertical="center"/>
    </xf>
    <xf numFmtId="165" fontId="11" fillId="8" borderId="0" xfId="0" applyNumberFormat="1" applyFont="1" applyFill="1" applyAlignment="1">
      <alignment horizontal="center" vertical="center"/>
    </xf>
    <xf numFmtId="164" fontId="12" fillId="4" borderId="0" xfId="0" applyNumberFormat="1" applyFont="1" applyFill="1" applyAlignment="1">
      <alignment horizontal="right" vertical="center"/>
    </xf>
    <xf numFmtId="165" fontId="12" fillId="4" borderId="0" xfId="0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left" vertical="center" indent="1"/>
    </xf>
    <xf numFmtId="0" fontId="12" fillId="7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left" vertical="center" indent="2"/>
    </xf>
    <xf numFmtId="164" fontId="16" fillId="10" borderId="0" xfId="0" applyNumberFormat="1" applyFont="1" applyFill="1" applyAlignment="1">
      <alignment horizontal="right" vertical="center"/>
    </xf>
    <xf numFmtId="165" fontId="11" fillId="10" borderId="0" xfId="0" applyNumberFormat="1" applyFont="1" applyFill="1" applyAlignment="1">
      <alignment horizontal="center" vertical="center"/>
    </xf>
    <xf numFmtId="164" fontId="12" fillId="7" borderId="0" xfId="0" applyNumberFormat="1" applyFont="1" applyFill="1" applyAlignment="1">
      <alignment horizontal="right" vertical="center"/>
    </xf>
    <xf numFmtId="165" fontId="12" fillId="7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 indent="1"/>
    </xf>
    <xf numFmtId="0" fontId="12" fillId="6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left" vertical="center" indent="2"/>
    </xf>
    <xf numFmtId="164" fontId="16" fillId="12" borderId="0" xfId="0" applyNumberFormat="1" applyFont="1" applyFill="1" applyAlignment="1">
      <alignment horizontal="right" vertical="center"/>
    </xf>
    <xf numFmtId="164" fontId="10" fillId="12" borderId="0" xfId="0" applyNumberFormat="1" applyFont="1" applyFill="1" applyAlignment="1">
      <alignment horizontal="right" vertical="center"/>
    </xf>
    <xf numFmtId="165" fontId="11" fillId="12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right" vertical="center"/>
    </xf>
    <xf numFmtId="165" fontId="12" fillId="6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 indent="1"/>
    </xf>
    <xf numFmtId="166" fontId="17" fillId="5" borderId="0" xfId="0" applyNumberFormat="1" applyFont="1" applyFill="1" applyAlignment="1">
      <alignment horizontal="right" vertical="center"/>
    </xf>
    <xf numFmtId="165" fontId="17" fillId="5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indent="1"/>
    </xf>
    <xf numFmtId="166" fontId="18" fillId="2" borderId="0" xfId="0" applyNumberFormat="1" applyFont="1" applyFill="1" applyAlignment="1">
      <alignment horizontal="right" vertical="center"/>
    </xf>
    <xf numFmtId="166" fontId="17" fillId="2" borderId="0" xfId="0" applyNumberFormat="1" applyFont="1" applyFill="1" applyAlignment="1">
      <alignment horizontal="right" vertical="center"/>
    </xf>
    <xf numFmtId="165" fontId="18" fillId="2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 wrapText="1" indent="1"/>
    </xf>
    <xf numFmtId="0" fontId="12" fillId="6" borderId="0" xfId="0" applyFont="1" applyFill="1" applyAlignment="1">
      <alignment horizontal="center" vertical="center" wrapText="1"/>
    </xf>
    <xf numFmtId="0" fontId="16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164" fontId="16" fillId="11" borderId="0" xfId="0" applyNumberFormat="1" applyFont="1" applyFill="1" applyAlignment="1">
      <alignment horizontal="right" vertical="center"/>
    </xf>
    <xf numFmtId="0" fontId="16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 indent="1"/>
    </xf>
    <xf numFmtId="164" fontId="17" fillId="6" borderId="0" xfId="0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right" vertical="center"/>
    </xf>
    <xf numFmtId="165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left" vertical="center"/>
    </xf>
    <xf numFmtId="0" fontId="11" fillId="11" borderId="0" xfId="0" applyFont="1" applyFill="1" applyAlignment="1">
      <alignment horizontal="left" vertical="center" indent="1"/>
    </xf>
    <xf numFmtId="164" fontId="11" fillId="11" borderId="0" xfId="0" applyNumberFormat="1" applyFont="1" applyFill="1" applyAlignment="1">
      <alignment horizontal="right" vertical="center"/>
    </xf>
    <xf numFmtId="165" fontId="10" fillId="11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1"/>
    </xf>
    <xf numFmtId="0" fontId="11" fillId="12" borderId="0" xfId="0" applyFont="1" applyFill="1" applyAlignment="1">
      <alignment horizontal="left" vertical="center" indent="1"/>
    </xf>
    <xf numFmtId="164" fontId="11" fillId="12" borderId="0" xfId="0" applyNumberFormat="1" applyFont="1" applyFill="1" applyAlignment="1">
      <alignment horizontal="right" vertical="center"/>
    </xf>
    <xf numFmtId="165" fontId="10" fillId="12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 indent="1"/>
    </xf>
    <xf numFmtId="0" fontId="3" fillId="6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left" vertical="center" indent="1"/>
    </xf>
    <xf numFmtId="164" fontId="11" fillId="10" borderId="0" xfId="0" applyNumberFormat="1" applyFont="1" applyFill="1" applyAlignment="1">
      <alignment horizontal="right" vertical="center"/>
    </xf>
    <xf numFmtId="164" fontId="10" fillId="10" borderId="0" xfId="0" applyNumberFormat="1" applyFont="1" applyFill="1" applyAlignment="1">
      <alignment horizontal="right" vertical="center"/>
    </xf>
    <xf numFmtId="165" fontId="10" fillId="10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1"/>
    </xf>
    <xf numFmtId="166" fontId="12" fillId="5" borderId="0" xfId="0" applyNumberFormat="1" applyFont="1" applyFill="1" applyAlignment="1">
      <alignment horizontal="right" vertical="center"/>
    </xf>
    <xf numFmtId="165" fontId="12" fillId="5" borderId="0" xfId="0" applyNumberFormat="1" applyFont="1" applyFill="1" applyAlignment="1">
      <alignment horizontal="center" vertical="center"/>
    </xf>
    <xf numFmtId="164" fontId="10" fillId="11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indent="1"/>
    </xf>
    <xf numFmtId="0" fontId="3" fillId="7" borderId="0" xfId="0" applyFont="1" applyFill="1" applyAlignment="1">
      <alignment horizontal="left" vertical="center" indent="1"/>
    </xf>
    <xf numFmtId="0" fontId="3" fillId="7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2"/>
    </xf>
    <xf numFmtId="0" fontId="3" fillId="4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164" fontId="4" fillId="3" borderId="0" xfId="0" applyNumberFormat="1" applyFont="1" applyFill="1" applyAlignment="1">
      <alignment horizontal="left" vertical="center" indent="1"/>
    </xf>
    <xf numFmtId="164" fontId="5" fillId="3" borderId="0" xfId="0" applyNumberFormat="1" applyFont="1" applyFill="1" applyAlignment="1">
      <alignment horizontal="left" vertical="center" indent="1"/>
    </xf>
    <xf numFmtId="164" fontId="6" fillId="3" borderId="0" xfId="0" applyNumberFormat="1" applyFont="1" applyFill="1" applyAlignment="1">
      <alignment horizontal="left" vertical="center" indent="1"/>
    </xf>
    <xf numFmtId="165" fontId="7" fillId="3" borderId="0" xfId="0" applyNumberFormat="1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14" fillId="6" borderId="0" xfId="0" applyFont="1" applyFill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/>
    </xf>
  </cellXfs>
  <cellStyles count="1">
    <cellStyle name="Standard" xfId="0" builtinId="0"/>
  </cellStyles>
  <dxfs count="4">
    <dxf>
      <font>
        <color rgb="FFC62828"/>
        <name val="Calibri"/>
        <charset val="1"/>
      </font>
    </dxf>
    <dxf>
      <font>
        <color rgb="FF1B5E20"/>
        <name val="Calibri"/>
        <charset val="1"/>
      </font>
    </dxf>
    <dxf>
      <font>
        <b/>
        <color rgb="FFC62828"/>
        <name val="Calibri"/>
        <charset val="1"/>
      </font>
    </dxf>
    <dxf>
      <font>
        <b/>
        <color rgb="FF1B5E20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8B8B8"/>
      <rgbColor rgb="FF878787"/>
      <rgbColor rgb="FF9999FF"/>
      <rgbColor rgb="FF8B3A3A"/>
      <rgbColor rgb="FFF8F6F1"/>
      <rgbColor rgb="FFE1EF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AF6"/>
      <rgbColor rgb="FFF5F2EC"/>
      <rgbColor rgb="FFFFFF99"/>
      <rgbColor rgb="FF99CCFF"/>
      <rgbColor rgb="FFFF99CC"/>
      <rgbColor rgb="FFCC99FF"/>
      <rgbColor rgb="FFF4E4E4"/>
      <rgbColor rgb="FF4F81BD"/>
      <rgbColor rgb="FF33CCCC"/>
      <rgbColor rgb="FF99CC00"/>
      <rgbColor rgb="FFFFCC00"/>
      <rgbColor rgb="FFFF9900"/>
      <rgbColor rgb="FFFF6600"/>
      <rgbColor rgb="FF5C6BC0"/>
      <rgbColor rgb="FF969696"/>
      <rgbColor rgb="FF1F3A5F"/>
      <rgbColor rgb="FF2E7D5C"/>
      <rgbColor rgb="FF003300"/>
      <rgbColor rgb="FF333300"/>
      <rgbColor rgb="FFC62828"/>
      <rgbColor rgb="FFC0504D"/>
      <rgbColor rgb="FF2E5C8A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vs. Ausgaben pro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Dashboard!$B$11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Dashboard!$C$10:$N$10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Dashboard!$C$11:$N$11</c:f>
              <c:numCache>
                <c:formatCode>General</c:formatCode>
                <c:ptCount val="12"/>
                <c:pt idx="0">
                  <c:v>6135</c:v>
                </c:pt>
                <c:pt idx="1">
                  <c:v>6260</c:v>
                </c:pt>
                <c:pt idx="2">
                  <c:v>6145</c:v>
                </c:pt>
                <c:pt idx="3">
                  <c:v>6170</c:v>
                </c:pt>
                <c:pt idx="4">
                  <c:v>6230</c:v>
                </c:pt>
                <c:pt idx="5">
                  <c:v>6155</c:v>
                </c:pt>
                <c:pt idx="6">
                  <c:v>6230</c:v>
                </c:pt>
                <c:pt idx="7">
                  <c:v>6110</c:v>
                </c:pt>
                <c:pt idx="8">
                  <c:v>6160</c:v>
                </c:pt>
                <c:pt idx="9">
                  <c:v>6200</c:v>
                </c:pt>
                <c:pt idx="10">
                  <c:v>6110</c:v>
                </c:pt>
                <c:pt idx="11">
                  <c:v>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40B-86FC-F2B55198C518}"/>
            </c:ext>
          </c:extLst>
        </c:ser>
        <c:ser>
          <c:idx val="1"/>
          <c:order val="1"/>
          <c:tx>
            <c:strRef>
              <c:f>Dashboard!$B$12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Dashboard!$C$10:$N$10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Dashboard!$C$12:$N$12</c:f>
              <c:numCache>
                <c:formatCode>General</c:formatCode>
                <c:ptCount val="12"/>
                <c:pt idx="0">
                  <c:v>4656.3500000000004</c:v>
                </c:pt>
                <c:pt idx="1">
                  <c:v>4936.3500000000004</c:v>
                </c:pt>
                <c:pt idx="2">
                  <c:v>5121.07</c:v>
                </c:pt>
                <c:pt idx="3">
                  <c:v>5062.99</c:v>
                </c:pt>
                <c:pt idx="4">
                  <c:v>4540.99</c:v>
                </c:pt>
                <c:pt idx="5">
                  <c:v>5152.07</c:v>
                </c:pt>
                <c:pt idx="6">
                  <c:v>6069.99</c:v>
                </c:pt>
                <c:pt idx="7">
                  <c:v>5309.99</c:v>
                </c:pt>
                <c:pt idx="8">
                  <c:v>4747.07</c:v>
                </c:pt>
                <c:pt idx="9">
                  <c:v>4974.99</c:v>
                </c:pt>
                <c:pt idx="10">
                  <c:v>4724.99</c:v>
                </c:pt>
                <c:pt idx="11">
                  <c:v>5907.07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A-440B-86FC-F2B55198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3029"/>
        <c:axId val="36210053"/>
      </c:barChart>
      <c:catAx>
        <c:axId val="100630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6210053"/>
        <c:crosses val="autoZero"/>
        <c:auto val="1"/>
        <c:lblAlgn val="ctr"/>
        <c:lblOffset val="100"/>
        <c:noMultiLvlLbl val="0"/>
      </c:catAx>
      <c:valAx>
        <c:axId val="3621005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006302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14</xdr:col>
      <xdr:colOff>19050</xdr:colOff>
      <xdr:row>29</xdr:row>
      <xdr:rowOff>21960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  <pageSetUpPr fitToPage="1"/>
  </sheetPr>
  <dimension ref="B1:N59"/>
  <sheetViews>
    <sheetView showGridLines="0" tabSelected="1" zoomScaleNormal="100" workbookViewId="0">
      <selection activeCell="W10" sqref="W10"/>
    </sheetView>
  </sheetViews>
  <sheetFormatPr baseColWidth="10" defaultColWidth="8.7109375" defaultRowHeight="15" x14ac:dyDescent="0.25"/>
  <cols>
    <col min="1" max="1" width="2" customWidth="1"/>
    <col min="2" max="13" width="13" customWidth="1"/>
    <col min="14" max="14" width="12" customWidth="1"/>
    <col min="15" max="15" width="2" customWidth="1"/>
  </cols>
  <sheetData>
    <row r="1" spans="2:14" ht="9.75" customHeight="1" x14ac:dyDescent="0.25"/>
    <row r="2" spans="2:14" ht="49.5" customHeight="1" x14ac:dyDescent="0.25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24" customHeight="1" x14ac:dyDescent="0.25"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4" ht="12" customHeight="1" x14ac:dyDescent="0.25"/>
    <row r="5" spans="2:14" ht="21.75" customHeight="1" x14ac:dyDescent="0.25">
      <c r="B5" s="85" t="s">
        <v>2</v>
      </c>
      <c r="C5" s="85"/>
      <c r="D5" s="85"/>
      <c r="E5" s="86" t="s">
        <v>3</v>
      </c>
      <c r="F5" s="86"/>
      <c r="G5" s="86"/>
      <c r="H5" s="87" t="s">
        <v>4</v>
      </c>
      <c r="I5" s="87"/>
      <c r="J5" s="87"/>
      <c r="K5" s="71" t="s">
        <v>5</v>
      </c>
      <c r="L5" s="71"/>
      <c r="M5" s="71"/>
    </row>
    <row r="6" spans="2:14" ht="37.5" customHeight="1" x14ac:dyDescent="0.25">
      <c r="B6" s="88">
        <f>Jahresbudget!P12</f>
        <v>75485</v>
      </c>
      <c r="C6" s="88"/>
      <c r="D6" s="88"/>
      <c r="E6" s="89">
        <f>Jahresbudget!P77</f>
        <v>61203.92</v>
      </c>
      <c r="F6" s="89"/>
      <c r="G6" s="89"/>
      <c r="H6" s="90">
        <f>Jahresbudget!P79</f>
        <v>14281.080000000002</v>
      </c>
      <c r="I6" s="90"/>
      <c r="J6" s="90"/>
      <c r="K6" s="91">
        <f>IFERROR(Jahresbudget!P79/Jahresbudget!P12,0)</f>
        <v>0.18919096509240249</v>
      </c>
      <c r="L6" s="91"/>
      <c r="M6" s="91"/>
    </row>
    <row r="7" spans="2:14" ht="18" customHeight="1" x14ac:dyDescent="0.25">
      <c r="B7" s="81" t="s">
        <v>6</v>
      </c>
      <c r="C7" s="81"/>
      <c r="D7" s="81"/>
      <c r="E7" s="81" t="s">
        <v>7</v>
      </c>
      <c r="F7" s="81"/>
      <c r="G7" s="81"/>
      <c r="H7" s="81" t="s">
        <v>8</v>
      </c>
      <c r="I7" s="81"/>
      <c r="J7" s="81"/>
      <c r="K7" s="81" t="s">
        <v>9</v>
      </c>
      <c r="L7" s="81"/>
      <c r="M7" s="81"/>
    </row>
    <row r="8" spans="2:14" ht="15.75" customHeight="1" x14ac:dyDescent="0.25"/>
    <row r="9" spans="2:14" ht="24" customHeight="1" x14ac:dyDescent="0.25">
      <c r="B9" s="63" t="s">
        <v>10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2:14" ht="21.75" customHeight="1" x14ac:dyDescent="0.25">
      <c r="B10" s="2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20</v>
      </c>
      <c r="L10" s="1" t="s">
        <v>21</v>
      </c>
      <c r="M10" s="1" t="s">
        <v>22</v>
      </c>
      <c r="N10" s="1" t="s">
        <v>23</v>
      </c>
    </row>
    <row r="11" spans="2:14" ht="19.5" customHeight="1" x14ac:dyDescent="0.25">
      <c r="B11" s="4" t="s">
        <v>24</v>
      </c>
      <c r="C11" s="5">
        <f>Jahresbudget!D12</f>
        <v>6135</v>
      </c>
      <c r="D11" s="5">
        <f>Jahresbudget!E12</f>
        <v>6260</v>
      </c>
      <c r="E11" s="5">
        <f>Jahresbudget!F12</f>
        <v>6145</v>
      </c>
      <c r="F11" s="5">
        <f>Jahresbudget!G12</f>
        <v>6170</v>
      </c>
      <c r="G11" s="5">
        <f>Jahresbudget!H12</f>
        <v>6230</v>
      </c>
      <c r="H11" s="5">
        <f>Jahresbudget!I12</f>
        <v>6155</v>
      </c>
      <c r="I11" s="5">
        <f>Jahresbudget!J12</f>
        <v>6230</v>
      </c>
      <c r="J11" s="5">
        <f>Jahresbudget!K12</f>
        <v>6110</v>
      </c>
      <c r="K11" s="5">
        <f>Jahresbudget!L12</f>
        <v>6160</v>
      </c>
      <c r="L11" s="5">
        <f>Jahresbudget!M12</f>
        <v>6200</v>
      </c>
      <c r="M11" s="5">
        <f>Jahresbudget!N12</f>
        <v>6110</v>
      </c>
      <c r="N11" s="5">
        <f>Jahresbudget!O12</f>
        <v>7580</v>
      </c>
    </row>
    <row r="12" spans="2:14" ht="19.5" customHeight="1" x14ac:dyDescent="0.25">
      <c r="B12" s="6" t="s">
        <v>25</v>
      </c>
      <c r="C12" s="7">
        <f>Jahresbudget!D77</f>
        <v>4656.3500000000004</v>
      </c>
      <c r="D12" s="7">
        <f>Jahresbudget!E77</f>
        <v>4936.3500000000004</v>
      </c>
      <c r="E12" s="7">
        <f>Jahresbudget!F77</f>
        <v>5121.07</v>
      </c>
      <c r="F12" s="7">
        <f>Jahresbudget!G77</f>
        <v>5062.99</v>
      </c>
      <c r="G12" s="7">
        <f>Jahresbudget!H77</f>
        <v>4540.99</v>
      </c>
      <c r="H12" s="7">
        <f>Jahresbudget!I77</f>
        <v>5152.07</v>
      </c>
      <c r="I12" s="7">
        <f>Jahresbudget!J77</f>
        <v>6069.99</v>
      </c>
      <c r="J12" s="7">
        <f>Jahresbudget!K77</f>
        <v>5309.99</v>
      </c>
      <c r="K12" s="7">
        <f>Jahresbudget!L77</f>
        <v>4747.07</v>
      </c>
      <c r="L12" s="7">
        <f>Jahresbudget!M77</f>
        <v>4974.99</v>
      </c>
      <c r="M12" s="7">
        <f>Jahresbudget!N77</f>
        <v>4724.99</v>
      </c>
      <c r="N12" s="7">
        <f>Jahresbudget!O77</f>
        <v>5907.07</v>
      </c>
    </row>
    <row r="13" spans="2:14" ht="21.75" customHeight="1" x14ac:dyDescent="0.25">
      <c r="B13" s="3" t="s">
        <v>26</v>
      </c>
      <c r="C13" s="8">
        <f>Jahresbudget!D79</f>
        <v>1478.6499999999996</v>
      </c>
      <c r="D13" s="8">
        <f>Jahresbudget!E79</f>
        <v>1323.6499999999996</v>
      </c>
      <c r="E13" s="8">
        <f>Jahresbudget!F79</f>
        <v>1023.9300000000003</v>
      </c>
      <c r="F13" s="8">
        <f>Jahresbudget!G79</f>
        <v>1107.0100000000002</v>
      </c>
      <c r="G13" s="8">
        <f>Jahresbudget!H79</f>
        <v>1689.0100000000002</v>
      </c>
      <c r="H13" s="8">
        <f>Jahresbudget!I79</f>
        <v>1002.9300000000003</v>
      </c>
      <c r="I13" s="8">
        <f>Jahresbudget!J79</f>
        <v>160.01000000000022</v>
      </c>
      <c r="J13" s="8">
        <f>Jahresbudget!K79</f>
        <v>800.01000000000022</v>
      </c>
      <c r="K13" s="8">
        <f>Jahresbudget!L79</f>
        <v>1412.9300000000003</v>
      </c>
      <c r="L13" s="8">
        <f>Jahresbudget!M79</f>
        <v>1225.0100000000002</v>
      </c>
      <c r="M13" s="8">
        <f>Jahresbudget!N79</f>
        <v>1385.0100000000002</v>
      </c>
      <c r="N13" s="8">
        <f>Jahresbudget!O79</f>
        <v>1672.9300000000003</v>
      </c>
    </row>
    <row r="15" spans="2:14" ht="15" customHeight="1" x14ac:dyDescent="0.25"/>
    <row r="16" spans="2:14" ht="15" customHeight="1" x14ac:dyDescent="0.25"/>
    <row r="17" spans="2:13" ht="15" customHeight="1" x14ac:dyDescent="0.25"/>
    <row r="18" spans="2:13" ht="15" customHeight="1" x14ac:dyDescent="0.25"/>
    <row r="19" spans="2:13" ht="15" customHeight="1" x14ac:dyDescent="0.25"/>
    <row r="20" spans="2:13" ht="15" customHeight="1" x14ac:dyDescent="0.25"/>
    <row r="21" spans="2:13" ht="15" customHeight="1" x14ac:dyDescent="0.25"/>
    <row r="22" spans="2:13" ht="15" customHeight="1" x14ac:dyDescent="0.25"/>
    <row r="23" spans="2:13" ht="15" customHeight="1" x14ac:dyDescent="0.25"/>
    <row r="24" spans="2:13" ht="15" customHeight="1" x14ac:dyDescent="0.25"/>
    <row r="25" spans="2:13" ht="15" customHeight="1" x14ac:dyDescent="0.25"/>
    <row r="26" spans="2:13" ht="15" customHeight="1" x14ac:dyDescent="0.25"/>
    <row r="27" spans="2:13" ht="15" customHeight="1" x14ac:dyDescent="0.25"/>
    <row r="28" spans="2:13" ht="15" customHeight="1" x14ac:dyDescent="0.25"/>
    <row r="29" spans="2:13" ht="15" customHeight="1" x14ac:dyDescent="0.25"/>
    <row r="31" spans="2:13" ht="24" customHeight="1" x14ac:dyDescent="0.25">
      <c r="B31" s="67" t="s">
        <v>27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2:13" ht="21.75" customHeight="1" x14ac:dyDescent="0.25">
      <c r="B32" s="82" t="s">
        <v>28</v>
      </c>
      <c r="C32" s="82"/>
      <c r="D32" s="82"/>
      <c r="E32" s="83" t="s">
        <v>29</v>
      </c>
      <c r="F32" s="83"/>
      <c r="G32" s="83" t="s">
        <v>30</v>
      </c>
      <c r="H32" s="83"/>
      <c r="I32" s="83" t="s">
        <v>31</v>
      </c>
      <c r="J32" s="83"/>
      <c r="K32" s="83" t="s">
        <v>32</v>
      </c>
      <c r="L32" s="83"/>
      <c r="M32" s="83"/>
    </row>
    <row r="33" spans="2:13" ht="21.75" customHeight="1" x14ac:dyDescent="0.25">
      <c r="B33" s="73" t="s">
        <v>33</v>
      </c>
      <c r="C33" s="73"/>
      <c r="D33" s="73"/>
      <c r="E33" s="74">
        <f>Jahresbudget!Q24</f>
        <v>22084.32</v>
      </c>
      <c r="F33" s="74"/>
      <c r="G33" s="74">
        <f>Jahresbudget!P24</f>
        <v>21905.920000000002</v>
      </c>
      <c r="H33" s="74"/>
      <c r="I33" s="75">
        <f>Jahresbudget!Q24-Jahresbudget!P24</f>
        <v>178.39999999999782</v>
      </c>
      <c r="J33" s="75"/>
      <c r="K33" s="76">
        <f>IFERROR(Jahresbudget!P24/Jahresbudget!P77,0)</f>
        <v>0.35791694388202588</v>
      </c>
      <c r="L33" s="76"/>
      <c r="M33" s="76"/>
    </row>
    <row r="34" spans="2:13" ht="21.75" customHeight="1" x14ac:dyDescent="0.25">
      <c r="B34" s="64" t="s">
        <v>34</v>
      </c>
      <c r="C34" s="64"/>
      <c r="D34" s="64"/>
      <c r="E34" s="65">
        <f>Jahresbudget!Q33</f>
        <v>4572</v>
      </c>
      <c r="F34" s="65"/>
      <c r="G34" s="65">
        <f>Jahresbudget!P33</f>
        <v>5023</v>
      </c>
      <c r="H34" s="65"/>
      <c r="I34" s="80">
        <f>Jahresbudget!Q33-Jahresbudget!P33</f>
        <v>-451</v>
      </c>
      <c r="J34" s="80"/>
      <c r="K34" s="66">
        <f>IFERROR(Jahresbudget!P33/Jahresbudget!P77,0)</f>
        <v>8.2069906633431319E-2</v>
      </c>
      <c r="L34" s="66"/>
      <c r="M34" s="66"/>
    </row>
    <row r="35" spans="2:13" ht="21.75" customHeight="1" x14ac:dyDescent="0.25">
      <c r="B35" s="73" t="s">
        <v>35</v>
      </c>
      <c r="C35" s="73"/>
      <c r="D35" s="73"/>
      <c r="E35" s="74">
        <f>Jahresbudget!Q39</f>
        <v>9240</v>
      </c>
      <c r="F35" s="74"/>
      <c r="G35" s="74">
        <f>Jahresbudget!P39</f>
        <v>9732</v>
      </c>
      <c r="H35" s="74"/>
      <c r="I35" s="75">
        <f>Jahresbudget!Q39-Jahresbudget!P39</f>
        <v>-492</v>
      </c>
      <c r="J35" s="75"/>
      <c r="K35" s="76">
        <f>IFERROR(Jahresbudget!P39/Jahresbudget!P77,0)</f>
        <v>0.15900942292585182</v>
      </c>
      <c r="L35" s="76"/>
      <c r="M35" s="76"/>
    </row>
    <row r="36" spans="2:13" ht="21.75" customHeight="1" x14ac:dyDescent="0.25">
      <c r="B36" s="64" t="s">
        <v>36</v>
      </c>
      <c r="C36" s="64"/>
      <c r="D36" s="64"/>
      <c r="E36" s="65">
        <f>Jahresbudget!Q48</f>
        <v>5160</v>
      </c>
      <c r="F36" s="65"/>
      <c r="G36" s="65">
        <f>Jahresbudget!P48</f>
        <v>5250</v>
      </c>
      <c r="H36" s="65"/>
      <c r="I36" s="80">
        <f>Jahresbudget!Q48-Jahresbudget!P48</f>
        <v>-90</v>
      </c>
      <c r="J36" s="80"/>
      <c r="K36" s="66">
        <f>IFERROR(Jahresbudget!P48/Jahresbudget!P77,0)</f>
        <v>8.5778819395881833E-2</v>
      </c>
      <c r="L36" s="66"/>
      <c r="M36" s="66"/>
    </row>
    <row r="37" spans="2:13" ht="21.75" customHeight="1" x14ac:dyDescent="0.25">
      <c r="B37" s="73" t="s">
        <v>37</v>
      </c>
      <c r="C37" s="73"/>
      <c r="D37" s="73"/>
      <c r="E37" s="74">
        <f>Jahresbudget!Q56</f>
        <v>1848</v>
      </c>
      <c r="F37" s="74"/>
      <c r="G37" s="74">
        <f>Jahresbudget!P56</f>
        <v>1848</v>
      </c>
      <c r="H37" s="74"/>
      <c r="I37" s="75">
        <f>Jahresbudget!Q56-Jahresbudget!P56</f>
        <v>0</v>
      </c>
      <c r="J37" s="75"/>
      <c r="K37" s="76">
        <f>IFERROR(Jahresbudget!P56/Jahresbudget!P77,0)</f>
        <v>3.0194144427350404E-2</v>
      </c>
      <c r="L37" s="76"/>
      <c r="M37" s="76"/>
    </row>
    <row r="38" spans="2:13" ht="21.75" customHeight="1" x14ac:dyDescent="0.25">
      <c r="B38" s="64" t="s">
        <v>38</v>
      </c>
      <c r="C38" s="64"/>
      <c r="D38" s="64"/>
      <c r="E38" s="65">
        <f>Jahresbudget!Q66</f>
        <v>6516</v>
      </c>
      <c r="F38" s="65"/>
      <c r="G38" s="65">
        <f>Jahresbudget!P66</f>
        <v>6945</v>
      </c>
      <c r="H38" s="65"/>
      <c r="I38" s="80">
        <f>Jahresbudget!Q66-Jahresbudget!P66</f>
        <v>-429</v>
      </c>
      <c r="J38" s="80"/>
      <c r="K38" s="66">
        <f>IFERROR(Jahresbudget!P66/Jahresbudget!P77,0)</f>
        <v>0.11347312394369512</v>
      </c>
      <c r="L38" s="66"/>
      <c r="M38" s="66"/>
    </row>
    <row r="39" spans="2:13" ht="21.75" customHeight="1" x14ac:dyDescent="0.25">
      <c r="B39" s="73" t="s">
        <v>39</v>
      </c>
      <c r="C39" s="73"/>
      <c r="D39" s="73"/>
      <c r="E39" s="74">
        <f>Jahresbudget!Q74</f>
        <v>10500</v>
      </c>
      <c r="F39" s="74"/>
      <c r="G39" s="74">
        <f>Jahresbudget!P74</f>
        <v>10500</v>
      </c>
      <c r="H39" s="74"/>
      <c r="I39" s="75">
        <f>Jahresbudget!Q74-Jahresbudget!P74</f>
        <v>0</v>
      </c>
      <c r="J39" s="75"/>
      <c r="K39" s="76">
        <f>IFERROR(Jahresbudget!P74/Jahresbudget!P77,0)</f>
        <v>0.17155763879176367</v>
      </c>
      <c r="L39" s="76"/>
      <c r="M39" s="76"/>
    </row>
    <row r="40" spans="2:13" ht="24" customHeight="1" x14ac:dyDescent="0.25">
      <c r="B40" s="77" t="s">
        <v>40</v>
      </c>
      <c r="C40" s="77"/>
      <c r="D40" s="77"/>
      <c r="E40" s="78">
        <f>Jahresbudget!Q77</f>
        <v>59920.32</v>
      </c>
      <c r="F40" s="78"/>
      <c r="G40" s="78">
        <f>Jahresbudget!P77</f>
        <v>61203.92</v>
      </c>
      <c r="H40" s="78"/>
      <c r="I40" s="78">
        <f>Jahresbudget!Q77-Jahresbudget!P77</f>
        <v>-1283.5999999999985</v>
      </c>
      <c r="J40" s="78"/>
      <c r="K40" s="79">
        <v>1</v>
      </c>
      <c r="L40" s="79"/>
      <c r="M40" s="79"/>
    </row>
    <row r="41" spans="2:13" ht="12" customHeight="1" x14ac:dyDescent="0.25"/>
    <row r="42" spans="2:13" ht="24" customHeight="1" x14ac:dyDescent="0.25">
      <c r="B42" s="67" t="s">
        <v>41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2:13" ht="21.75" customHeight="1" x14ac:dyDescent="0.25">
      <c r="B43" s="71" t="s">
        <v>42</v>
      </c>
      <c r="C43" s="71"/>
      <c r="D43" s="71"/>
      <c r="E43" s="71"/>
      <c r="F43" s="72" t="s">
        <v>43</v>
      </c>
      <c r="G43" s="72"/>
      <c r="H43" s="72" t="s">
        <v>44</v>
      </c>
      <c r="I43" s="72"/>
      <c r="J43" s="14" t="s">
        <v>45</v>
      </c>
      <c r="K43" s="72" t="s">
        <v>46</v>
      </c>
      <c r="L43" s="72"/>
      <c r="M43" s="72"/>
    </row>
    <row r="44" spans="2:13" ht="21.75" customHeight="1" x14ac:dyDescent="0.25">
      <c r="B44" s="68" t="str">
        <f>Sparziele!B6</f>
        <v>Notgroschen (3 Monatsgehälter)</v>
      </c>
      <c r="C44" s="68"/>
      <c r="D44" s="68"/>
      <c r="E44" s="68"/>
      <c r="F44" s="69">
        <f>Sparziele!D6</f>
        <v>8400</v>
      </c>
      <c r="G44" s="69"/>
      <c r="H44" s="69">
        <f>Sparziele!C6</f>
        <v>12000</v>
      </c>
      <c r="I44" s="69"/>
      <c r="J44" s="16">
        <f>Sparziele!E6</f>
        <v>200</v>
      </c>
      <c r="K44" s="70">
        <f>Sparziele!G6</f>
        <v>0.7</v>
      </c>
      <c r="L44" s="70"/>
      <c r="M44" s="70"/>
    </row>
    <row r="45" spans="2:13" ht="21.75" customHeight="1" x14ac:dyDescent="0.25">
      <c r="B45" s="64" t="str">
        <f>Sparziele!B7</f>
        <v>Familienurlaub Skandinavien</v>
      </c>
      <c r="C45" s="64"/>
      <c r="D45" s="64"/>
      <c r="E45" s="64"/>
      <c r="F45" s="65">
        <f>Sparziele!D7</f>
        <v>1850</v>
      </c>
      <c r="G45" s="65"/>
      <c r="H45" s="65">
        <f>Sparziele!C7</f>
        <v>3500</v>
      </c>
      <c r="I45" s="65"/>
      <c r="J45" s="12">
        <f>Sparziele!E7</f>
        <v>150</v>
      </c>
      <c r="K45" s="66">
        <f>Sparziele!G7</f>
        <v>0.52857142857142858</v>
      </c>
      <c r="L45" s="66"/>
      <c r="M45" s="66"/>
    </row>
    <row r="46" spans="2:13" ht="21.75" customHeight="1" x14ac:dyDescent="0.25">
      <c r="B46" s="68" t="str">
        <f>Sparziele!B8</f>
        <v>Neues Familienauto</v>
      </c>
      <c r="C46" s="68"/>
      <c r="D46" s="68"/>
      <c r="E46" s="68"/>
      <c r="F46" s="69">
        <f>Sparziele!D8</f>
        <v>6200</v>
      </c>
      <c r="G46" s="69"/>
      <c r="H46" s="69">
        <f>Sparziele!C8</f>
        <v>18000</v>
      </c>
      <c r="I46" s="69"/>
      <c r="J46" s="16">
        <f>Sparziele!E8</f>
        <v>350</v>
      </c>
      <c r="K46" s="70">
        <f>Sparziele!G8</f>
        <v>0.34444444444444444</v>
      </c>
      <c r="L46" s="70"/>
      <c r="M46" s="70"/>
    </row>
    <row r="47" spans="2:13" ht="21.75" customHeight="1" x14ac:dyDescent="0.25">
      <c r="B47" s="64" t="str">
        <f>Sparziele!B9</f>
        <v>Renovierung Badezimmer</v>
      </c>
      <c r="C47" s="64"/>
      <c r="D47" s="64"/>
      <c r="E47" s="64"/>
      <c r="F47" s="65">
        <f>Sparziele!D9</f>
        <v>4100</v>
      </c>
      <c r="G47" s="65"/>
      <c r="H47" s="65">
        <f>Sparziele!C9</f>
        <v>8500</v>
      </c>
      <c r="I47" s="65"/>
      <c r="J47" s="12">
        <f>Sparziele!E9</f>
        <v>200</v>
      </c>
      <c r="K47" s="66">
        <f>Sparziele!G9</f>
        <v>0.4823529411764706</v>
      </c>
      <c r="L47" s="66"/>
      <c r="M47" s="66"/>
    </row>
    <row r="48" spans="2:13" ht="21.75" customHeight="1" x14ac:dyDescent="0.25">
      <c r="B48" s="68" t="str">
        <f>Sparziele!B10</f>
        <v>Ausbildungsfonds Kind 1</v>
      </c>
      <c r="C48" s="68"/>
      <c r="D48" s="68"/>
      <c r="E48" s="68"/>
      <c r="F48" s="69">
        <f>Sparziele!D10</f>
        <v>5800</v>
      </c>
      <c r="G48" s="69"/>
      <c r="H48" s="69">
        <f>Sparziele!C10</f>
        <v>15000</v>
      </c>
      <c r="I48" s="69"/>
      <c r="J48" s="16">
        <f>Sparziele!E10</f>
        <v>100</v>
      </c>
      <c r="K48" s="70">
        <f>Sparziele!G10</f>
        <v>0.38666666666666666</v>
      </c>
      <c r="L48" s="70"/>
      <c r="M48" s="70"/>
    </row>
    <row r="49" spans="2:13" ht="21.75" customHeight="1" x14ac:dyDescent="0.25">
      <c r="B49" s="64" t="str">
        <f>Sparziele!B11</f>
        <v>Ausbildungsfonds Kind 2</v>
      </c>
      <c r="C49" s="64"/>
      <c r="D49" s="64"/>
      <c r="E49" s="64"/>
      <c r="F49" s="65">
        <f>Sparziele!D11</f>
        <v>3600</v>
      </c>
      <c r="G49" s="65"/>
      <c r="H49" s="65">
        <f>Sparziele!C11</f>
        <v>15000</v>
      </c>
      <c r="I49" s="65"/>
      <c r="J49" s="12">
        <f>Sparziele!E11</f>
        <v>100</v>
      </c>
      <c r="K49" s="66">
        <f>Sparziele!G11</f>
        <v>0.24</v>
      </c>
      <c r="L49" s="66"/>
      <c r="M49" s="66"/>
    </row>
    <row r="50" spans="2:13" ht="21.75" customHeight="1" x14ac:dyDescent="0.25">
      <c r="B50" s="68" t="str">
        <f>Sparziele!B12</f>
        <v>Eigene Photovoltaikanlage</v>
      </c>
      <c r="C50" s="68"/>
      <c r="D50" s="68"/>
      <c r="E50" s="68"/>
      <c r="F50" s="69">
        <f>Sparziele!D12</f>
        <v>800</v>
      </c>
      <c r="G50" s="69"/>
      <c r="H50" s="69">
        <f>Sparziele!C12</f>
        <v>10000</v>
      </c>
      <c r="I50" s="69"/>
      <c r="J50" s="16">
        <f>Sparziele!E12</f>
        <v>150</v>
      </c>
      <c r="K50" s="70">
        <f>Sparziele!G12</f>
        <v>0.08</v>
      </c>
      <c r="L50" s="70"/>
      <c r="M50" s="70"/>
    </row>
    <row r="51" spans="2:13" ht="21.75" customHeight="1" x14ac:dyDescent="0.25">
      <c r="B51" s="64" t="str">
        <f>Sparziele!B13</f>
        <v>Modernisierung Küche</v>
      </c>
      <c r="C51" s="64"/>
      <c r="D51" s="64"/>
      <c r="E51" s="64"/>
      <c r="F51" s="65">
        <f>Sparziele!D13</f>
        <v>1200</v>
      </c>
      <c r="G51" s="65"/>
      <c r="H51" s="65">
        <f>Sparziele!C13</f>
        <v>6000</v>
      </c>
      <c r="I51" s="65"/>
      <c r="J51" s="12">
        <f>Sparziele!E13</f>
        <v>100</v>
      </c>
      <c r="K51" s="66">
        <f>Sparziele!G13</f>
        <v>0.2</v>
      </c>
      <c r="L51" s="66"/>
      <c r="M51" s="66"/>
    </row>
    <row r="53" spans="2:13" ht="12" customHeight="1" x14ac:dyDescent="0.25"/>
    <row r="54" spans="2:13" ht="24" customHeight="1" x14ac:dyDescent="0.25">
      <c r="B54" s="67" t="s">
        <v>47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13" ht="19.5" customHeight="1" x14ac:dyDescent="0.25">
      <c r="B55" s="62" t="s">
        <v>48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2:13" ht="19.5" customHeight="1" x14ac:dyDescent="0.25">
      <c r="B56" s="62" t="s">
        <v>49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  <row r="57" spans="2:13" ht="19.5" customHeight="1" x14ac:dyDescent="0.25">
      <c r="B57" s="62" t="s">
        <v>50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2:13" ht="19.5" customHeight="1" x14ac:dyDescent="0.25">
      <c r="B58" s="62" t="s">
        <v>51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2:13" ht="19.5" customHeight="1" x14ac:dyDescent="0.25">
      <c r="B59" s="62" t="s">
        <v>52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</sheetData>
  <mergeCells count="104">
    <mergeCell ref="B3:M3"/>
    <mergeCell ref="B5:D5"/>
    <mergeCell ref="E5:G5"/>
    <mergeCell ref="H5:J5"/>
    <mergeCell ref="K5:M5"/>
    <mergeCell ref="B6:D6"/>
    <mergeCell ref="E6:G6"/>
    <mergeCell ref="H6:J6"/>
    <mergeCell ref="K6:M6"/>
    <mergeCell ref="B7:D7"/>
    <mergeCell ref="E7:G7"/>
    <mergeCell ref="H7:J7"/>
    <mergeCell ref="K7:M7"/>
    <mergeCell ref="B31:M31"/>
    <mergeCell ref="B32:D32"/>
    <mergeCell ref="E32:F32"/>
    <mergeCell ref="G32:H32"/>
    <mergeCell ref="I32:J32"/>
    <mergeCell ref="K32:M32"/>
    <mergeCell ref="B33:D33"/>
    <mergeCell ref="E33:F33"/>
    <mergeCell ref="G33:H33"/>
    <mergeCell ref="I33:J33"/>
    <mergeCell ref="K33:M33"/>
    <mergeCell ref="B34:D34"/>
    <mergeCell ref="E34:F34"/>
    <mergeCell ref="G34:H34"/>
    <mergeCell ref="I34:J34"/>
    <mergeCell ref="K34:M34"/>
    <mergeCell ref="B35:D35"/>
    <mergeCell ref="E35:F35"/>
    <mergeCell ref="G35:H35"/>
    <mergeCell ref="I35:J35"/>
    <mergeCell ref="K35:M35"/>
    <mergeCell ref="B36:D36"/>
    <mergeCell ref="E36:F36"/>
    <mergeCell ref="G36:H36"/>
    <mergeCell ref="I36:J36"/>
    <mergeCell ref="K36:M36"/>
    <mergeCell ref="B37:D37"/>
    <mergeCell ref="E37:F37"/>
    <mergeCell ref="G37:H37"/>
    <mergeCell ref="I37:J37"/>
    <mergeCell ref="K37:M37"/>
    <mergeCell ref="B38:D38"/>
    <mergeCell ref="E38:F38"/>
    <mergeCell ref="G38:H38"/>
    <mergeCell ref="I38:J38"/>
    <mergeCell ref="K38:M38"/>
    <mergeCell ref="B39:D39"/>
    <mergeCell ref="E39:F39"/>
    <mergeCell ref="G39:H39"/>
    <mergeCell ref="I39:J39"/>
    <mergeCell ref="K39:M39"/>
    <mergeCell ref="B40:D40"/>
    <mergeCell ref="E40:F40"/>
    <mergeCell ref="G40:H40"/>
    <mergeCell ref="I40:J40"/>
    <mergeCell ref="K40:M40"/>
    <mergeCell ref="B42:M42"/>
    <mergeCell ref="B43:E43"/>
    <mergeCell ref="F43:G43"/>
    <mergeCell ref="H43:I43"/>
    <mergeCell ref="K43:M43"/>
    <mergeCell ref="B44:E44"/>
    <mergeCell ref="F44:G44"/>
    <mergeCell ref="H44:I44"/>
    <mergeCell ref="K44:M44"/>
    <mergeCell ref="B45:E45"/>
    <mergeCell ref="F45:G45"/>
    <mergeCell ref="H45:I45"/>
    <mergeCell ref="K45:M45"/>
    <mergeCell ref="B46:E46"/>
    <mergeCell ref="F46:G46"/>
    <mergeCell ref="H46:I46"/>
    <mergeCell ref="K46:M46"/>
    <mergeCell ref="B47:E47"/>
    <mergeCell ref="F47:G47"/>
    <mergeCell ref="H47:I47"/>
    <mergeCell ref="K47:M47"/>
    <mergeCell ref="B59:M59"/>
    <mergeCell ref="B2:N2"/>
    <mergeCell ref="B9:N9"/>
    <mergeCell ref="B51:E51"/>
    <mergeCell ref="F51:G51"/>
    <mergeCell ref="H51:I51"/>
    <mergeCell ref="K51:M51"/>
    <mergeCell ref="B54:M54"/>
    <mergeCell ref="B55:M55"/>
    <mergeCell ref="B56:M56"/>
    <mergeCell ref="B57:M57"/>
    <mergeCell ref="B58:M58"/>
    <mergeCell ref="B48:E48"/>
    <mergeCell ref="F48:G48"/>
    <mergeCell ref="H48:I48"/>
    <mergeCell ref="K48:M48"/>
    <mergeCell ref="B49:E49"/>
    <mergeCell ref="F49:G49"/>
    <mergeCell ref="H49:I49"/>
    <mergeCell ref="K49:M49"/>
    <mergeCell ref="B50:E50"/>
    <mergeCell ref="F50:G50"/>
    <mergeCell ref="H50:I50"/>
    <mergeCell ref="K50:M50"/>
  </mergeCells>
  <conditionalFormatting sqref="I33:I39">
    <cfRule type="cellIs" dxfId="3" priority="2" operator="greaterThan">
      <formula>0</formula>
    </cfRule>
    <cfRule type="cellIs" dxfId="2" priority="3" operator="lessThan">
      <formula>0</formula>
    </cfRule>
  </conditionalFormatting>
  <conditionalFormatting sqref="K33:K39">
    <cfRule type="dataBar" priority="4">
      <dataBar>
        <cfvo type="min"/>
        <cfvo type="max"/>
        <color rgb="FF4A90B8"/>
      </dataBar>
      <extLst>
        <ext xmlns:x14="http://schemas.microsoft.com/office/spreadsheetml/2009/9/main" uri="{B025F937-C7B1-47D3-B67F-A62EFF666E3E}">
          <x14:id>{D46CB5B8-1078-46F9-8A74-CDB2CA2680E8}</x14:id>
        </ext>
      </extLst>
    </cfRule>
  </conditionalFormatting>
  <conditionalFormatting sqref="K44:K51">
    <cfRule type="dataBar" priority="5">
      <dataBar>
        <cfvo type="num" val="0"/>
        <cfvo type="num" val="1"/>
        <color rgb="FF5C6BC0"/>
      </dataBar>
      <extLst>
        <ext xmlns:x14="http://schemas.microsoft.com/office/spreadsheetml/2009/9/main" uri="{B025F937-C7B1-47D3-B67F-A62EFF666E3E}">
          <x14:id>{F360F0DC-003D-4D3E-AF45-E0D737A9F34F}</x14:id>
        </ext>
      </extLst>
    </cfRule>
  </conditionalFormatting>
  <printOptions horizontalCentered="1"/>
  <pageMargins left="0.4" right="0.4" top="0.5" bottom="0.5" header="0.511811023622047" footer="0.511811023622047"/>
  <pageSetup paperSize="9" fitToHeight="0" orientation="landscape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6CB5B8-1078-46F9-8A74-CDB2CA2680E8}">
            <x14:dataBar axisPosition="none">
              <x14:cfvo type="min"/>
              <x14:cfvo type="max"/>
              <x14:negativeFillColor rgb="FF4A90B8"/>
            </x14:dataBar>
          </x14:cfRule>
          <xm:sqref>K33:K39</xm:sqref>
        </x14:conditionalFormatting>
        <x14:conditionalFormatting xmlns:xm="http://schemas.microsoft.com/office/excel/2006/main">
          <x14:cfRule type="dataBar" id="{F360F0DC-003D-4D3E-AF45-E0D737A9F34F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5C6BC0"/>
            </x14:dataBar>
          </x14:cfRule>
          <xm:sqref>K44:K51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C8A"/>
    <pageSetUpPr fitToPage="1"/>
  </sheetPr>
  <dimension ref="A1:S79"/>
  <sheetViews>
    <sheetView showGridLines="0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38" customWidth="1"/>
    <col min="3" max="3" width="14" customWidth="1"/>
    <col min="4" max="15" width="11" customWidth="1"/>
    <col min="16" max="18" width="14" customWidth="1"/>
    <col min="19" max="19" width="10" customWidth="1"/>
    <col min="20" max="20" width="1.5703125" customWidth="1"/>
  </cols>
  <sheetData>
    <row r="1" spans="1:19" ht="7.5" customHeight="1" x14ac:dyDescent="0.25"/>
    <row r="2" spans="1:19" ht="37.5" customHeight="1" x14ac:dyDescent="0.25">
      <c r="B2" s="92" t="s">
        <v>53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1.75" customHeight="1" x14ac:dyDescent="0.25">
      <c r="B3" s="93" t="s">
        <v>54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5" spans="1:19" ht="31.5" customHeight="1" x14ac:dyDescent="0.25">
      <c r="A5" s="18"/>
      <c r="B5" s="19" t="s">
        <v>28</v>
      </c>
      <c r="C5" s="18" t="s">
        <v>55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8" t="s">
        <v>22</v>
      </c>
      <c r="O5" s="18" t="s">
        <v>23</v>
      </c>
      <c r="P5" s="18" t="s">
        <v>56</v>
      </c>
      <c r="Q5" s="18" t="s">
        <v>57</v>
      </c>
      <c r="R5" s="18" t="s">
        <v>31</v>
      </c>
      <c r="S5" s="18" t="s">
        <v>58</v>
      </c>
    </row>
    <row r="6" spans="1:19" ht="24" customHeight="1" x14ac:dyDescent="0.25">
      <c r="B6" s="20" t="s">
        <v>59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x14ac:dyDescent="0.25">
      <c r="B7" s="22" t="s">
        <v>60</v>
      </c>
      <c r="C7" s="23">
        <v>3200</v>
      </c>
      <c r="D7" s="23">
        <v>3200</v>
      </c>
      <c r="E7" s="23">
        <v>3200</v>
      </c>
      <c r="F7" s="23">
        <v>3200</v>
      </c>
      <c r="G7" s="23">
        <v>3200</v>
      </c>
      <c r="H7" s="23">
        <v>3320</v>
      </c>
      <c r="I7" s="23">
        <v>3200</v>
      </c>
      <c r="J7" s="23">
        <v>3200</v>
      </c>
      <c r="K7" s="23">
        <v>3200</v>
      </c>
      <c r="L7" s="23">
        <v>3200</v>
      </c>
      <c r="M7" s="23">
        <v>3200</v>
      </c>
      <c r="N7" s="23">
        <v>3200</v>
      </c>
      <c r="O7" s="23">
        <v>3850</v>
      </c>
      <c r="P7" s="24">
        <f>SUM(D7:O7)</f>
        <v>39170</v>
      </c>
      <c r="Q7" s="5">
        <f>C7*12</f>
        <v>38400</v>
      </c>
      <c r="R7" s="5">
        <f t="shared" ref="R7:R12" si="0">P7-Q7</f>
        <v>770</v>
      </c>
      <c r="S7" s="25">
        <f t="shared" ref="S7:S12" si="1">IFERROR(P7/Q7,0)</f>
        <v>1.0200520833333333</v>
      </c>
    </row>
    <row r="8" spans="1:19" x14ac:dyDescent="0.25">
      <c r="B8" s="22" t="s">
        <v>61</v>
      </c>
      <c r="C8" s="23">
        <v>2400</v>
      </c>
      <c r="D8" s="23">
        <v>2400</v>
      </c>
      <c r="E8" s="23">
        <v>2400</v>
      </c>
      <c r="F8" s="23">
        <v>2400</v>
      </c>
      <c r="G8" s="23">
        <v>2400</v>
      </c>
      <c r="H8" s="23">
        <v>2400</v>
      </c>
      <c r="I8" s="23">
        <v>2400</v>
      </c>
      <c r="J8" s="23">
        <v>2400</v>
      </c>
      <c r="K8" s="23">
        <v>2400</v>
      </c>
      <c r="L8" s="23">
        <v>2400</v>
      </c>
      <c r="M8" s="23">
        <v>2400</v>
      </c>
      <c r="N8" s="23">
        <v>2400</v>
      </c>
      <c r="O8" s="23">
        <v>2800</v>
      </c>
      <c r="P8" s="24">
        <f>SUM(D8:O8)</f>
        <v>29200</v>
      </c>
      <c r="Q8" s="5">
        <f>C8*12</f>
        <v>28800</v>
      </c>
      <c r="R8" s="5">
        <f t="shared" si="0"/>
        <v>400</v>
      </c>
      <c r="S8" s="25">
        <f t="shared" si="1"/>
        <v>1.0138888888888888</v>
      </c>
    </row>
    <row r="9" spans="1:19" x14ac:dyDescent="0.25">
      <c r="B9" s="22" t="s">
        <v>62</v>
      </c>
      <c r="C9" s="23">
        <v>510</v>
      </c>
      <c r="D9" s="23">
        <v>510</v>
      </c>
      <c r="E9" s="23">
        <v>510</v>
      </c>
      <c r="F9" s="23">
        <v>510</v>
      </c>
      <c r="G9" s="23">
        <v>510</v>
      </c>
      <c r="H9" s="23">
        <v>510</v>
      </c>
      <c r="I9" s="23">
        <v>510</v>
      </c>
      <c r="J9" s="23">
        <v>510</v>
      </c>
      <c r="K9" s="23">
        <v>510</v>
      </c>
      <c r="L9" s="23">
        <v>510</v>
      </c>
      <c r="M9" s="23">
        <v>510</v>
      </c>
      <c r="N9" s="23">
        <v>510</v>
      </c>
      <c r="O9" s="23">
        <v>510</v>
      </c>
      <c r="P9" s="24">
        <f>SUM(D9:O9)</f>
        <v>6120</v>
      </c>
      <c r="Q9" s="5">
        <f>C9*12</f>
        <v>6120</v>
      </c>
      <c r="R9" s="5">
        <f t="shared" si="0"/>
        <v>0</v>
      </c>
      <c r="S9" s="25">
        <f t="shared" si="1"/>
        <v>1</v>
      </c>
    </row>
    <row r="10" spans="1:19" x14ac:dyDescent="0.25">
      <c r="B10" s="22" t="s">
        <v>63</v>
      </c>
      <c r="C10" s="23">
        <v>40</v>
      </c>
      <c r="D10" s="23">
        <v>25</v>
      </c>
      <c r="E10" s="23">
        <v>0</v>
      </c>
      <c r="F10" s="23">
        <v>35</v>
      </c>
      <c r="G10" s="23">
        <v>0</v>
      </c>
      <c r="H10" s="23">
        <v>0</v>
      </c>
      <c r="I10" s="23">
        <v>45</v>
      </c>
      <c r="J10" s="23">
        <v>0</v>
      </c>
      <c r="K10" s="23">
        <v>0</v>
      </c>
      <c r="L10" s="23">
        <v>50</v>
      </c>
      <c r="M10" s="23">
        <v>0</v>
      </c>
      <c r="N10" s="23">
        <v>0</v>
      </c>
      <c r="O10" s="23">
        <v>180</v>
      </c>
      <c r="P10" s="24">
        <f>SUM(D10:O10)</f>
        <v>335</v>
      </c>
      <c r="Q10" s="5">
        <f>C10*12</f>
        <v>480</v>
      </c>
      <c r="R10" s="5">
        <f t="shared" si="0"/>
        <v>-145</v>
      </c>
      <c r="S10" s="25">
        <f t="shared" si="1"/>
        <v>0.69791666666666663</v>
      </c>
    </row>
    <row r="11" spans="1:19" x14ac:dyDescent="0.25">
      <c r="B11" s="22" t="s">
        <v>64</v>
      </c>
      <c r="C11" s="23">
        <v>80</v>
      </c>
      <c r="D11" s="23">
        <v>0</v>
      </c>
      <c r="E11" s="23">
        <v>150</v>
      </c>
      <c r="F11" s="23">
        <v>0</v>
      </c>
      <c r="G11" s="23">
        <v>60</v>
      </c>
      <c r="H11" s="23">
        <v>0</v>
      </c>
      <c r="I11" s="23">
        <v>0</v>
      </c>
      <c r="J11" s="23">
        <v>120</v>
      </c>
      <c r="K11" s="23">
        <v>0</v>
      </c>
      <c r="L11" s="23">
        <v>0</v>
      </c>
      <c r="M11" s="23">
        <v>90</v>
      </c>
      <c r="N11" s="23">
        <v>0</v>
      </c>
      <c r="O11" s="23">
        <v>240</v>
      </c>
      <c r="P11" s="24">
        <f>SUM(D11:O11)</f>
        <v>660</v>
      </c>
      <c r="Q11" s="5">
        <f>C11*12</f>
        <v>960</v>
      </c>
      <c r="R11" s="5">
        <f t="shared" si="0"/>
        <v>-300</v>
      </c>
      <c r="S11" s="25">
        <f t="shared" si="1"/>
        <v>0.6875</v>
      </c>
    </row>
    <row r="12" spans="1:19" ht="21.75" customHeight="1" x14ac:dyDescent="0.25">
      <c r="B12" s="20" t="s">
        <v>65</v>
      </c>
      <c r="C12" s="26">
        <f t="shared" ref="C12:Q12" si="2">SUM(C7:C11)</f>
        <v>6230</v>
      </c>
      <c r="D12" s="26">
        <f t="shared" si="2"/>
        <v>6135</v>
      </c>
      <c r="E12" s="26">
        <f t="shared" si="2"/>
        <v>6260</v>
      </c>
      <c r="F12" s="26">
        <f t="shared" si="2"/>
        <v>6145</v>
      </c>
      <c r="G12" s="26">
        <f t="shared" si="2"/>
        <v>6170</v>
      </c>
      <c r="H12" s="26">
        <f t="shared" si="2"/>
        <v>6230</v>
      </c>
      <c r="I12" s="26">
        <f t="shared" si="2"/>
        <v>6155</v>
      </c>
      <c r="J12" s="26">
        <f t="shared" si="2"/>
        <v>6230</v>
      </c>
      <c r="K12" s="26">
        <f t="shared" si="2"/>
        <v>6110</v>
      </c>
      <c r="L12" s="26">
        <f t="shared" si="2"/>
        <v>6160</v>
      </c>
      <c r="M12" s="26">
        <f t="shared" si="2"/>
        <v>6200</v>
      </c>
      <c r="N12" s="26">
        <f t="shared" si="2"/>
        <v>6110</v>
      </c>
      <c r="O12" s="26">
        <f t="shared" si="2"/>
        <v>7580</v>
      </c>
      <c r="P12" s="26">
        <f t="shared" si="2"/>
        <v>75485</v>
      </c>
      <c r="Q12" s="26">
        <f t="shared" si="2"/>
        <v>74760</v>
      </c>
      <c r="R12" s="26">
        <f t="shared" si="0"/>
        <v>725</v>
      </c>
      <c r="S12" s="27">
        <f t="shared" si="1"/>
        <v>1.0096976993044409</v>
      </c>
    </row>
    <row r="13" spans="1:19" ht="6" customHeight="1" x14ac:dyDescent="0.25"/>
    <row r="14" spans="1:19" ht="24" customHeight="1" x14ac:dyDescent="0.25">
      <c r="B14" s="28" t="s">
        <v>66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x14ac:dyDescent="0.25">
      <c r="B15" s="30" t="s">
        <v>67</v>
      </c>
      <c r="C15" s="31">
        <v>1180</v>
      </c>
      <c r="D15" s="31">
        <v>1180</v>
      </c>
      <c r="E15" s="31">
        <v>1180</v>
      </c>
      <c r="F15" s="31">
        <v>1180</v>
      </c>
      <c r="G15" s="31">
        <v>1180</v>
      </c>
      <c r="H15" s="31">
        <v>1180</v>
      </c>
      <c r="I15" s="31">
        <v>1180</v>
      </c>
      <c r="J15" s="31">
        <v>1180</v>
      </c>
      <c r="K15" s="31">
        <v>1180</v>
      </c>
      <c r="L15" s="31">
        <v>1180</v>
      </c>
      <c r="M15" s="31">
        <v>1180</v>
      </c>
      <c r="N15" s="31">
        <v>1180</v>
      </c>
      <c r="O15" s="31">
        <v>1180</v>
      </c>
      <c r="P15" s="10">
        <f t="shared" ref="P15:P23" si="3">SUM(D15:O15)</f>
        <v>14160</v>
      </c>
      <c r="Q15" s="9">
        <f t="shared" ref="Q15:Q23" si="4">C15*12</f>
        <v>14160</v>
      </c>
      <c r="R15" s="9">
        <f t="shared" ref="R15:R24" si="5">Q15-P15</f>
        <v>0</v>
      </c>
      <c r="S15" s="32">
        <f t="shared" ref="S15:S24" si="6">IFERROR(P15/Q15,0)</f>
        <v>1</v>
      </c>
    </row>
    <row r="16" spans="1:19" x14ac:dyDescent="0.25">
      <c r="B16" s="30" t="s">
        <v>68</v>
      </c>
      <c r="C16" s="31">
        <v>240</v>
      </c>
      <c r="D16" s="31">
        <v>240</v>
      </c>
      <c r="E16" s="31">
        <v>240</v>
      </c>
      <c r="F16" s="31">
        <v>240</v>
      </c>
      <c r="G16" s="31">
        <v>240</v>
      </c>
      <c r="H16" s="31">
        <v>240</v>
      </c>
      <c r="I16" s="31">
        <v>240</v>
      </c>
      <c r="J16" s="31">
        <v>240</v>
      </c>
      <c r="K16" s="31">
        <v>240</v>
      </c>
      <c r="L16" s="31">
        <v>240</v>
      </c>
      <c r="M16" s="31">
        <v>240</v>
      </c>
      <c r="N16" s="31">
        <v>240</v>
      </c>
      <c r="O16" s="31">
        <v>240</v>
      </c>
      <c r="P16" s="10">
        <f t="shared" si="3"/>
        <v>2880</v>
      </c>
      <c r="Q16" s="9">
        <f t="shared" si="4"/>
        <v>2880</v>
      </c>
      <c r="R16" s="9">
        <f t="shared" si="5"/>
        <v>0</v>
      </c>
      <c r="S16" s="32">
        <f t="shared" si="6"/>
        <v>1</v>
      </c>
    </row>
    <row r="17" spans="2:19" x14ac:dyDescent="0.25">
      <c r="B17" s="30" t="s">
        <v>69</v>
      </c>
      <c r="C17" s="31">
        <v>105</v>
      </c>
      <c r="D17" s="31">
        <v>108</v>
      </c>
      <c r="E17" s="31">
        <v>112</v>
      </c>
      <c r="F17" s="31">
        <v>104</v>
      </c>
      <c r="G17" s="31">
        <v>98</v>
      </c>
      <c r="H17" s="31">
        <v>89</v>
      </c>
      <c r="I17" s="31">
        <v>84</v>
      </c>
      <c r="J17" s="31">
        <v>86</v>
      </c>
      <c r="K17" s="31">
        <v>92</v>
      </c>
      <c r="L17" s="31">
        <v>97</v>
      </c>
      <c r="M17" s="31">
        <v>104</v>
      </c>
      <c r="N17" s="31">
        <v>118</v>
      </c>
      <c r="O17" s="31">
        <v>126</v>
      </c>
      <c r="P17" s="10">
        <f t="shared" si="3"/>
        <v>1218</v>
      </c>
      <c r="Q17" s="9">
        <f t="shared" si="4"/>
        <v>1260</v>
      </c>
      <c r="R17" s="9">
        <f t="shared" si="5"/>
        <v>42</v>
      </c>
      <c r="S17" s="32">
        <f t="shared" si="6"/>
        <v>0.96666666666666667</v>
      </c>
    </row>
    <row r="18" spans="2:19" x14ac:dyDescent="0.25">
      <c r="B18" s="30" t="s">
        <v>70</v>
      </c>
      <c r="C18" s="31">
        <v>95</v>
      </c>
      <c r="D18" s="31">
        <v>165</v>
      </c>
      <c r="E18" s="31">
        <v>148</v>
      </c>
      <c r="F18" s="31">
        <v>118</v>
      </c>
      <c r="G18" s="31">
        <v>72</v>
      </c>
      <c r="H18" s="31">
        <v>38</v>
      </c>
      <c r="I18" s="31">
        <v>22</v>
      </c>
      <c r="J18" s="31">
        <v>18</v>
      </c>
      <c r="K18" s="31">
        <v>20</v>
      </c>
      <c r="L18" s="31">
        <v>45</v>
      </c>
      <c r="M18" s="31">
        <v>88</v>
      </c>
      <c r="N18" s="31">
        <v>135</v>
      </c>
      <c r="O18" s="31">
        <v>178</v>
      </c>
      <c r="P18" s="10">
        <f t="shared" si="3"/>
        <v>1047</v>
      </c>
      <c r="Q18" s="9">
        <f t="shared" si="4"/>
        <v>1140</v>
      </c>
      <c r="R18" s="9">
        <f t="shared" si="5"/>
        <v>93</v>
      </c>
      <c r="S18" s="32">
        <f t="shared" si="6"/>
        <v>0.91842105263157892</v>
      </c>
    </row>
    <row r="19" spans="2:19" x14ac:dyDescent="0.25">
      <c r="B19" s="30" t="s">
        <v>71</v>
      </c>
      <c r="C19" s="31">
        <v>42</v>
      </c>
      <c r="D19" s="31">
        <v>42</v>
      </c>
      <c r="E19" s="31">
        <v>42</v>
      </c>
      <c r="F19" s="31">
        <v>42</v>
      </c>
      <c r="G19" s="31">
        <v>42</v>
      </c>
      <c r="H19" s="31">
        <v>42</v>
      </c>
      <c r="I19" s="31">
        <v>42</v>
      </c>
      <c r="J19" s="31">
        <v>42</v>
      </c>
      <c r="K19" s="31">
        <v>42</v>
      </c>
      <c r="L19" s="31">
        <v>42</v>
      </c>
      <c r="M19" s="31">
        <v>42</v>
      </c>
      <c r="N19" s="31">
        <v>42</v>
      </c>
      <c r="O19" s="31">
        <v>42</v>
      </c>
      <c r="P19" s="10">
        <f t="shared" si="3"/>
        <v>504</v>
      </c>
      <c r="Q19" s="9">
        <f t="shared" si="4"/>
        <v>504</v>
      </c>
      <c r="R19" s="9">
        <f t="shared" si="5"/>
        <v>0</v>
      </c>
      <c r="S19" s="32">
        <f t="shared" si="6"/>
        <v>1</v>
      </c>
    </row>
    <row r="20" spans="2:19" x14ac:dyDescent="0.25">
      <c r="B20" s="30" t="s">
        <v>72</v>
      </c>
      <c r="C20" s="31">
        <v>45</v>
      </c>
      <c r="D20" s="31">
        <v>44.99</v>
      </c>
      <c r="E20" s="31">
        <v>44.99</v>
      </c>
      <c r="F20" s="31">
        <v>44.99</v>
      </c>
      <c r="G20" s="31">
        <v>44.99</v>
      </c>
      <c r="H20" s="31">
        <v>44.99</v>
      </c>
      <c r="I20" s="31">
        <v>44.99</v>
      </c>
      <c r="J20" s="31">
        <v>44.99</v>
      </c>
      <c r="K20" s="31">
        <v>44.99</v>
      </c>
      <c r="L20" s="31">
        <v>44.99</v>
      </c>
      <c r="M20" s="31">
        <v>44.99</v>
      </c>
      <c r="N20" s="31">
        <v>44.99</v>
      </c>
      <c r="O20" s="31">
        <v>44.99</v>
      </c>
      <c r="P20" s="10">
        <f t="shared" si="3"/>
        <v>539.88</v>
      </c>
      <c r="Q20" s="9">
        <f t="shared" si="4"/>
        <v>540</v>
      </c>
      <c r="R20" s="9">
        <f t="shared" si="5"/>
        <v>0.12000000000000455</v>
      </c>
      <c r="S20" s="32">
        <f t="shared" si="6"/>
        <v>0.99977777777777777</v>
      </c>
    </row>
    <row r="21" spans="2:19" x14ac:dyDescent="0.25">
      <c r="B21" s="30" t="s">
        <v>73</v>
      </c>
      <c r="C21" s="31">
        <v>55</v>
      </c>
      <c r="D21" s="31">
        <v>54</v>
      </c>
      <c r="E21" s="31">
        <v>54</v>
      </c>
      <c r="F21" s="31">
        <v>58</v>
      </c>
      <c r="G21" s="31">
        <v>54</v>
      </c>
      <c r="H21" s="31">
        <v>54</v>
      </c>
      <c r="I21" s="31">
        <v>62</v>
      </c>
      <c r="J21" s="31">
        <v>54</v>
      </c>
      <c r="K21" s="31">
        <v>54</v>
      </c>
      <c r="L21" s="31">
        <v>54</v>
      </c>
      <c r="M21" s="31">
        <v>54</v>
      </c>
      <c r="N21" s="31">
        <v>54</v>
      </c>
      <c r="O21" s="31">
        <v>54</v>
      </c>
      <c r="P21" s="10">
        <f t="shared" si="3"/>
        <v>660</v>
      </c>
      <c r="Q21" s="9">
        <f t="shared" si="4"/>
        <v>660</v>
      </c>
      <c r="R21" s="9">
        <f t="shared" si="5"/>
        <v>0</v>
      </c>
      <c r="S21" s="32">
        <f t="shared" si="6"/>
        <v>1</v>
      </c>
    </row>
    <row r="22" spans="2:19" x14ac:dyDescent="0.25">
      <c r="B22" s="30" t="s">
        <v>74</v>
      </c>
      <c r="C22" s="31">
        <v>18.36</v>
      </c>
      <c r="D22" s="31">
        <v>18.36</v>
      </c>
      <c r="E22" s="31">
        <v>18.36</v>
      </c>
      <c r="F22" s="31">
        <v>55.08</v>
      </c>
      <c r="G22" s="31">
        <v>0</v>
      </c>
      <c r="H22" s="31">
        <v>0</v>
      </c>
      <c r="I22" s="31">
        <v>55.08</v>
      </c>
      <c r="J22" s="31">
        <v>0</v>
      </c>
      <c r="K22" s="31">
        <v>0</v>
      </c>
      <c r="L22" s="31">
        <v>55.08</v>
      </c>
      <c r="M22" s="31">
        <v>0</v>
      </c>
      <c r="N22" s="31">
        <v>0</v>
      </c>
      <c r="O22" s="31">
        <v>55.08</v>
      </c>
      <c r="P22" s="10">
        <f t="shared" si="3"/>
        <v>257.03999999999996</v>
      </c>
      <c r="Q22" s="9">
        <f t="shared" si="4"/>
        <v>220.32</v>
      </c>
      <c r="R22" s="9">
        <f t="shared" si="5"/>
        <v>-36.71999999999997</v>
      </c>
      <c r="S22" s="32">
        <f t="shared" si="6"/>
        <v>1.1666666666666665</v>
      </c>
    </row>
    <row r="23" spans="2:19" x14ac:dyDescent="0.25">
      <c r="B23" s="30" t="s">
        <v>75</v>
      </c>
      <c r="C23" s="31">
        <v>60</v>
      </c>
      <c r="D23" s="31">
        <v>0</v>
      </c>
      <c r="E23" s="31">
        <v>0</v>
      </c>
      <c r="F23" s="31">
        <v>180</v>
      </c>
      <c r="G23" s="31">
        <v>0</v>
      </c>
      <c r="H23" s="31">
        <v>0</v>
      </c>
      <c r="I23" s="31">
        <v>45</v>
      </c>
      <c r="J23" s="31">
        <v>0</v>
      </c>
      <c r="K23" s="31">
        <v>320</v>
      </c>
      <c r="L23" s="31">
        <v>0</v>
      </c>
      <c r="M23" s="31">
        <v>0</v>
      </c>
      <c r="N23" s="31">
        <v>0</v>
      </c>
      <c r="O23" s="31">
        <v>95</v>
      </c>
      <c r="P23" s="10">
        <f t="shared" si="3"/>
        <v>640</v>
      </c>
      <c r="Q23" s="9">
        <f t="shared" si="4"/>
        <v>720</v>
      </c>
      <c r="R23" s="9">
        <f t="shared" si="5"/>
        <v>80</v>
      </c>
      <c r="S23" s="32">
        <f t="shared" si="6"/>
        <v>0.88888888888888884</v>
      </c>
    </row>
    <row r="24" spans="2:19" ht="21.75" customHeight="1" x14ac:dyDescent="0.25">
      <c r="B24" s="28" t="s">
        <v>76</v>
      </c>
      <c r="C24" s="33">
        <f t="shared" ref="C24:Q24" si="7">SUM(C15:C23)</f>
        <v>1840.36</v>
      </c>
      <c r="D24" s="33">
        <f t="shared" si="7"/>
        <v>1852.35</v>
      </c>
      <c r="E24" s="33">
        <f t="shared" si="7"/>
        <v>1839.35</v>
      </c>
      <c r="F24" s="33">
        <f t="shared" si="7"/>
        <v>2022.07</v>
      </c>
      <c r="G24" s="33">
        <f t="shared" si="7"/>
        <v>1730.99</v>
      </c>
      <c r="H24" s="33">
        <f t="shared" si="7"/>
        <v>1687.99</v>
      </c>
      <c r="I24" s="33">
        <f t="shared" si="7"/>
        <v>1775.07</v>
      </c>
      <c r="J24" s="33">
        <f t="shared" si="7"/>
        <v>1664.99</v>
      </c>
      <c r="K24" s="33">
        <f t="shared" si="7"/>
        <v>1992.99</v>
      </c>
      <c r="L24" s="33">
        <f t="shared" si="7"/>
        <v>1758.07</v>
      </c>
      <c r="M24" s="33">
        <f t="shared" si="7"/>
        <v>1752.99</v>
      </c>
      <c r="N24" s="33">
        <f t="shared" si="7"/>
        <v>1813.99</v>
      </c>
      <c r="O24" s="33">
        <f t="shared" si="7"/>
        <v>2015.07</v>
      </c>
      <c r="P24" s="33">
        <f t="shared" si="7"/>
        <v>21905.920000000002</v>
      </c>
      <c r="Q24" s="33">
        <f t="shared" si="7"/>
        <v>22084.32</v>
      </c>
      <c r="R24" s="33">
        <f t="shared" si="5"/>
        <v>178.39999999999782</v>
      </c>
      <c r="S24" s="34">
        <f t="shared" si="6"/>
        <v>0.99192187035869805</v>
      </c>
    </row>
    <row r="25" spans="2:19" ht="6" customHeight="1" x14ac:dyDescent="0.25"/>
    <row r="26" spans="2:19" ht="24" customHeight="1" x14ac:dyDescent="0.25">
      <c r="B26" s="28" t="s">
        <v>77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2:19" x14ac:dyDescent="0.25">
      <c r="B27" s="30" t="s">
        <v>78</v>
      </c>
      <c r="C27" s="31">
        <v>180</v>
      </c>
      <c r="D27" s="31">
        <v>195</v>
      </c>
      <c r="E27" s="31">
        <v>168</v>
      </c>
      <c r="F27" s="31">
        <v>185</v>
      </c>
      <c r="G27" s="31">
        <v>172</v>
      </c>
      <c r="H27" s="31">
        <v>158</v>
      </c>
      <c r="I27" s="31">
        <v>210</v>
      </c>
      <c r="J27" s="31">
        <v>245</v>
      </c>
      <c r="K27" s="31">
        <v>198</v>
      </c>
      <c r="L27" s="31">
        <v>175</v>
      </c>
      <c r="M27" s="31">
        <v>182</v>
      </c>
      <c r="N27" s="31">
        <v>165</v>
      </c>
      <c r="O27" s="31">
        <v>205</v>
      </c>
      <c r="P27" s="10">
        <f t="shared" ref="P27:P32" si="8">SUM(D27:O27)</f>
        <v>2258</v>
      </c>
      <c r="Q27" s="9">
        <f t="shared" ref="Q27:Q32" si="9">C27*12</f>
        <v>2160</v>
      </c>
      <c r="R27" s="9">
        <f t="shared" ref="R27:R33" si="10">Q27-P27</f>
        <v>-98</v>
      </c>
      <c r="S27" s="32">
        <f t="shared" ref="S27:S33" si="11">IFERROR(P27/Q27,0)</f>
        <v>1.0453703703703703</v>
      </c>
    </row>
    <row r="28" spans="2:19" x14ac:dyDescent="0.25">
      <c r="B28" s="30" t="s">
        <v>79</v>
      </c>
      <c r="C28" s="31">
        <v>62</v>
      </c>
      <c r="D28" s="31">
        <v>62</v>
      </c>
      <c r="E28" s="31">
        <v>62</v>
      </c>
      <c r="F28" s="31">
        <v>62</v>
      </c>
      <c r="G28" s="31">
        <v>62</v>
      </c>
      <c r="H28" s="31">
        <v>62</v>
      </c>
      <c r="I28" s="31">
        <v>62</v>
      </c>
      <c r="J28" s="31">
        <v>62</v>
      </c>
      <c r="K28" s="31">
        <v>62</v>
      </c>
      <c r="L28" s="31">
        <v>62</v>
      </c>
      <c r="M28" s="31">
        <v>62</v>
      </c>
      <c r="N28" s="31">
        <v>62</v>
      </c>
      <c r="O28" s="31">
        <v>62</v>
      </c>
      <c r="P28" s="10">
        <f t="shared" si="8"/>
        <v>744</v>
      </c>
      <c r="Q28" s="9">
        <f t="shared" si="9"/>
        <v>744</v>
      </c>
      <c r="R28" s="9">
        <f t="shared" si="10"/>
        <v>0</v>
      </c>
      <c r="S28" s="32">
        <f t="shared" si="11"/>
        <v>1</v>
      </c>
    </row>
    <row r="29" spans="2:19" x14ac:dyDescent="0.25">
      <c r="B29" s="30" t="s">
        <v>80</v>
      </c>
      <c r="C29" s="31">
        <v>20</v>
      </c>
      <c r="D29" s="31">
        <v>0</v>
      </c>
      <c r="E29" s="31">
        <v>0</v>
      </c>
      <c r="F29" s="31">
        <v>0</v>
      </c>
      <c r="G29" s="31">
        <v>240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10">
        <f t="shared" si="8"/>
        <v>240</v>
      </c>
      <c r="Q29" s="9">
        <f t="shared" si="9"/>
        <v>240</v>
      </c>
      <c r="R29" s="9">
        <f t="shared" si="10"/>
        <v>0</v>
      </c>
      <c r="S29" s="32">
        <f t="shared" si="11"/>
        <v>1</v>
      </c>
    </row>
    <row r="30" spans="2:19" x14ac:dyDescent="0.25">
      <c r="B30" s="30" t="s">
        <v>81</v>
      </c>
      <c r="C30" s="31">
        <v>55</v>
      </c>
      <c r="D30" s="31">
        <v>0</v>
      </c>
      <c r="E30" s="31">
        <v>420</v>
      </c>
      <c r="F30" s="31">
        <v>0</v>
      </c>
      <c r="G30" s="31">
        <v>85</v>
      </c>
      <c r="H30" s="31">
        <v>0</v>
      </c>
      <c r="I30" s="31">
        <v>0</v>
      </c>
      <c r="J30" s="31">
        <v>175</v>
      </c>
      <c r="K30" s="31">
        <v>0</v>
      </c>
      <c r="L30" s="31">
        <v>0</v>
      </c>
      <c r="M30" s="31">
        <v>230</v>
      </c>
      <c r="N30" s="31">
        <v>0</v>
      </c>
      <c r="O30" s="31">
        <v>65</v>
      </c>
      <c r="P30" s="10">
        <f t="shared" si="8"/>
        <v>975</v>
      </c>
      <c r="Q30" s="9">
        <f t="shared" si="9"/>
        <v>660</v>
      </c>
      <c r="R30" s="9">
        <f t="shared" si="10"/>
        <v>-315</v>
      </c>
      <c r="S30" s="32">
        <f t="shared" si="11"/>
        <v>1.4772727272727273</v>
      </c>
    </row>
    <row r="31" spans="2:19" x14ac:dyDescent="0.25">
      <c r="B31" s="30" t="s">
        <v>82</v>
      </c>
      <c r="C31" s="31">
        <v>49</v>
      </c>
      <c r="D31" s="31">
        <v>49</v>
      </c>
      <c r="E31" s="31">
        <v>49</v>
      </c>
      <c r="F31" s="31">
        <v>49</v>
      </c>
      <c r="G31" s="31">
        <v>49</v>
      </c>
      <c r="H31" s="31">
        <v>49</v>
      </c>
      <c r="I31" s="31">
        <v>49</v>
      </c>
      <c r="J31" s="31">
        <v>49</v>
      </c>
      <c r="K31" s="31">
        <v>49</v>
      </c>
      <c r="L31" s="31">
        <v>49</v>
      </c>
      <c r="M31" s="31">
        <v>49</v>
      </c>
      <c r="N31" s="31">
        <v>49</v>
      </c>
      <c r="O31" s="31">
        <v>49</v>
      </c>
      <c r="P31" s="10">
        <f t="shared" si="8"/>
        <v>588</v>
      </c>
      <c r="Q31" s="9">
        <f t="shared" si="9"/>
        <v>588</v>
      </c>
      <c r="R31" s="9">
        <f t="shared" si="10"/>
        <v>0</v>
      </c>
      <c r="S31" s="32">
        <f t="shared" si="11"/>
        <v>1</v>
      </c>
    </row>
    <row r="32" spans="2:19" x14ac:dyDescent="0.25">
      <c r="B32" s="30" t="s">
        <v>83</v>
      </c>
      <c r="C32" s="31">
        <v>15</v>
      </c>
      <c r="D32" s="31">
        <v>12</v>
      </c>
      <c r="E32" s="31">
        <v>8</v>
      </c>
      <c r="F32" s="31">
        <v>22</v>
      </c>
      <c r="G32" s="31">
        <v>15</v>
      </c>
      <c r="H32" s="31">
        <v>18</v>
      </c>
      <c r="I32" s="31">
        <v>25</v>
      </c>
      <c r="J32" s="31">
        <v>30</v>
      </c>
      <c r="K32" s="31">
        <v>28</v>
      </c>
      <c r="L32" s="31">
        <v>12</v>
      </c>
      <c r="M32" s="31">
        <v>14</v>
      </c>
      <c r="N32" s="31">
        <v>16</v>
      </c>
      <c r="O32" s="31">
        <v>18</v>
      </c>
      <c r="P32" s="10">
        <f t="shared" si="8"/>
        <v>218</v>
      </c>
      <c r="Q32" s="9">
        <f t="shared" si="9"/>
        <v>180</v>
      </c>
      <c r="R32" s="9">
        <f t="shared" si="10"/>
        <v>-38</v>
      </c>
      <c r="S32" s="32">
        <f t="shared" si="11"/>
        <v>1.211111111111111</v>
      </c>
    </row>
    <row r="33" spans="2:19" ht="21.75" customHeight="1" x14ac:dyDescent="0.25">
      <c r="B33" s="28" t="s">
        <v>84</v>
      </c>
      <c r="C33" s="33">
        <f t="shared" ref="C33:Q33" si="12">SUM(C27:C32)</f>
        <v>381</v>
      </c>
      <c r="D33" s="33">
        <f t="shared" si="12"/>
        <v>318</v>
      </c>
      <c r="E33" s="33">
        <f t="shared" si="12"/>
        <v>707</v>
      </c>
      <c r="F33" s="33">
        <f t="shared" si="12"/>
        <v>318</v>
      </c>
      <c r="G33" s="33">
        <f t="shared" si="12"/>
        <v>623</v>
      </c>
      <c r="H33" s="33">
        <f t="shared" si="12"/>
        <v>287</v>
      </c>
      <c r="I33" s="33">
        <f t="shared" si="12"/>
        <v>346</v>
      </c>
      <c r="J33" s="33">
        <f t="shared" si="12"/>
        <v>561</v>
      </c>
      <c r="K33" s="33">
        <f t="shared" si="12"/>
        <v>337</v>
      </c>
      <c r="L33" s="33">
        <f t="shared" si="12"/>
        <v>298</v>
      </c>
      <c r="M33" s="33">
        <f t="shared" si="12"/>
        <v>537</v>
      </c>
      <c r="N33" s="33">
        <f t="shared" si="12"/>
        <v>292</v>
      </c>
      <c r="O33" s="33">
        <f t="shared" si="12"/>
        <v>399</v>
      </c>
      <c r="P33" s="33">
        <f t="shared" si="12"/>
        <v>5023</v>
      </c>
      <c r="Q33" s="33">
        <f t="shared" si="12"/>
        <v>4572</v>
      </c>
      <c r="R33" s="33">
        <f t="shared" si="10"/>
        <v>-451</v>
      </c>
      <c r="S33" s="34">
        <f t="shared" si="11"/>
        <v>1.0986439195100612</v>
      </c>
    </row>
    <row r="34" spans="2:19" ht="6" customHeight="1" x14ac:dyDescent="0.25"/>
    <row r="35" spans="2:19" ht="24" customHeight="1" x14ac:dyDescent="0.25">
      <c r="B35" s="28" t="s">
        <v>85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2:19" x14ac:dyDescent="0.25">
      <c r="B36" s="30" t="s">
        <v>86</v>
      </c>
      <c r="C36" s="31">
        <v>650</v>
      </c>
      <c r="D36" s="31">
        <v>672</v>
      </c>
      <c r="E36" s="31">
        <v>618</v>
      </c>
      <c r="F36" s="31">
        <v>704</v>
      </c>
      <c r="G36" s="31">
        <v>642</v>
      </c>
      <c r="H36" s="31">
        <v>658</v>
      </c>
      <c r="I36" s="31">
        <v>710</v>
      </c>
      <c r="J36" s="31">
        <v>738</v>
      </c>
      <c r="K36" s="31">
        <v>695</v>
      </c>
      <c r="L36" s="31">
        <v>632</v>
      </c>
      <c r="M36" s="31">
        <v>648</v>
      </c>
      <c r="N36" s="31">
        <v>672</v>
      </c>
      <c r="O36" s="31">
        <v>812</v>
      </c>
      <c r="P36" s="10">
        <f>SUM(D36:O36)</f>
        <v>8201</v>
      </c>
      <c r="Q36" s="9">
        <f>C36*12</f>
        <v>7800</v>
      </c>
      <c r="R36" s="9">
        <f>Q36-P36</f>
        <v>-401</v>
      </c>
      <c r="S36" s="32">
        <f>IFERROR(P36/Q36,0)</f>
        <v>1.0514102564102563</v>
      </c>
    </row>
    <row r="37" spans="2:19" x14ac:dyDescent="0.25">
      <c r="B37" s="30" t="s">
        <v>87</v>
      </c>
      <c r="C37" s="31">
        <v>85</v>
      </c>
      <c r="D37" s="31">
        <v>88</v>
      </c>
      <c r="E37" s="31">
        <v>72</v>
      </c>
      <c r="F37" s="31">
        <v>95</v>
      </c>
      <c r="G37" s="31">
        <v>82</v>
      </c>
      <c r="H37" s="31">
        <v>78</v>
      </c>
      <c r="I37" s="31">
        <v>91</v>
      </c>
      <c r="J37" s="31">
        <v>86</v>
      </c>
      <c r="K37" s="31">
        <v>89</v>
      </c>
      <c r="L37" s="31">
        <v>84</v>
      </c>
      <c r="M37" s="31">
        <v>76</v>
      </c>
      <c r="N37" s="31">
        <v>88</v>
      </c>
      <c r="O37" s="31">
        <v>105</v>
      </c>
      <c r="P37" s="10">
        <f>SUM(D37:O37)</f>
        <v>1034</v>
      </c>
      <c r="Q37" s="9">
        <f>C37*12</f>
        <v>1020</v>
      </c>
      <c r="R37" s="9">
        <f>Q37-P37</f>
        <v>-14</v>
      </c>
      <c r="S37" s="32">
        <f>IFERROR(P37/Q37,0)</f>
        <v>1.0137254901960784</v>
      </c>
    </row>
    <row r="38" spans="2:19" x14ac:dyDescent="0.25">
      <c r="B38" s="30" t="s">
        <v>88</v>
      </c>
      <c r="C38" s="31">
        <v>35</v>
      </c>
      <c r="D38" s="31">
        <v>42</v>
      </c>
      <c r="E38" s="31">
        <v>28</v>
      </c>
      <c r="F38" s="31">
        <v>55</v>
      </c>
      <c r="G38" s="31">
        <v>31</v>
      </c>
      <c r="H38" s="31">
        <v>38</v>
      </c>
      <c r="I38" s="31">
        <v>24</v>
      </c>
      <c r="J38" s="31">
        <v>62</v>
      </c>
      <c r="K38" s="31">
        <v>29</v>
      </c>
      <c r="L38" s="31">
        <v>35</v>
      </c>
      <c r="M38" s="31">
        <v>48</v>
      </c>
      <c r="N38" s="31">
        <v>33</v>
      </c>
      <c r="O38" s="31">
        <v>72</v>
      </c>
      <c r="P38" s="10">
        <f>SUM(D38:O38)</f>
        <v>497</v>
      </c>
      <c r="Q38" s="9">
        <f>C38*12</f>
        <v>420</v>
      </c>
      <c r="R38" s="9">
        <f>Q38-P38</f>
        <v>-77</v>
      </c>
      <c r="S38" s="32">
        <f>IFERROR(P38/Q38,0)</f>
        <v>1.1833333333333333</v>
      </c>
    </row>
    <row r="39" spans="2:19" ht="21.75" customHeight="1" x14ac:dyDescent="0.25">
      <c r="B39" s="28" t="s">
        <v>89</v>
      </c>
      <c r="C39" s="33">
        <f t="shared" ref="C39:Q39" si="13">SUM(C36:C38)</f>
        <v>770</v>
      </c>
      <c r="D39" s="33">
        <f t="shared" si="13"/>
        <v>802</v>
      </c>
      <c r="E39" s="33">
        <f t="shared" si="13"/>
        <v>718</v>
      </c>
      <c r="F39" s="33">
        <f t="shared" si="13"/>
        <v>854</v>
      </c>
      <c r="G39" s="33">
        <f t="shared" si="13"/>
        <v>755</v>
      </c>
      <c r="H39" s="33">
        <f t="shared" si="13"/>
        <v>774</v>
      </c>
      <c r="I39" s="33">
        <f t="shared" si="13"/>
        <v>825</v>
      </c>
      <c r="J39" s="33">
        <f t="shared" si="13"/>
        <v>886</v>
      </c>
      <c r="K39" s="33">
        <f t="shared" si="13"/>
        <v>813</v>
      </c>
      <c r="L39" s="33">
        <f t="shared" si="13"/>
        <v>751</v>
      </c>
      <c r="M39" s="33">
        <f t="shared" si="13"/>
        <v>772</v>
      </c>
      <c r="N39" s="33">
        <f t="shared" si="13"/>
        <v>793</v>
      </c>
      <c r="O39" s="33">
        <f t="shared" si="13"/>
        <v>989</v>
      </c>
      <c r="P39" s="33">
        <f t="shared" si="13"/>
        <v>9732</v>
      </c>
      <c r="Q39" s="33">
        <f t="shared" si="13"/>
        <v>9240</v>
      </c>
      <c r="R39" s="33">
        <f>Q39-P39</f>
        <v>-492</v>
      </c>
      <c r="S39" s="34">
        <f>IFERROR(P39/Q39,0)</f>
        <v>1.0532467532467533</v>
      </c>
    </row>
    <row r="40" spans="2:19" ht="6" customHeight="1" x14ac:dyDescent="0.25"/>
    <row r="41" spans="2:19" ht="24" customHeight="1" x14ac:dyDescent="0.25">
      <c r="B41" s="28" t="s">
        <v>90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2:19" x14ac:dyDescent="0.25">
      <c r="B42" s="30" t="s">
        <v>91</v>
      </c>
      <c r="C42" s="31">
        <v>220</v>
      </c>
      <c r="D42" s="31">
        <v>220</v>
      </c>
      <c r="E42" s="31">
        <v>220</v>
      </c>
      <c r="F42" s="31">
        <v>220</v>
      </c>
      <c r="G42" s="31">
        <v>220</v>
      </c>
      <c r="H42" s="31">
        <v>220</v>
      </c>
      <c r="I42" s="31">
        <v>220</v>
      </c>
      <c r="J42" s="31">
        <v>220</v>
      </c>
      <c r="K42" s="31">
        <v>220</v>
      </c>
      <c r="L42" s="31">
        <v>220</v>
      </c>
      <c r="M42" s="31">
        <v>220</v>
      </c>
      <c r="N42" s="31">
        <v>220</v>
      </c>
      <c r="O42" s="31">
        <v>220</v>
      </c>
      <c r="P42" s="10">
        <f t="shared" ref="P42:P47" si="14">SUM(D42:O42)</f>
        <v>2640</v>
      </c>
      <c r="Q42" s="9">
        <f t="shared" ref="Q42:Q47" si="15">C42*12</f>
        <v>2640</v>
      </c>
      <c r="R42" s="9">
        <f t="shared" ref="R42:R48" si="16">Q42-P42</f>
        <v>0</v>
      </c>
      <c r="S42" s="32">
        <f t="shared" ref="S42:S48" si="17">IFERROR(P42/Q42,0)</f>
        <v>1</v>
      </c>
    </row>
    <row r="43" spans="2:19" x14ac:dyDescent="0.25">
      <c r="B43" s="30" t="s">
        <v>92</v>
      </c>
      <c r="C43" s="31">
        <v>25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115</v>
      </c>
      <c r="L43" s="31">
        <v>45</v>
      </c>
      <c r="M43" s="31">
        <v>12</v>
      </c>
      <c r="N43" s="31">
        <v>8</v>
      </c>
      <c r="O43" s="31">
        <v>18</v>
      </c>
      <c r="P43" s="10">
        <f t="shared" si="14"/>
        <v>198</v>
      </c>
      <c r="Q43" s="9">
        <f t="shared" si="15"/>
        <v>300</v>
      </c>
      <c r="R43" s="9">
        <f t="shared" si="16"/>
        <v>102</v>
      </c>
      <c r="S43" s="32">
        <f t="shared" si="17"/>
        <v>0.66</v>
      </c>
    </row>
    <row r="44" spans="2:19" x14ac:dyDescent="0.25">
      <c r="B44" s="30" t="s">
        <v>93</v>
      </c>
      <c r="C44" s="31">
        <v>70</v>
      </c>
      <c r="D44" s="31">
        <v>45</v>
      </c>
      <c r="E44" s="31">
        <v>55</v>
      </c>
      <c r="F44" s="31">
        <v>125</v>
      </c>
      <c r="G44" s="31">
        <v>60</v>
      </c>
      <c r="H44" s="31">
        <v>42</v>
      </c>
      <c r="I44" s="31">
        <v>78</v>
      </c>
      <c r="J44" s="31">
        <v>65</v>
      </c>
      <c r="K44" s="31">
        <v>95</v>
      </c>
      <c r="L44" s="31">
        <v>140</v>
      </c>
      <c r="M44" s="31">
        <v>85</v>
      </c>
      <c r="N44" s="31">
        <v>62</v>
      </c>
      <c r="O44" s="31">
        <v>180</v>
      </c>
      <c r="P44" s="10">
        <f t="shared" si="14"/>
        <v>1032</v>
      </c>
      <c r="Q44" s="9">
        <f t="shared" si="15"/>
        <v>840</v>
      </c>
      <c r="R44" s="9">
        <f t="shared" si="16"/>
        <v>-192</v>
      </c>
      <c r="S44" s="32">
        <f t="shared" si="17"/>
        <v>1.2285714285714286</v>
      </c>
    </row>
    <row r="45" spans="2:19" x14ac:dyDescent="0.25">
      <c r="B45" s="30" t="s">
        <v>94</v>
      </c>
      <c r="C45" s="31">
        <v>45</v>
      </c>
      <c r="D45" s="31">
        <v>45</v>
      </c>
      <c r="E45" s="31">
        <v>45</v>
      </c>
      <c r="F45" s="31">
        <v>45</v>
      </c>
      <c r="G45" s="31">
        <v>45</v>
      </c>
      <c r="H45" s="31">
        <v>45</v>
      </c>
      <c r="I45" s="31">
        <v>45</v>
      </c>
      <c r="J45" s="31">
        <v>45</v>
      </c>
      <c r="K45" s="31">
        <v>45</v>
      </c>
      <c r="L45" s="31">
        <v>45</v>
      </c>
      <c r="M45" s="31">
        <v>45</v>
      </c>
      <c r="N45" s="31">
        <v>45</v>
      </c>
      <c r="O45" s="31">
        <v>45</v>
      </c>
      <c r="P45" s="10">
        <f t="shared" si="14"/>
        <v>540</v>
      </c>
      <c r="Q45" s="9">
        <f t="shared" si="15"/>
        <v>540</v>
      </c>
      <c r="R45" s="9">
        <f t="shared" si="16"/>
        <v>0</v>
      </c>
      <c r="S45" s="32">
        <f t="shared" si="17"/>
        <v>1</v>
      </c>
    </row>
    <row r="46" spans="2:19" x14ac:dyDescent="0.25">
      <c r="B46" s="30" t="s">
        <v>95</v>
      </c>
      <c r="C46" s="31">
        <v>40</v>
      </c>
      <c r="D46" s="31">
        <v>40</v>
      </c>
      <c r="E46" s="31">
        <v>40</v>
      </c>
      <c r="F46" s="31">
        <v>40</v>
      </c>
      <c r="G46" s="31">
        <v>40</v>
      </c>
      <c r="H46" s="31">
        <v>40</v>
      </c>
      <c r="I46" s="31">
        <v>40</v>
      </c>
      <c r="J46" s="31">
        <v>40</v>
      </c>
      <c r="K46" s="31">
        <v>40</v>
      </c>
      <c r="L46" s="31">
        <v>40</v>
      </c>
      <c r="M46" s="31">
        <v>40</v>
      </c>
      <c r="N46" s="31">
        <v>40</v>
      </c>
      <c r="O46" s="31">
        <v>40</v>
      </c>
      <c r="P46" s="10">
        <f t="shared" si="14"/>
        <v>480</v>
      </c>
      <c r="Q46" s="9">
        <f t="shared" si="15"/>
        <v>480</v>
      </c>
      <c r="R46" s="9">
        <f t="shared" si="16"/>
        <v>0</v>
      </c>
      <c r="S46" s="32">
        <f t="shared" si="17"/>
        <v>1</v>
      </c>
    </row>
    <row r="47" spans="2:19" x14ac:dyDescent="0.25">
      <c r="B47" s="30" t="s">
        <v>96</v>
      </c>
      <c r="C47" s="31">
        <v>30</v>
      </c>
      <c r="D47" s="31">
        <v>25</v>
      </c>
      <c r="E47" s="31">
        <v>0</v>
      </c>
      <c r="F47" s="31">
        <v>45</v>
      </c>
      <c r="G47" s="31">
        <v>30</v>
      </c>
      <c r="H47" s="31">
        <v>60</v>
      </c>
      <c r="I47" s="31">
        <v>20</v>
      </c>
      <c r="J47" s="31">
        <v>0</v>
      </c>
      <c r="K47" s="31">
        <v>0</v>
      </c>
      <c r="L47" s="31">
        <v>35</v>
      </c>
      <c r="M47" s="31">
        <v>40</v>
      </c>
      <c r="N47" s="31">
        <v>25</v>
      </c>
      <c r="O47" s="31">
        <v>80</v>
      </c>
      <c r="P47" s="10">
        <f t="shared" si="14"/>
        <v>360</v>
      </c>
      <c r="Q47" s="9">
        <f t="shared" si="15"/>
        <v>360</v>
      </c>
      <c r="R47" s="9">
        <f t="shared" si="16"/>
        <v>0</v>
      </c>
      <c r="S47" s="32">
        <f t="shared" si="17"/>
        <v>1</v>
      </c>
    </row>
    <row r="48" spans="2:19" ht="21.75" customHeight="1" x14ac:dyDescent="0.25">
      <c r="B48" s="28" t="s">
        <v>97</v>
      </c>
      <c r="C48" s="33">
        <f t="shared" ref="C48:Q48" si="18">SUM(C42:C47)</f>
        <v>430</v>
      </c>
      <c r="D48" s="33">
        <f t="shared" si="18"/>
        <v>375</v>
      </c>
      <c r="E48" s="33">
        <f t="shared" si="18"/>
        <v>360</v>
      </c>
      <c r="F48" s="33">
        <f t="shared" si="18"/>
        <v>475</v>
      </c>
      <c r="G48" s="33">
        <f t="shared" si="18"/>
        <v>395</v>
      </c>
      <c r="H48" s="33">
        <f t="shared" si="18"/>
        <v>407</v>
      </c>
      <c r="I48" s="33">
        <f t="shared" si="18"/>
        <v>403</v>
      </c>
      <c r="J48" s="33">
        <f t="shared" si="18"/>
        <v>370</v>
      </c>
      <c r="K48" s="33">
        <f t="shared" si="18"/>
        <v>515</v>
      </c>
      <c r="L48" s="33">
        <f t="shared" si="18"/>
        <v>525</v>
      </c>
      <c r="M48" s="33">
        <f t="shared" si="18"/>
        <v>442</v>
      </c>
      <c r="N48" s="33">
        <f t="shared" si="18"/>
        <v>400</v>
      </c>
      <c r="O48" s="33">
        <f t="shared" si="18"/>
        <v>583</v>
      </c>
      <c r="P48" s="33">
        <f t="shared" si="18"/>
        <v>5250</v>
      </c>
      <c r="Q48" s="33">
        <f t="shared" si="18"/>
        <v>5160</v>
      </c>
      <c r="R48" s="33">
        <f t="shared" si="16"/>
        <v>-90</v>
      </c>
      <c r="S48" s="34">
        <f t="shared" si="17"/>
        <v>1.0174418604651163</v>
      </c>
    </row>
    <row r="49" spans="2:19" ht="6" customHeight="1" x14ac:dyDescent="0.25"/>
    <row r="50" spans="2:19" ht="24" customHeight="1" x14ac:dyDescent="0.25">
      <c r="B50" s="28" t="s">
        <v>98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2:19" x14ac:dyDescent="0.25">
      <c r="B51" s="30" t="s">
        <v>99</v>
      </c>
      <c r="C51" s="31">
        <v>48</v>
      </c>
      <c r="D51" s="31">
        <v>48</v>
      </c>
      <c r="E51" s="31">
        <v>48</v>
      </c>
      <c r="F51" s="31">
        <v>48</v>
      </c>
      <c r="G51" s="31">
        <v>48</v>
      </c>
      <c r="H51" s="31">
        <v>48</v>
      </c>
      <c r="I51" s="31">
        <v>48</v>
      </c>
      <c r="J51" s="31">
        <v>48</v>
      </c>
      <c r="K51" s="31">
        <v>48</v>
      </c>
      <c r="L51" s="31">
        <v>48</v>
      </c>
      <c r="M51" s="31">
        <v>48</v>
      </c>
      <c r="N51" s="31">
        <v>48</v>
      </c>
      <c r="O51" s="31">
        <v>48</v>
      </c>
      <c r="P51" s="10">
        <f>SUM(D51:O51)</f>
        <v>576</v>
      </c>
      <c r="Q51" s="9">
        <f>C51*12</f>
        <v>576</v>
      </c>
      <c r="R51" s="9">
        <f t="shared" ref="R51:R56" si="19">Q51-P51</f>
        <v>0</v>
      </c>
      <c r="S51" s="32">
        <f t="shared" ref="S51:S56" si="20">IFERROR(P51/Q51,0)</f>
        <v>1</v>
      </c>
    </row>
    <row r="52" spans="2:19" x14ac:dyDescent="0.25">
      <c r="B52" s="30" t="s">
        <v>100</v>
      </c>
      <c r="C52" s="31">
        <v>12</v>
      </c>
      <c r="D52" s="31">
        <v>12</v>
      </c>
      <c r="E52" s="31">
        <v>12</v>
      </c>
      <c r="F52" s="31">
        <v>12</v>
      </c>
      <c r="G52" s="31">
        <v>12</v>
      </c>
      <c r="H52" s="31">
        <v>12</v>
      </c>
      <c r="I52" s="31">
        <v>12</v>
      </c>
      <c r="J52" s="31">
        <v>12</v>
      </c>
      <c r="K52" s="31">
        <v>12</v>
      </c>
      <c r="L52" s="31">
        <v>12</v>
      </c>
      <c r="M52" s="31">
        <v>12</v>
      </c>
      <c r="N52" s="31">
        <v>12</v>
      </c>
      <c r="O52" s="31">
        <v>12</v>
      </c>
      <c r="P52" s="10">
        <f>SUM(D52:O52)</f>
        <v>144</v>
      </c>
      <c r="Q52" s="9">
        <f>C52*12</f>
        <v>144</v>
      </c>
      <c r="R52" s="9">
        <f t="shared" si="19"/>
        <v>0</v>
      </c>
      <c r="S52" s="32">
        <f t="shared" si="20"/>
        <v>1</v>
      </c>
    </row>
    <row r="53" spans="2:19" x14ac:dyDescent="0.25">
      <c r="B53" s="30" t="s">
        <v>101</v>
      </c>
      <c r="C53" s="31">
        <v>14</v>
      </c>
      <c r="D53" s="31">
        <v>14</v>
      </c>
      <c r="E53" s="31">
        <v>14</v>
      </c>
      <c r="F53" s="31">
        <v>14</v>
      </c>
      <c r="G53" s="31">
        <v>14</v>
      </c>
      <c r="H53" s="31">
        <v>14</v>
      </c>
      <c r="I53" s="31">
        <v>14</v>
      </c>
      <c r="J53" s="31">
        <v>14</v>
      </c>
      <c r="K53" s="31">
        <v>14</v>
      </c>
      <c r="L53" s="31">
        <v>14</v>
      </c>
      <c r="M53" s="31">
        <v>14</v>
      </c>
      <c r="N53" s="31">
        <v>14</v>
      </c>
      <c r="O53" s="31">
        <v>14</v>
      </c>
      <c r="P53" s="10">
        <f>SUM(D53:O53)</f>
        <v>168</v>
      </c>
      <c r="Q53" s="9">
        <f>C53*12</f>
        <v>168</v>
      </c>
      <c r="R53" s="9">
        <f t="shared" si="19"/>
        <v>0</v>
      </c>
      <c r="S53" s="32">
        <f t="shared" si="20"/>
        <v>1</v>
      </c>
    </row>
    <row r="54" spans="2:19" x14ac:dyDescent="0.25">
      <c r="B54" s="30" t="s">
        <v>102</v>
      </c>
      <c r="C54" s="31">
        <v>22</v>
      </c>
      <c r="D54" s="31">
        <v>22</v>
      </c>
      <c r="E54" s="31">
        <v>22</v>
      </c>
      <c r="F54" s="31">
        <v>22</v>
      </c>
      <c r="G54" s="31">
        <v>22</v>
      </c>
      <c r="H54" s="31">
        <v>22</v>
      </c>
      <c r="I54" s="31">
        <v>22</v>
      </c>
      <c r="J54" s="31">
        <v>22</v>
      </c>
      <c r="K54" s="31">
        <v>22</v>
      </c>
      <c r="L54" s="31">
        <v>22</v>
      </c>
      <c r="M54" s="31">
        <v>22</v>
      </c>
      <c r="N54" s="31">
        <v>22</v>
      </c>
      <c r="O54" s="31">
        <v>22</v>
      </c>
      <c r="P54" s="10">
        <f>SUM(D54:O54)</f>
        <v>264</v>
      </c>
      <c r="Q54" s="9">
        <f>C54*12</f>
        <v>264</v>
      </c>
      <c r="R54" s="9">
        <f t="shared" si="19"/>
        <v>0</v>
      </c>
      <c r="S54" s="32">
        <f t="shared" si="20"/>
        <v>1</v>
      </c>
    </row>
    <row r="55" spans="2:19" x14ac:dyDescent="0.25">
      <c r="B55" s="30" t="s">
        <v>103</v>
      </c>
      <c r="C55" s="31">
        <v>58</v>
      </c>
      <c r="D55" s="31">
        <v>58</v>
      </c>
      <c r="E55" s="31">
        <v>58</v>
      </c>
      <c r="F55" s="31">
        <v>58</v>
      </c>
      <c r="G55" s="31">
        <v>58</v>
      </c>
      <c r="H55" s="31">
        <v>58</v>
      </c>
      <c r="I55" s="31">
        <v>58</v>
      </c>
      <c r="J55" s="31">
        <v>58</v>
      </c>
      <c r="K55" s="31">
        <v>58</v>
      </c>
      <c r="L55" s="31">
        <v>58</v>
      </c>
      <c r="M55" s="31">
        <v>58</v>
      </c>
      <c r="N55" s="31">
        <v>58</v>
      </c>
      <c r="O55" s="31">
        <v>58</v>
      </c>
      <c r="P55" s="10">
        <f>SUM(D55:O55)</f>
        <v>696</v>
      </c>
      <c r="Q55" s="9">
        <f>C55*12</f>
        <v>696</v>
      </c>
      <c r="R55" s="9">
        <f t="shared" si="19"/>
        <v>0</v>
      </c>
      <c r="S55" s="32">
        <f t="shared" si="20"/>
        <v>1</v>
      </c>
    </row>
    <row r="56" spans="2:19" ht="21.75" customHeight="1" x14ac:dyDescent="0.25">
      <c r="B56" s="28" t="s">
        <v>104</v>
      </c>
      <c r="C56" s="33">
        <f t="shared" ref="C56:Q56" si="21">SUM(C51:C55)</f>
        <v>154</v>
      </c>
      <c r="D56" s="33">
        <f t="shared" si="21"/>
        <v>154</v>
      </c>
      <c r="E56" s="33">
        <f t="shared" si="21"/>
        <v>154</v>
      </c>
      <c r="F56" s="33">
        <f t="shared" si="21"/>
        <v>154</v>
      </c>
      <c r="G56" s="33">
        <f t="shared" si="21"/>
        <v>154</v>
      </c>
      <c r="H56" s="33">
        <f t="shared" si="21"/>
        <v>154</v>
      </c>
      <c r="I56" s="33">
        <f t="shared" si="21"/>
        <v>154</v>
      </c>
      <c r="J56" s="33">
        <f t="shared" si="21"/>
        <v>154</v>
      </c>
      <c r="K56" s="33">
        <f t="shared" si="21"/>
        <v>154</v>
      </c>
      <c r="L56" s="33">
        <f t="shared" si="21"/>
        <v>154</v>
      </c>
      <c r="M56" s="33">
        <f t="shared" si="21"/>
        <v>154</v>
      </c>
      <c r="N56" s="33">
        <f t="shared" si="21"/>
        <v>154</v>
      </c>
      <c r="O56" s="33">
        <f t="shared" si="21"/>
        <v>154</v>
      </c>
      <c r="P56" s="33">
        <f t="shared" si="21"/>
        <v>1848</v>
      </c>
      <c r="Q56" s="33">
        <f t="shared" si="21"/>
        <v>1848</v>
      </c>
      <c r="R56" s="33">
        <f t="shared" si="19"/>
        <v>0</v>
      </c>
      <c r="S56" s="34">
        <f t="shared" si="20"/>
        <v>1</v>
      </c>
    </row>
    <row r="57" spans="2:19" ht="6" customHeight="1" x14ac:dyDescent="0.25"/>
    <row r="58" spans="2:19" ht="24" customHeight="1" x14ac:dyDescent="0.25">
      <c r="B58" s="28" t="s">
        <v>105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2:19" x14ac:dyDescent="0.25">
      <c r="B59" s="30" t="s">
        <v>106</v>
      </c>
      <c r="C59" s="31">
        <v>120</v>
      </c>
      <c r="D59" s="31">
        <v>98</v>
      </c>
      <c r="E59" s="31">
        <v>135</v>
      </c>
      <c r="F59" s="31">
        <v>108</v>
      </c>
      <c r="G59" s="31">
        <v>142</v>
      </c>
      <c r="H59" s="31">
        <v>128</v>
      </c>
      <c r="I59" s="31">
        <v>155</v>
      </c>
      <c r="J59" s="31">
        <v>138</v>
      </c>
      <c r="K59" s="31">
        <v>168</v>
      </c>
      <c r="L59" s="31">
        <v>118</v>
      </c>
      <c r="M59" s="31">
        <v>102</v>
      </c>
      <c r="N59" s="31">
        <v>148</v>
      </c>
      <c r="O59" s="31">
        <v>192</v>
      </c>
      <c r="P59" s="10">
        <f t="shared" ref="P59:P65" si="22">SUM(D59:O59)</f>
        <v>1632</v>
      </c>
      <c r="Q59" s="9">
        <f t="shared" ref="Q59:Q65" si="23">C59*12</f>
        <v>1440</v>
      </c>
      <c r="R59" s="9">
        <f t="shared" ref="R59:R66" si="24">Q59-P59</f>
        <v>-192</v>
      </c>
      <c r="S59" s="32">
        <f t="shared" ref="S59:S66" si="25">IFERROR(P59/Q59,0)</f>
        <v>1.1333333333333333</v>
      </c>
    </row>
    <row r="60" spans="2:19" x14ac:dyDescent="0.25">
      <c r="B60" s="30" t="s">
        <v>107</v>
      </c>
      <c r="C60" s="31">
        <v>200</v>
      </c>
      <c r="D60" s="31">
        <v>0</v>
      </c>
      <c r="E60" s="31">
        <v>0</v>
      </c>
      <c r="F60" s="31">
        <v>0</v>
      </c>
      <c r="G60" s="31">
        <v>180</v>
      </c>
      <c r="H60" s="31">
        <v>0</v>
      </c>
      <c r="I60" s="31">
        <v>420</v>
      </c>
      <c r="J60" s="31">
        <v>1180</v>
      </c>
      <c r="K60" s="31">
        <v>240</v>
      </c>
      <c r="L60" s="31">
        <v>0</v>
      </c>
      <c r="M60" s="31">
        <v>0</v>
      </c>
      <c r="N60" s="31">
        <v>0</v>
      </c>
      <c r="O60" s="31">
        <v>180</v>
      </c>
      <c r="P60" s="10">
        <f t="shared" si="22"/>
        <v>2200</v>
      </c>
      <c r="Q60" s="9">
        <f t="shared" si="23"/>
        <v>2400</v>
      </c>
      <c r="R60" s="9">
        <f t="shared" si="24"/>
        <v>200</v>
      </c>
      <c r="S60" s="32">
        <f t="shared" si="25"/>
        <v>0.91666666666666663</v>
      </c>
    </row>
    <row r="61" spans="2:19" x14ac:dyDescent="0.25">
      <c r="B61" s="30" t="s">
        <v>108</v>
      </c>
      <c r="C61" s="31">
        <v>32</v>
      </c>
      <c r="D61" s="31">
        <v>32</v>
      </c>
      <c r="E61" s="31">
        <v>32</v>
      </c>
      <c r="F61" s="31">
        <v>32</v>
      </c>
      <c r="G61" s="31">
        <v>32</v>
      </c>
      <c r="H61" s="31">
        <v>32</v>
      </c>
      <c r="I61" s="31">
        <v>32</v>
      </c>
      <c r="J61" s="31">
        <v>32</v>
      </c>
      <c r="K61" s="31">
        <v>32</v>
      </c>
      <c r="L61" s="31">
        <v>32</v>
      </c>
      <c r="M61" s="31">
        <v>32</v>
      </c>
      <c r="N61" s="31">
        <v>32</v>
      </c>
      <c r="O61" s="31">
        <v>32</v>
      </c>
      <c r="P61" s="10">
        <f t="shared" si="22"/>
        <v>384</v>
      </c>
      <c r="Q61" s="9">
        <f t="shared" si="23"/>
        <v>384</v>
      </c>
      <c r="R61" s="9">
        <f t="shared" si="24"/>
        <v>0</v>
      </c>
      <c r="S61" s="32">
        <f t="shared" si="25"/>
        <v>1</v>
      </c>
    </row>
    <row r="62" spans="2:19" x14ac:dyDescent="0.25">
      <c r="B62" s="30" t="s">
        <v>109</v>
      </c>
      <c r="C62" s="31">
        <v>38</v>
      </c>
      <c r="D62" s="31">
        <v>38</v>
      </c>
      <c r="E62" s="31">
        <v>38</v>
      </c>
      <c r="F62" s="31">
        <v>38</v>
      </c>
      <c r="G62" s="31">
        <v>38</v>
      </c>
      <c r="H62" s="31">
        <v>38</v>
      </c>
      <c r="I62" s="31">
        <v>38</v>
      </c>
      <c r="J62" s="31">
        <v>38</v>
      </c>
      <c r="K62" s="31">
        <v>38</v>
      </c>
      <c r="L62" s="31">
        <v>38</v>
      </c>
      <c r="M62" s="31">
        <v>38</v>
      </c>
      <c r="N62" s="31">
        <v>38</v>
      </c>
      <c r="O62" s="31">
        <v>38</v>
      </c>
      <c r="P62" s="10">
        <f t="shared" si="22"/>
        <v>456</v>
      </c>
      <c r="Q62" s="9">
        <f t="shared" si="23"/>
        <v>456</v>
      </c>
      <c r="R62" s="9">
        <f t="shared" si="24"/>
        <v>0</v>
      </c>
      <c r="S62" s="32">
        <f t="shared" si="25"/>
        <v>1</v>
      </c>
    </row>
    <row r="63" spans="2:19" x14ac:dyDescent="0.25">
      <c r="B63" s="30" t="s">
        <v>110</v>
      </c>
      <c r="C63" s="31">
        <v>80</v>
      </c>
      <c r="D63" s="31">
        <v>65</v>
      </c>
      <c r="E63" s="31">
        <v>42</v>
      </c>
      <c r="F63" s="31">
        <v>148</v>
      </c>
      <c r="G63" s="31">
        <v>55</v>
      </c>
      <c r="H63" s="31">
        <v>78</v>
      </c>
      <c r="I63" s="31">
        <v>62</v>
      </c>
      <c r="J63" s="31">
        <v>125</v>
      </c>
      <c r="K63" s="31">
        <v>68</v>
      </c>
      <c r="L63" s="31">
        <v>85</v>
      </c>
      <c r="M63" s="31">
        <v>210</v>
      </c>
      <c r="N63" s="31">
        <v>72</v>
      </c>
      <c r="O63" s="31">
        <v>165</v>
      </c>
      <c r="P63" s="10">
        <f t="shared" si="22"/>
        <v>1175</v>
      </c>
      <c r="Q63" s="9">
        <f t="shared" si="23"/>
        <v>960</v>
      </c>
      <c r="R63" s="9">
        <f t="shared" si="24"/>
        <v>-215</v>
      </c>
      <c r="S63" s="32">
        <f t="shared" si="25"/>
        <v>1.2239583333333333</v>
      </c>
    </row>
    <row r="64" spans="2:19" x14ac:dyDescent="0.25">
      <c r="B64" s="30" t="s">
        <v>111</v>
      </c>
      <c r="C64" s="31">
        <v>45</v>
      </c>
      <c r="D64" s="31">
        <v>25</v>
      </c>
      <c r="E64" s="31">
        <v>18</v>
      </c>
      <c r="F64" s="31">
        <v>62</v>
      </c>
      <c r="G64" s="31">
        <v>55</v>
      </c>
      <c r="H64" s="31">
        <v>38</v>
      </c>
      <c r="I64" s="31">
        <v>42</v>
      </c>
      <c r="J64" s="31">
        <v>28</v>
      </c>
      <c r="K64" s="31">
        <v>45</v>
      </c>
      <c r="L64" s="31">
        <v>75</v>
      </c>
      <c r="M64" s="31">
        <v>32</v>
      </c>
      <c r="N64" s="31">
        <v>85</v>
      </c>
      <c r="O64" s="31">
        <v>240</v>
      </c>
      <c r="P64" s="10">
        <f t="shared" si="22"/>
        <v>745</v>
      </c>
      <c r="Q64" s="9">
        <f t="shared" si="23"/>
        <v>540</v>
      </c>
      <c r="R64" s="9">
        <f t="shared" si="24"/>
        <v>-205</v>
      </c>
      <c r="S64" s="32">
        <f t="shared" si="25"/>
        <v>1.3796296296296295</v>
      </c>
    </row>
    <row r="65" spans="2:19" x14ac:dyDescent="0.25">
      <c r="B65" s="30" t="s">
        <v>112</v>
      </c>
      <c r="C65" s="31">
        <v>28</v>
      </c>
      <c r="D65" s="31">
        <v>22</v>
      </c>
      <c r="E65" s="31">
        <v>18</v>
      </c>
      <c r="F65" s="31">
        <v>35</v>
      </c>
      <c r="G65" s="31">
        <v>28</v>
      </c>
      <c r="H65" s="31">
        <v>42</v>
      </c>
      <c r="I65" s="31">
        <v>25</v>
      </c>
      <c r="J65" s="31">
        <v>18</v>
      </c>
      <c r="K65" s="31">
        <v>32</v>
      </c>
      <c r="L65" s="31">
        <v>38</v>
      </c>
      <c r="M65" s="31">
        <v>28</v>
      </c>
      <c r="N65" s="31">
        <v>22</v>
      </c>
      <c r="O65" s="31">
        <v>45</v>
      </c>
      <c r="P65" s="10">
        <f t="shared" si="22"/>
        <v>353</v>
      </c>
      <c r="Q65" s="9">
        <f t="shared" si="23"/>
        <v>336</v>
      </c>
      <c r="R65" s="9">
        <f t="shared" si="24"/>
        <v>-17</v>
      </c>
      <c r="S65" s="32">
        <f t="shared" si="25"/>
        <v>1.0505952380952381</v>
      </c>
    </row>
    <row r="66" spans="2:19" ht="21.75" customHeight="1" x14ac:dyDescent="0.25">
      <c r="B66" s="28" t="s">
        <v>113</v>
      </c>
      <c r="C66" s="33">
        <f t="shared" ref="C66:Q66" si="26">SUM(C59:C65)</f>
        <v>543</v>
      </c>
      <c r="D66" s="33">
        <f t="shared" si="26"/>
        <v>280</v>
      </c>
      <c r="E66" s="33">
        <f t="shared" si="26"/>
        <v>283</v>
      </c>
      <c r="F66" s="33">
        <f t="shared" si="26"/>
        <v>423</v>
      </c>
      <c r="G66" s="33">
        <f t="shared" si="26"/>
        <v>530</v>
      </c>
      <c r="H66" s="33">
        <f t="shared" si="26"/>
        <v>356</v>
      </c>
      <c r="I66" s="33">
        <f t="shared" si="26"/>
        <v>774</v>
      </c>
      <c r="J66" s="33">
        <f t="shared" si="26"/>
        <v>1559</v>
      </c>
      <c r="K66" s="33">
        <f t="shared" si="26"/>
        <v>623</v>
      </c>
      <c r="L66" s="33">
        <f t="shared" si="26"/>
        <v>386</v>
      </c>
      <c r="M66" s="33">
        <f t="shared" si="26"/>
        <v>442</v>
      </c>
      <c r="N66" s="33">
        <f t="shared" si="26"/>
        <v>397</v>
      </c>
      <c r="O66" s="33">
        <f t="shared" si="26"/>
        <v>892</v>
      </c>
      <c r="P66" s="33">
        <f t="shared" si="26"/>
        <v>6945</v>
      </c>
      <c r="Q66" s="33">
        <f t="shared" si="26"/>
        <v>6516</v>
      </c>
      <c r="R66" s="33">
        <f t="shared" si="24"/>
        <v>-429</v>
      </c>
      <c r="S66" s="34">
        <f t="shared" si="25"/>
        <v>1.0658379373848987</v>
      </c>
    </row>
    <row r="67" spans="2:19" ht="6" customHeight="1" x14ac:dyDescent="0.25"/>
    <row r="68" spans="2:19" ht="24" customHeight="1" x14ac:dyDescent="0.25">
      <c r="B68" s="35" t="s">
        <v>114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</row>
    <row r="69" spans="2:19" x14ac:dyDescent="0.25">
      <c r="B69" s="37" t="s">
        <v>115</v>
      </c>
      <c r="C69" s="38">
        <v>200</v>
      </c>
      <c r="D69" s="38">
        <v>200</v>
      </c>
      <c r="E69" s="38">
        <v>200</v>
      </c>
      <c r="F69" s="38">
        <v>200</v>
      </c>
      <c r="G69" s="38">
        <v>200</v>
      </c>
      <c r="H69" s="38">
        <v>200</v>
      </c>
      <c r="I69" s="38">
        <v>200</v>
      </c>
      <c r="J69" s="38">
        <v>200</v>
      </c>
      <c r="K69" s="38">
        <v>200</v>
      </c>
      <c r="L69" s="38">
        <v>200</v>
      </c>
      <c r="M69" s="38">
        <v>200</v>
      </c>
      <c r="N69" s="38">
        <v>200</v>
      </c>
      <c r="O69" s="38">
        <v>200</v>
      </c>
      <c r="P69" s="39">
        <f>SUM(D69:O69)</f>
        <v>2400</v>
      </c>
      <c r="Q69" s="16">
        <f>C69*12</f>
        <v>2400</v>
      </c>
      <c r="R69" s="16">
        <f t="shared" ref="R69:R74" si="27">Q69-P69</f>
        <v>0</v>
      </c>
      <c r="S69" s="40">
        <f t="shared" ref="S69:S74" si="28">IFERROR(P69/Q69,0)</f>
        <v>1</v>
      </c>
    </row>
    <row r="70" spans="2:19" x14ac:dyDescent="0.25">
      <c r="B70" s="37" t="s">
        <v>116</v>
      </c>
      <c r="C70" s="38">
        <v>350</v>
      </c>
      <c r="D70" s="38">
        <v>350</v>
      </c>
      <c r="E70" s="38">
        <v>350</v>
      </c>
      <c r="F70" s="38">
        <v>350</v>
      </c>
      <c r="G70" s="38">
        <v>350</v>
      </c>
      <c r="H70" s="38">
        <v>350</v>
      </c>
      <c r="I70" s="38">
        <v>350</v>
      </c>
      <c r="J70" s="38">
        <v>350</v>
      </c>
      <c r="K70" s="38">
        <v>350</v>
      </c>
      <c r="L70" s="38">
        <v>350</v>
      </c>
      <c r="M70" s="38">
        <v>350</v>
      </c>
      <c r="N70" s="38">
        <v>350</v>
      </c>
      <c r="O70" s="38">
        <v>350</v>
      </c>
      <c r="P70" s="39">
        <f>SUM(D70:O70)</f>
        <v>4200</v>
      </c>
      <c r="Q70" s="16">
        <f>C70*12</f>
        <v>4200</v>
      </c>
      <c r="R70" s="16">
        <f t="shared" si="27"/>
        <v>0</v>
      </c>
      <c r="S70" s="40">
        <f t="shared" si="28"/>
        <v>1</v>
      </c>
    </row>
    <row r="71" spans="2:19" x14ac:dyDescent="0.25">
      <c r="B71" s="37" t="s">
        <v>117</v>
      </c>
      <c r="C71" s="38">
        <v>150</v>
      </c>
      <c r="D71" s="38">
        <v>150</v>
      </c>
      <c r="E71" s="38">
        <v>150</v>
      </c>
      <c r="F71" s="38">
        <v>150</v>
      </c>
      <c r="G71" s="38">
        <v>150</v>
      </c>
      <c r="H71" s="38">
        <v>150</v>
      </c>
      <c r="I71" s="38">
        <v>150</v>
      </c>
      <c r="J71" s="38">
        <v>150</v>
      </c>
      <c r="K71" s="38">
        <v>150</v>
      </c>
      <c r="L71" s="38">
        <v>150</v>
      </c>
      <c r="M71" s="38">
        <v>150</v>
      </c>
      <c r="N71" s="38">
        <v>150</v>
      </c>
      <c r="O71" s="38">
        <v>150</v>
      </c>
      <c r="P71" s="39">
        <f>SUM(D71:O71)</f>
        <v>1800</v>
      </c>
      <c r="Q71" s="16">
        <f>C71*12</f>
        <v>1800</v>
      </c>
      <c r="R71" s="16">
        <f t="shared" si="27"/>
        <v>0</v>
      </c>
      <c r="S71" s="40">
        <f t="shared" si="28"/>
        <v>1</v>
      </c>
    </row>
    <row r="72" spans="2:19" x14ac:dyDescent="0.25">
      <c r="B72" s="37" t="s">
        <v>118</v>
      </c>
      <c r="C72" s="38">
        <v>75</v>
      </c>
      <c r="D72" s="38">
        <v>75</v>
      </c>
      <c r="E72" s="38">
        <v>75</v>
      </c>
      <c r="F72" s="38">
        <v>75</v>
      </c>
      <c r="G72" s="38">
        <v>75</v>
      </c>
      <c r="H72" s="38">
        <v>75</v>
      </c>
      <c r="I72" s="38">
        <v>75</v>
      </c>
      <c r="J72" s="38">
        <v>75</v>
      </c>
      <c r="K72" s="38">
        <v>75</v>
      </c>
      <c r="L72" s="38">
        <v>75</v>
      </c>
      <c r="M72" s="38">
        <v>75</v>
      </c>
      <c r="N72" s="38">
        <v>75</v>
      </c>
      <c r="O72" s="38">
        <v>75</v>
      </c>
      <c r="P72" s="39">
        <f>SUM(D72:O72)</f>
        <v>900</v>
      </c>
      <c r="Q72" s="16">
        <f>C72*12</f>
        <v>900</v>
      </c>
      <c r="R72" s="16">
        <f t="shared" si="27"/>
        <v>0</v>
      </c>
      <c r="S72" s="40">
        <f t="shared" si="28"/>
        <v>1</v>
      </c>
    </row>
    <row r="73" spans="2:19" x14ac:dyDescent="0.25">
      <c r="B73" s="37" t="s">
        <v>119</v>
      </c>
      <c r="C73" s="38">
        <v>100</v>
      </c>
      <c r="D73" s="38">
        <v>100</v>
      </c>
      <c r="E73" s="38">
        <v>100</v>
      </c>
      <c r="F73" s="38">
        <v>100</v>
      </c>
      <c r="G73" s="38">
        <v>100</v>
      </c>
      <c r="H73" s="38">
        <v>100</v>
      </c>
      <c r="I73" s="38">
        <v>100</v>
      </c>
      <c r="J73" s="38">
        <v>100</v>
      </c>
      <c r="K73" s="38">
        <v>100</v>
      </c>
      <c r="L73" s="38">
        <v>100</v>
      </c>
      <c r="M73" s="38">
        <v>100</v>
      </c>
      <c r="N73" s="38">
        <v>100</v>
      </c>
      <c r="O73" s="38">
        <v>100</v>
      </c>
      <c r="P73" s="39">
        <f>SUM(D73:O73)</f>
        <v>1200</v>
      </c>
      <c r="Q73" s="16">
        <f>C73*12</f>
        <v>1200</v>
      </c>
      <c r="R73" s="16">
        <f t="shared" si="27"/>
        <v>0</v>
      </c>
      <c r="S73" s="40">
        <f t="shared" si="28"/>
        <v>1</v>
      </c>
    </row>
    <row r="74" spans="2:19" ht="21.75" customHeight="1" x14ac:dyDescent="0.25">
      <c r="B74" s="35" t="s">
        <v>120</v>
      </c>
      <c r="C74" s="41">
        <f t="shared" ref="C74:Q74" si="29">SUM(C69:C73)</f>
        <v>875</v>
      </c>
      <c r="D74" s="41">
        <f t="shared" si="29"/>
        <v>875</v>
      </c>
      <c r="E74" s="41">
        <f t="shared" si="29"/>
        <v>875</v>
      </c>
      <c r="F74" s="41">
        <f t="shared" si="29"/>
        <v>875</v>
      </c>
      <c r="G74" s="41">
        <f t="shared" si="29"/>
        <v>875</v>
      </c>
      <c r="H74" s="41">
        <f t="shared" si="29"/>
        <v>875</v>
      </c>
      <c r="I74" s="41">
        <f t="shared" si="29"/>
        <v>875</v>
      </c>
      <c r="J74" s="41">
        <f t="shared" si="29"/>
        <v>875</v>
      </c>
      <c r="K74" s="41">
        <f t="shared" si="29"/>
        <v>875</v>
      </c>
      <c r="L74" s="41">
        <f t="shared" si="29"/>
        <v>875</v>
      </c>
      <c r="M74" s="41">
        <f t="shared" si="29"/>
        <v>875</v>
      </c>
      <c r="N74" s="41">
        <f t="shared" si="29"/>
        <v>875</v>
      </c>
      <c r="O74" s="41">
        <f t="shared" si="29"/>
        <v>875</v>
      </c>
      <c r="P74" s="41">
        <f t="shared" si="29"/>
        <v>10500</v>
      </c>
      <c r="Q74" s="41">
        <f t="shared" si="29"/>
        <v>10500</v>
      </c>
      <c r="R74" s="41">
        <f t="shared" si="27"/>
        <v>0</v>
      </c>
      <c r="S74" s="42">
        <f t="shared" si="28"/>
        <v>1</v>
      </c>
    </row>
    <row r="75" spans="2:19" ht="6" customHeight="1" x14ac:dyDescent="0.25"/>
    <row r="77" spans="2:19" ht="25.5" customHeight="1" x14ac:dyDescent="0.25">
      <c r="B77" s="43" t="s">
        <v>121</v>
      </c>
      <c r="C77" s="44">
        <f t="shared" ref="C77:Q77" si="30">C24+C33+C39+C48+C56+C66+C74</f>
        <v>4993.3599999999997</v>
      </c>
      <c r="D77" s="44">
        <f t="shared" si="30"/>
        <v>4656.3500000000004</v>
      </c>
      <c r="E77" s="44">
        <f t="shared" si="30"/>
        <v>4936.3500000000004</v>
      </c>
      <c r="F77" s="44">
        <f t="shared" si="30"/>
        <v>5121.07</v>
      </c>
      <c r="G77" s="44">
        <f t="shared" si="30"/>
        <v>5062.99</v>
      </c>
      <c r="H77" s="44">
        <f t="shared" si="30"/>
        <v>4540.99</v>
      </c>
      <c r="I77" s="44">
        <f t="shared" si="30"/>
        <v>5152.07</v>
      </c>
      <c r="J77" s="44">
        <f t="shared" si="30"/>
        <v>6069.99</v>
      </c>
      <c r="K77" s="44">
        <f t="shared" si="30"/>
        <v>5309.99</v>
      </c>
      <c r="L77" s="44">
        <f t="shared" si="30"/>
        <v>4747.07</v>
      </c>
      <c r="M77" s="44">
        <f t="shared" si="30"/>
        <v>4974.99</v>
      </c>
      <c r="N77" s="44">
        <f t="shared" si="30"/>
        <v>4724.99</v>
      </c>
      <c r="O77" s="44">
        <f t="shared" si="30"/>
        <v>5907.07</v>
      </c>
      <c r="P77" s="44">
        <f t="shared" si="30"/>
        <v>61203.92</v>
      </c>
      <c r="Q77" s="44">
        <f t="shared" si="30"/>
        <v>59920.32</v>
      </c>
      <c r="R77" s="44">
        <f>Q77-P77</f>
        <v>-1283.5999999999985</v>
      </c>
      <c r="S77" s="45">
        <f>IFERROR(P77/Q77,0)</f>
        <v>1.0214217814591111</v>
      </c>
    </row>
    <row r="78" spans="2:19" ht="6" customHeight="1" x14ac:dyDescent="0.25"/>
    <row r="79" spans="2:19" ht="30" customHeight="1" x14ac:dyDescent="0.25">
      <c r="B79" s="46" t="s">
        <v>122</v>
      </c>
      <c r="C79" s="47">
        <f t="shared" ref="C79:Q79" si="31">C12-C77</f>
        <v>1236.6400000000003</v>
      </c>
      <c r="D79" s="48">
        <f t="shared" si="31"/>
        <v>1478.6499999999996</v>
      </c>
      <c r="E79" s="48">
        <f t="shared" si="31"/>
        <v>1323.6499999999996</v>
      </c>
      <c r="F79" s="48">
        <f t="shared" si="31"/>
        <v>1023.9300000000003</v>
      </c>
      <c r="G79" s="48">
        <f t="shared" si="31"/>
        <v>1107.0100000000002</v>
      </c>
      <c r="H79" s="48">
        <f t="shared" si="31"/>
        <v>1689.0100000000002</v>
      </c>
      <c r="I79" s="48">
        <f t="shared" si="31"/>
        <v>1002.9300000000003</v>
      </c>
      <c r="J79" s="48">
        <f t="shared" si="31"/>
        <v>160.01000000000022</v>
      </c>
      <c r="K79" s="48">
        <f t="shared" si="31"/>
        <v>800.01000000000022</v>
      </c>
      <c r="L79" s="48">
        <f t="shared" si="31"/>
        <v>1412.9300000000003</v>
      </c>
      <c r="M79" s="48">
        <f t="shared" si="31"/>
        <v>1225.0100000000002</v>
      </c>
      <c r="N79" s="48">
        <f t="shared" si="31"/>
        <v>1385.0100000000002</v>
      </c>
      <c r="O79" s="48">
        <f t="shared" si="31"/>
        <v>1672.9300000000003</v>
      </c>
      <c r="P79" s="47">
        <f t="shared" si="31"/>
        <v>14281.080000000002</v>
      </c>
      <c r="Q79" s="47">
        <f t="shared" si="31"/>
        <v>14839.68</v>
      </c>
      <c r="R79" s="47">
        <f>P79-Q79</f>
        <v>-558.59999999999854</v>
      </c>
      <c r="S79" s="49">
        <f>IFERROR(P79/P12,0)</f>
        <v>0.18919096509240249</v>
      </c>
    </row>
  </sheetData>
  <mergeCells count="2">
    <mergeCell ref="B2:S2"/>
    <mergeCell ref="B3:S3"/>
  </mergeCells>
  <conditionalFormatting sqref="R6:R75">
    <cfRule type="cellIs" dxfId="1" priority="2" operator="greaterThan">
      <formula>0</formula>
    </cfRule>
    <cfRule type="cellIs" dxfId="0" priority="3" operator="lessThan">
      <formula>0</formula>
    </cfRule>
  </conditionalFormatting>
  <conditionalFormatting sqref="S6:S75">
    <cfRule type="dataBar" priority="4">
      <dataBar>
        <cfvo type="min"/>
        <cfvo type="max"/>
        <color rgb="FF4A90B8"/>
      </dataBar>
      <extLst>
        <ext xmlns:x14="http://schemas.microsoft.com/office/spreadsheetml/2009/9/main" uri="{B025F937-C7B1-47D3-B67F-A62EFF666E3E}">
          <x14:id>{1A6C5283-E6BA-4E3F-92B3-EA2EDEBD23B6}</x14:id>
        </ext>
      </extLst>
    </cfRule>
  </conditionalFormatting>
  <printOptions horizontalCentered="1"/>
  <pageMargins left="0.3" right="0.3" top="0.4" bottom="0.4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6C5283-E6BA-4E3F-92B3-EA2EDEBD23B6}">
            <x14:dataBar axisPosition="none">
              <x14:cfvo type="min"/>
              <x14:cfvo type="max"/>
              <x14:negativeFillColor rgb="FF4A90B8"/>
            </x14:dataBar>
          </x14:cfRule>
          <xm:sqref>S6:S75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C6BC0"/>
    <pageSetUpPr fitToPage="1"/>
  </sheetPr>
  <dimension ref="B1:I15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2" customWidth="1"/>
    <col min="3" max="3" width="14" customWidth="1"/>
    <col min="4" max="5" width="16" customWidth="1"/>
    <col min="6" max="7" width="13" customWidth="1"/>
    <col min="8" max="8" width="14" customWidth="1"/>
    <col min="9" max="9" width="18" customWidth="1"/>
    <col min="10" max="10" width="2" customWidth="1"/>
  </cols>
  <sheetData>
    <row r="1" spans="2:9" ht="9.75" customHeight="1" x14ac:dyDescent="0.25"/>
    <row r="2" spans="2:9" ht="37.5" customHeight="1" x14ac:dyDescent="0.25">
      <c r="B2" s="94" t="s">
        <v>123</v>
      </c>
      <c r="C2" s="94"/>
      <c r="D2" s="94"/>
      <c r="E2" s="94"/>
      <c r="F2" s="94"/>
      <c r="G2" s="94"/>
      <c r="H2" s="94"/>
      <c r="I2" s="94"/>
    </row>
    <row r="3" spans="2:9" ht="21.75" customHeight="1" x14ac:dyDescent="0.25">
      <c r="B3" s="93" t="s">
        <v>124</v>
      </c>
      <c r="C3" s="93"/>
      <c r="D3" s="93"/>
      <c r="E3" s="93"/>
      <c r="F3" s="93"/>
      <c r="G3" s="93"/>
      <c r="H3" s="93"/>
      <c r="I3" s="93"/>
    </row>
    <row r="4" spans="2:9" ht="9.75" customHeight="1" x14ac:dyDescent="0.25"/>
    <row r="5" spans="2:9" ht="36" customHeight="1" x14ac:dyDescent="0.25">
      <c r="B5" s="50" t="s">
        <v>42</v>
      </c>
      <c r="C5" s="51" t="s">
        <v>44</v>
      </c>
      <c r="D5" s="51" t="s">
        <v>43</v>
      </c>
      <c r="E5" s="51" t="s">
        <v>125</v>
      </c>
      <c r="F5" s="51" t="s">
        <v>126</v>
      </c>
      <c r="G5" s="51" t="s">
        <v>46</v>
      </c>
      <c r="H5" s="51" t="s">
        <v>127</v>
      </c>
      <c r="I5" s="51" t="s">
        <v>128</v>
      </c>
    </row>
    <row r="6" spans="2:9" ht="21.75" customHeight="1" x14ac:dyDescent="0.25">
      <c r="B6" s="15" t="s">
        <v>129</v>
      </c>
      <c r="C6" s="38">
        <v>12000</v>
      </c>
      <c r="D6" s="38">
        <v>8400</v>
      </c>
      <c r="E6" s="38">
        <v>200</v>
      </c>
      <c r="F6" s="52" t="s">
        <v>130</v>
      </c>
      <c r="G6" s="17">
        <f t="shared" ref="G6:G13" si="0">IFERROR(D6/C6,0)</f>
        <v>0.7</v>
      </c>
      <c r="H6" s="16">
        <f t="shared" ref="H6:H13" si="1">MAX(C6-D6,0)</f>
        <v>3600</v>
      </c>
      <c r="I6" s="53" t="str">
        <f t="shared" ref="I6:I13" si="2">IF(D6&gt;=C6,"✓ Erreicht",IF(G6&gt;=0.75,"In Zielreichweite",IF(G6&gt;=0.4,"Auf Kurs","Anfangsphase")))</f>
        <v>Auf Kurs</v>
      </c>
    </row>
    <row r="7" spans="2:9" ht="21.75" customHeight="1" x14ac:dyDescent="0.25">
      <c r="B7" s="11" t="s">
        <v>131</v>
      </c>
      <c r="C7" s="54">
        <v>3500</v>
      </c>
      <c r="D7" s="54">
        <v>1850</v>
      </c>
      <c r="E7" s="54">
        <v>150</v>
      </c>
      <c r="F7" s="55" t="s">
        <v>132</v>
      </c>
      <c r="G7" s="13">
        <f t="shared" si="0"/>
        <v>0.52857142857142858</v>
      </c>
      <c r="H7" s="12">
        <f t="shared" si="1"/>
        <v>1650</v>
      </c>
      <c r="I7" s="56" t="str">
        <f t="shared" si="2"/>
        <v>Auf Kurs</v>
      </c>
    </row>
    <row r="8" spans="2:9" ht="21.75" customHeight="1" x14ac:dyDescent="0.25">
      <c r="B8" s="15" t="s">
        <v>133</v>
      </c>
      <c r="C8" s="38">
        <v>18000</v>
      </c>
      <c r="D8" s="38">
        <v>6200</v>
      </c>
      <c r="E8" s="38">
        <v>350</v>
      </c>
      <c r="F8" s="52" t="s">
        <v>134</v>
      </c>
      <c r="G8" s="17">
        <f t="shared" si="0"/>
        <v>0.34444444444444444</v>
      </c>
      <c r="H8" s="16">
        <f t="shared" si="1"/>
        <v>11800</v>
      </c>
      <c r="I8" s="53" t="str">
        <f t="shared" si="2"/>
        <v>Anfangsphase</v>
      </c>
    </row>
    <row r="9" spans="2:9" ht="21.75" customHeight="1" x14ac:dyDescent="0.25">
      <c r="B9" s="11" t="s">
        <v>135</v>
      </c>
      <c r="C9" s="54">
        <v>8500</v>
      </c>
      <c r="D9" s="54">
        <v>4100</v>
      </c>
      <c r="E9" s="54">
        <v>200</v>
      </c>
      <c r="F9" s="55" t="s">
        <v>136</v>
      </c>
      <c r="G9" s="13">
        <f t="shared" si="0"/>
        <v>0.4823529411764706</v>
      </c>
      <c r="H9" s="12">
        <f t="shared" si="1"/>
        <v>4400</v>
      </c>
      <c r="I9" s="56" t="str">
        <f t="shared" si="2"/>
        <v>Auf Kurs</v>
      </c>
    </row>
    <row r="10" spans="2:9" ht="21.75" customHeight="1" x14ac:dyDescent="0.25">
      <c r="B10" s="15" t="s">
        <v>137</v>
      </c>
      <c r="C10" s="38">
        <v>15000</v>
      </c>
      <c r="D10" s="38">
        <v>5800</v>
      </c>
      <c r="E10" s="38">
        <v>100</v>
      </c>
      <c r="F10" s="52" t="s">
        <v>138</v>
      </c>
      <c r="G10" s="17">
        <f t="shared" si="0"/>
        <v>0.38666666666666666</v>
      </c>
      <c r="H10" s="16">
        <f t="shared" si="1"/>
        <v>9200</v>
      </c>
      <c r="I10" s="53" t="str">
        <f t="shared" si="2"/>
        <v>Anfangsphase</v>
      </c>
    </row>
    <row r="11" spans="2:9" ht="21.75" customHeight="1" x14ac:dyDescent="0.25">
      <c r="B11" s="11" t="s">
        <v>139</v>
      </c>
      <c r="C11" s="54">
        <v>15000</v>
      </c>
      <c r="D11" s="54">
        <v>3600</v>
      </c>
      <c r="E11" s="54">
        <v>100</v>
      </c>
      <c r="F11" s="55" t="s">
        <v>140</v>
      </c>
      <c r="G11" s="13">
        <f t="shared" si="0"/>
        <v>0.24</v>
      </c>
      <c r="H11" s="12">
        <f t="shared" si="1"/>
        <v>11400</v>
      </c>
      <c r="I11" s="56" t="str">
        <f t="shared" si="2"/>
        <v>Anfangsphase</v>
      </c>
    </row>
    <row r="12" spans="2:9" ht="21.75" customHeight="1" x14ac:dyDescent="0.25">
      <c r="B12" s="15" t="s">
        <v>141</v>
      </c>
      <c r="C12" s="38">
        <v>10000</v>
      </c>
      <c r="D12" s="38">
        <v>800</v>
      </c>
      <c r="E12" s="38">
        <v>150</v>
      </c>
      <c r="F12" s="52" t="s">
        <v>130</v>
      </c>
      <c r="G12" s="17">
        <f t="shared" si="0"/>
        <v>0.08</v>
      </c>
      <c r="H12" s="16">
        <f t="shared" si="1"/>
        <v>9200</v>
      </c>
      <c r="I12" s="53" t="str">
        <f t="shared" si="2"/>
        <v>Anfangsphase</v>
      </c>
    </row>
    <row r="13" spans="2:9" ht="21.75" customHeight="1" x14ac:dyDescent="0.25">
      <c r="B13" s="11" t="s">
        <v>142</v>
      </c>
      <c r="C13" s="54">
        <v>6000</v>
      </c>
      <c r="D13" s="54">
        <v>1200</v>
      </c>
      <c r="E13" s="54">
        <v>100</v>
      </c>
      <c r="F13" s="55" t="s">
        <v>130</v>
      </c>
      <c r="G13" s="13">
        <f t="shared" si="0"/>
        <v>0.2</v>
      </c>
      <c r="H13" s="12">
        <f t="shared" si="1"/>
        <v>4800</v>
      </c>
      <c r="I13" s="56" t="str">
        <f t="shared" si="2"/>
        <v>Anfangsphase</v>
      </c>
    </row>
    <row r="15" spans="2:9" ht="25.5" customHeight="1" x14ac:dyDescent="0.25">
      <c r="B15" s="57" t="s">
        <v>143</v>
      </c>
      <c r="C15" s="58">
        <f>SUM(C6:C13)</f>
        <v>88000</v>
      </c>
      <c r="D15" s="58">
        <f>SUM(D6:D13)</f>
        <v>31950</v>
      </c>
      <c r="E15" s="58">
        <f>SUM(E6:E13)</f>
        <v>1350</v>
      </c>
      <c r="F15" s="59"/>
      <c r="G15" s="60">
        <f>IFERROR(D15/C15,0)</f>
        <v>0.36306818181818185</v>
      </c>
      <c r="H15" s="58">
        <f>MAX(C15-D15,0)</f>
        <v>56050</v>
      </c>
      <c r="I15" s="61"/>
    </row>
  </sheetData>
  <mergeCells count="2">
    <mergeCell ref="B2:I2"/>
    <mergeCell ref="B3:I3"/>
  </mergeCells>
  <conditionalFormatting sqref="G6:G13">
    <cfRule type="dataBar" priority="2">
      <dataBar>
        <cfvo type="num" val="0"/>
        <cfvo type="num" val="1"/>
        <color rgb="FF5C6BC0"/>
      </dataBar>
      <extLst>
        <ext xmlns:x14="http://schemas.microsoft.com/office/spreadsheetml/2009/9/main" uri="{B025F937-C7B1-47D3-B67F-A62EFF666E3E}">
          <x14:id>{9070F670-B1B0-40E5-9C84-34C5179FE380}</x14:id>
        </ext>
      </extLst>
    </cfRule>
  </conditionalFormatting>
  <printOptions horizontalCentered="1"/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70F670-B1B0-40E5-9C84-34C5179FE38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5C6BC0"/>
            </x14:dataBar>
          </x14:cfRule>
          <xm:sqref>G6:G13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Jahresbudget</vt:lpstr>
      <vt:lpstr>Sparziele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2026-05-30T09:04:19Z</dcterms:created>
  <dcterms:modified xsi:type="dcterms:W3CDTF">2026-05-30T09:55:39Z</dcterms:modified>
  <dc:language>en-US</dc:language>
</cp:coreProperties>
</file>