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dgetplanung\nuevas\"/>
    </mc:Choice>
  </mc:AlternateContent>
  <xr:revisionPtr revIDLastSave="0" documentId="13_ncr:1_{F8D9A01D-6D6A-4144-8ED3-224137365C6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Jahresbudget" sheetId="1" r:id="rId1"/>
    <sheet name="Ausgaben-Tracker" sheetId="2" r:id="rId2"/>
    <sheet name="Monatsübersicht" sheetId="3" r:id="rId3"/>
    <sheet name="Sparziele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4" l="1"/>
  <c r="F13" i="4"/>
  <c r="G13" i="4" s="1"/>
  <c r="E13" i="4"/>
  <c r="H12" i="4"/>
  <c r="F12" i="4"/>
  <c r="G12" i="4" s="1"/>
  <c r="E12" i="4"/>
  <c r="H11" i="4"/>
  <c r="E11" i="4"/>
  <c r="F11" i="4" s="1"/>
  <c r="G11" i="4" s="1"/>
  <c r="H10" i="4"/>
  <c r="F10" i="4"/>
  <c r="G10" i="4" s="1"/>
  <c r="E10" i="4"/>
  <c r="H9" i="4"/>
  <c r="E9" i="4"/>
  <c r="F9" i="4" s="1"/>
  <c r="G9" i="4" s="1"/>
  <c r="H8" i="4"/>
  <c r="E8" i="4"/>
  <c r="F8" i="4" s="1"/>
  <c r="G8" i="4" s="1"/>
  <c r="H7" i="4"/>
  <c r="E7" i="4"/>
  <c r="F7" i="4" s="1"/>
  <c r="G7" i="4" s="1"/>
  <c r="H6" i="4"/>
  <c r="E6" i="4"/>
  <c r="F6" i="4" s="1"/>
  <c r="G6" i="4" s="1"/>
  <c r="C12" i="3"/>
  <c r="D12" i="3" s="1"/>
  <c r="B12" i="3"/>
  <c r="G12" i="3" s="1"/>
  <c r="C11" i="3"/>
  <c r="D11" i="3" s="1"/>
  <c r="B11" i="3"/>
  <c r="G11" i="3" s="1"/>
  <c r="C10" i="3"/>
  <c r="D10" i="3" s="1"/>
  <c r="B10" i="3"/>
  <c r="G10" i="3" s="1"/>
  <c r="C9" i="3"/>
  <c r="D9" i="3" s="1"/>
  <c r="B9" i="3"/>
  <c r="G9" i="3" s="1"/>
  <c r="C8" i="3"/>
  <c r="D8" i="3" s="1"/>
  <c r="B8" i="3"/>
  <c r="G8" i="3" s="1"/>
  <c r="C7" i="3"/>
  <c r="B7" i="3"/>
  <c r="G7" i="3" s="1"/>
  <c r="C4" i="3"/>
  <c r="F26" i="2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A50" i="1" s="1"/>
  <c r="C50" i="1"/>
  <c r="AA49" i="1"/>
  <c r="AA48" i="1"/>
  <c r="AA47" i="1"/>
  <c r="AA46" i="1"/>
  <c r="AA45" i="1"/>
  <c r="Z42" i="1"/>
  <c r="Y42" i="1"/>
  <c r="X42" i="1"/>
  <c r="AA42" i="1" s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A41" i="1"/>
  <c r="AA40" i="1"/>
  <c r="AA39" i="1"/>
  <c r="AA38" i="1"/>
  <c r="AA37" i="1"/>
  <c r="Z34" i="1"/>
  <c r="Y34" i="1"/>
  <c r="X34" i="1"/>
  <c r="W34" i="1"/>
  <c r="V34" i="1"/>
  <c r="AA34" i="1" s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A33" i="1"/>
  <c r="AA32" i="1"/>
  <c r="AA31" i="1"/>
  <c r="AA30" i="1"/>
  <c r="Z27" i="1"/>
  <c r="Y27" i="1"/>
  <c r="X27" i="1"/>
  <c r="W27" i="1"/>
  <c r="V27" i="1"/>
  <c r="U27" i="1"/>
  <c r="T27" i="1"/>
  <c r="AA27" i="1" s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A26" i="1"/>
  <c r="AA25" i="1"/>
  <c r="AA24" i="1"/>
  <c r="AA23" i="1"/>
  <c r="Z20" i="1"/>
  <c r="Z52" i="1" s="1"/>
  <c r="Z54" i="1" s="1"/>
  <c r="Y20" i="1"/>
  <c r="Y52" i="1" s="1"/>
  <c r="Y54" i="1" s="1"/>
  <c r="X20" i="1"/>
  <c r="X52" i="1" s="1"/>
  <c r="X54" i="1" s="1"/>
  <c r="W20" i="1"/>
  <c r="W52" i="1" s="1"/>
  <c r="W54" i="1" s="1"/>
  <c r="V20" i="1"/>
  <c r="V52" i="1" s="1"/>
  <c r="U20" i="1"/>
  <c r="U52" i="1" s="1"/>
  <c r="T20" i="1"/>
  <c r="T52" i="1" s="1"/>
  <c r="S20" i="1"/>
  <c r="S52" i="1" s="1"/>
  <c r="R20" i="1"/>
  <c r="Q20" i="1"/>
  <c r="Q52" i="1" s="1"/>
  <c r="P20" i="1"/>
  <c r="P52" i="1" s="1"/>
  <c r="O20" i="1"/>
  <c r="O52" i="1" s="1"/>
  <c r="N20" i="1"/>
  <c r="N52" i="1" s="1"/>
  <c r="M20" i="1"/>
  <c r="M52" i="1" s="1"/>
  <c r="L20" i="1"/>
  <c r="L52" i="1" s="1"/>
  <c r="K20" i="1"/>
  <c r="K52" i="1" s="1"/>
  <c r="J20" i="1"/>
  <c r="J52" i="1" s="1"/>
  <c r="I20" i="1"/>
  <c r="I52" i="1" s="1"/>
  <c r="H20" i="1"/>
  <c r="H52" i="1" s="1"/>
  <c r="G20" i="1"/>
  <c r="G52" i="1" s="1"/>
  <c r="F20" i="1"/>
  <c r="F52" i="1" s="1"/>
  <c r="E20" i="1"/>
  <c r="E52" i="1" s="1"/>
  <c r="D20" i="1"/>
  <c r="D52" i="1" s="1"/>
  <c r="C20" i="1"/>
  <c r="C52" i="1" s="1"/>
  <c r="B13" i="3" s="1"/>
  <c r="AA19" i="1"/>
  <c r="AA18" i="1"/>
  <c r="AA17" i="1"/>
  <c r="AA16" i="1"/>
  <c r="AA15" i="1"/>
  <c r="Z12" i="1"/>
  <c r="Y12" i="1"/>
  <c r="X12" i="1"/>
  <c r="W12" i="1"/>
  <c r="V12" i="1"/>
  <c r="V54" i="1" s="1"/>
  <c r="U12" i="1"/>
  <c r="U54" i="1" s="1"/>
  <c r="T12" i="1"/>
  <c r="T54" i="1" s="1"/>
  <c r="S12" i="1"/>
  <c r="S54" i="1" s="1"/>
  <c r="R12" i="1"/>
  <c r="Q12" i="1"/>
  <c r="Q54" i="1" s="1"/>
  <c r="P12" i="1"/>
  <c r="O12" i="1"/>
  <c r="O54" i="1" s="1"/>
  <c r="N12" i="1"/>
  <c r="N54" i="1" s="1"/>
  <c r="M12" i="1"/>
  <c r="M54" i="1" s="1"/>
  <c r="L12" i="1"/>
  <c r="L54" i="1" s="1"/>
  <c r="K12" i="1"/>
  <c r="K54" i="1" s="1"/>
  <c r="J12" i="1"/>
  <c r="J54" i="1" s="1"/>
  <c r="I12" i="1"/>
  <c r="I54" i="1" s="1"/>
  <c r="H12" i="1"/>
  <c r="H54" i="1" s="1"/>
  <c r="G12" i="1"/>
  <c r="G54" i="1" s="1"/>
  <c r="F12" i="1"/>
  <c r="F54" i="1" s="1"/>
  <c r="E12" i="1"/>
  <c r="E54" i="1" s="1"/>
  <c r="D12" i="1"/>
  <c r="D54" i="1" s="1"/>
  <c r="C14" i="3" s="1"/>
  <c r="C12" i="1"/>
  <c r="C54" i="1" s="1"/>
  <c r="B14" i="3" s="1"/>
  <c r="G14" i="3" s="1"/>
  <c r="F19" i="3" s="1"/>
  <c r="AA11" i="1"/>
  <c r="AA10" i="1"/>
  <c r="AA9" i="1"/>
  <c r="AA8" i="1"/>
  <c r="E12" i="3" l="1"/>
  <c r="F12" i="3"/>
  <c r="E11" i="3"/>
  <c r="F11" i="3"/>
  <c r="E10" i="3"/>
  <c r="F10" i="3"/>
  <c r="E9" i="3"/>
  <c r="F9" i="3"/>
  <c r="E8" i="3"/>
  <c r="F8" i="3"/>
  <c r="A19" i="3"/>
  <c r="D7" i="3"/>
  <c r="R52" i="1"/>
  <c r="AA20" i="1"/>
  <c r="C13" i="3"/>
  <c r="P54" i="1"/>
  <c r="AA12" i="1"/>
  <c r="D14" i="3"/>
  <c r="C19" i="3"/>
  <c r="D19" i="3"/>
  <c r="G19" i="3"/>
  <c r="F7" i="3" l="1"/>
  <c r="E7" i="3"/>
  <c r="G13" i="3"/>
  <c r="D13" i="3"/>
  <c r="B19" i="3"/>
  <c r="E19" i="3"/>
  <c r="E14" i="3"/>
  <c r="F14" i="3"/>
  <c r="R54" i="1"/>
  <c r="AA52" i="1"/>
  <c r="AA54" i="1" s="1"/>
  <c r="AB54" i="1" s="1"/>
  <c r="E13" i="3" l="1"/>
  <c r="F13" i="3"/>
</calcChain>
</file>

<file path=xl/sharedStrings.xml><?xml version="1.0" encoding="utf-8"?>
<sst xmlns="http://schemas.openxmlformats.org/spreadsheetml/2006/main" count="258" uniqueCount="197">
  <si>
    <t xml:space="preserve">  Gelbe Felder = manuelle Eingabe   |   Schwarze Felder = automatische Berechnung   |   Soll = Plan   |   Ist = tatsächlicher Betrag</t>
  </si>
  <si>
    <t>Kategorie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</si>
  <si>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</si>
  <si>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</si>
  <si>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</si>
  <si>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</si>
  <si>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</si>
  <si>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</si>
  <si>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</si>
  <si>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</si>
  <si>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</si>
  <si>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</si>
  <si>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</si>
  <si>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</si>
  <si>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Jahres-
summe</t>
  </si>
  <si>
    <t>Sparquote
(Ist)</t>
  </si>
  <si>
    <t>Soll</t>
  </si>
  <si>
    <t>Ist</t>
  </si>
  <si>
    <t xml:space="preserve">  ▶  EINNAHMEN</t>
  </si>
  <si>
    <t xml:space="preserve">  Gehalt / Lohn (netto)</t>
  </si>
  <si>
    <t xml:space="preserve">    Nebeneinkommen / Freelance</t>
  </si>
  <si>
    <t xml:space="preserve">    Kindergeld / Beihilfen</t>
  </si>
  <si>
    <t xml:space="preserve">    Sonstige Einnahmen</t>
  </si>
  <si>
    <t xml:space="preserve">  GESAMT EINNAHMEN</t>
  </si>
  <si>
    <t xml:space="preserve">  ▶  WOHNEN &amp; HAUSHALT</t>
  </si>
  <si>
    <t xml:space="preserve">  Miete / Hypothek</t>
  </si>
  <si>
    <t xml:space="preserve">    Nebenkosten (Strom, Wasser, Gas)</t>
  </si>
  <si>
    <t xml:space="preserve">    Internet &amp; Telefon</t>
  </si>
  <si>
    <t xml:space="preserve">    Gebühren (GEZ, Müll etc.)</t>
  </si>
  <si>
    <t xml:space="preserve">    Haushaltsartikel / Reinigung</t>
  </si>
  <si>
    <t xml:space="preserve">  GESAMT WOHNEN</t>
  </si>
  <si>
    <t xml:space="preserve">  ▶  LEBENSHALTUNG &amp; ERNÄHRUNG</t>
  </si>
  <si>
    <t xml:space="preserve">    Lebensmittel / Supermarkt</t>
  </si>
  <si>
    <t xml:space="preserve">    Restaurant / Café / Lieferdienst</t>
  </si>
  <si>
    <t xml:space="preserve">    Kleidung &amp; Schuhe</t>
  </si>
  <si>
    <t xml:space="preserve">    Körperpflege / Drogerie</t>
  </si>
  <si>
    <t xml:space="preserve">  GESAMT LEBENSHALTUNG</t>
  </si>
  <si>
    <t xml:space="preserve">  ▶  MOBILITÄT &amp; TRANSPORT</t>
  </si>
  <si>
    <t xml:space="preserve">    ÖPNV / Monatskarte</t>
  </si>
  <si>
    <t xml:space="preserve">    KFZ-Versicherung (monatlich)</t>
  </si>
  <si>
    <t xml:space="preserve">    Kraftstoff / Laden</t>
  </si>
  <si>
    <t xml:space="preserve">    Wartung / Reparatur / TÜV</t>
  </si>
  <si>
    <t xml:space="preserve">  GESAMT MOBILITÄT</t>
  </si>
  <si>
    <t xml:space="preserve">  ▶  VERSICHERUNGEN &amp; FINANZEN</t>
  </si>
  <si>
    <t xml:space="preserve">    Krankenversicherung</t>
  </si>
  <si>
    <t xml:space="preserve">    Sonstige Versicherungen</t>
  </si>
  <si>
    <t xml:space="preserve">    Sparrate / ETF-Depot</t>
  </si>
  <si>
    <t xml:space="preserve">    Notgroschen / Rücklage</t>
  </si>
  <si>
    <t xml:space="preserve">    Kreditrate (falls vorhanden)</t>
  </si>
  <si>
    <t xml:space="preserve">  GESAMT FINANZEN</t>
  </si>
  <si>
    <t xml:space="preserve">  ▶  FREIZEIT, BILDUNG &amp; SONSTIGES</t>
  </si>
  <si>
    <t xml:space="preserve">    Freizeit / Sport / Hobbys</t>
  </si>
  <si>
    <t xml:space="preserve">    Streaming / Abonnements</t>
  </si>
  <si>
    <t xml:space="preserve">    Urlaub / Reisen</t>
  </si>
  <si>
    <t xml:space="preserve">    Bildung / Kurse / Bücher</t>
  </si>
  <si>
    <t xml:space="preserve">    Geschenke / Spenden</t>
  </si>
  <si>
    <t xml:space="preserve">  GESAMT FREIZEIT</t>
  </si>
  <si>
    <t xml:space="preserve">  GESAMT AUSGABEN</t>
  </si>
  <si>
    <t xml:space="preserve">  ★  MONATSSALDO (Einnahmen – Ausgaben)</t>
  </si>
  <si>
    <t xml:space="preserve">  Legende:   🔵 Blaue Felder (gelb hinterlegt) = manuelle Eingabe, täglich/wöchentlich pflegen   |   Saldo grün = Überschuss   |   Saldo rot = Defizit   |   Sparquote Ziel: ≥ 15 %</t>
  </si>
  <si>
    <t xml:space="preserve">  AUSGABEN-TRACKER  —  Einzelbuchungen erfassen</t>
  </si>
  <si>
    <t xml:space="preserve">  Jede Ausgabe hier eintragen: Datum, Beschreibung, Kategorie (Dropdown), Betrag. Neue Zeilen einfach unten anfügen.</t>
  </si>
  <si>
    <t>#</t>
  </si>
  <si>
    <t>Datum</t>
  </si>
  <si>
    <t>Beschreibung / Händler</t>
  </si>
  <si>
    <t>Hauptkategorie</t>
  </si>
  <si>
    <t>Unterkategorie</t>
  </si>
  <si>
    <t>Betrag (€)</t>
  </si>
  <si>
    <t>Zahlart</t>
  </si>
  <si>
    <t>Notiz</t>
  </si>
  <si>
    <t>01.01.2025</t>
  </si>
  <si>
    <t>REWE Supermarkt</t>
  </si>
  <si>
    <t>Lebensmittel</t>
  </si>
  <si>
    <t>Wocheneinkauf</t>
  </si>
  <si>
    <t>EC-Karte</t>
  </si>
  <si>
    <t>02.01.2025</t>
  </si>
  <si>
    <t>Stadtwerke Abschlag</t>
  </si>
  <si>
    <t>Wohnen</t>
  </si>
  <si>
    <t>Strom / Gas</t>
  </si>
  <si>
    <t>Lastschrift</t>
  </si>
  <si>
    <t>Januarabschlag</t>
  </si>
  <si>
    <t>03.01.2025</t>
  </si>
  <si>
    <t>Netflix</t>
  </si>
  <si>
    <t>Streaming</t>
  </si>
  <si>
    <t>Abo</t>
  </si>
  <si>
    <t>Kreditkarte</t>
  </si>
  <si>
    <t>05.01.2025</t>
  </si>
  <si>
    <t>Tankstelle</t>
  </si>
  <si>
    <t>KFZ</t>
  </si>
  <si>
    <t>Tanken</t>
  </si>
  <si>
    <t>07.01.2025</t>
  </si>
  <si>
    <t>Fitnessstudio</t>
  </si>
  <si>
    <t>Freizeit</t>
  </si>
  <si>
    <t>Monatsbeitrag</t>
  </si>
  <si>
    <t>08.01.2025</t>
  </si>
  <si>
    <t>10.01.2025</t>
  </si>
  <si>
    <t>Pizzeria Da Mario</t>
  </si>
  <si>
    <t>Restaurant</t>
  </si>
  <si>
    <t>Abendessen</t>
  </si>
  <si>
    <t>Bar</t>
  </si>
  <si>
    <t>mit Partner</t>
  </si>
  <si>
    <t>12.01.2025</t>
  </si>
  <si>
    <t>Amazon</t>
  </si>
  <si>
    <t>Kleidung</t>
  </si>
  <si>
    <t>Pullover</t>
  </si>
  <si>
    <t>Rückgabe möglich</t>
  </si>
  <si>
    <t>14.01.2025</t>
  </si>
  <si>
    <t>Apotheke</t>
  </si>
  <si>
    <t>Gesundheit</t>
  </si>
  <si>
    <t>Medikamente</t>
  </si>
  <si>
    <t>15.01.2025</t>
  </si>
  <si>
    <t>Miete Januar</t>
  </si>
  <si>
    <t>Kaltmiete</t>
  </si>
  <si>
    <t>Überweisung</t>
  </si>
  <si>
    <t>automatisch</t>
  </si>
  <si>
    <t>Krankenversicherung</t>
  </si>
  <si>
    <t>Versicherung</t>
  </si>
  <si>
    <t>KV-Beitrag</t>
  </si>
  <si>
    <t>16.01.2025</t>
  </si>
  <si>
    <t>18.01.2025</t>
  </si>
  <si>
    <t>Spotify</t>
  </si>
  <si>
    <t>20.01.2025</t>
  </si>
  <si>
    <t>DB Monatskarte</t>
  </si>
  <si>
    <t>ÖPNV</t>
  </si>
  <si>
    <t>22.01.2025</t>
  </si>
  <si>
    <t>24.01.2025</t>
  </si>
  <si>
    <t>Friseur</t>
  </si>
  <si>
    <t>Körperpflege</t>
  </si>
  <si>
    <t>Haarschnitt</t>
  </si>
  <si>
    <t>25.01.2025</t>
  </si>
  <si>
    <t>ETF-Sparplan</t>
  </si>
  <si>
    <t>Sparen</t>
  </si>
  <si>
    <t>Depot</t>
  </si>
  <si>
    <t>Automatisch</t>
  </si>
  <si>
    <t>26.01.2025</t>
  </si>
  <si>
    <t>Buchhandlung</t>
  </si>
  <si>
    <t>Bildung</t>
  </si>
  <si>
    <t>Fachbuch</t>
  </si>
  <si>
    <t>28.01.2025</t>
  </si>
  <si>
    <t>Lidl</t>
  </si>
  <si>
    <t>30.01.2025</t>
  </si>
  <si>
    <t>GEZ</t>
  </si>
  <si>
    <t>Rundfunkbeitrag</t>
  </si>
  <si>
    <t>31.01.2025</t>
  </si>
  <si>
    <t>Notgroschen</t>
  </si>
  <si>
    <t>Rücklage</t>
  </si>
  <si>
    <t xml:space="preserve">  GESAMT ERFASST:</t>
  </si>
  <si>
    <t xml:space="preserve">  MONATSÜBERSICHT  —  Soll / Ist nach Kategorie</t>
  </si>
  <si>
    <t xml:space="preserve">  Wähle den Monat in Zelle B4. Die Übersicht zeigt Soll- vs. Ist-Werte und ob das Budget eingehalten wurde.</t>
  </si>
  <si>
    <t xml:space="preserve">  Monat auswählen →</t>
  </si>
  <si>
    <t>Budget (Soll)</t>
  </si>
  <si>
    <t>Ausgaben (Ist)</t>
  </si>
  <si>
    <t>Abweichung</t>
  </si>
  <si>
    <t>Abw. %</t>
  </si>
  <si>
    <t>Status</t>
  </si>
  <si>
    <t>Restbudget</t>
  </si>
  <si>
    <t xml:space="preserve">  Einnahmen</t>
  </si>
  <si>
    <t xml:space="preserve">    Wohnen &amp; Haushalt</t>
  </si>
  <si>
    <t xml:space="preserve">    Lebenshaltung</t>
  </si>
  <si>
    <t xml:space="preserve">    Mobilität</t>
  </si>
  <si>
    <t xml:space="preserve">    Versicherungen &amp; Finanzen</t>
  </si>
  <si>
    <t xml:space="preserve">    Freizeit &amp; Sonstiges</t>
  </si>
  <si>
    <t xml:space="preserve">  ★ MONATSSALDO</t>
  </si>
  <si>
    <t xml:space="preserve">  WICHTIGE KENNZAHLEN  (automatisch berechnet)</t>
  </si>
  <si>
    <t>Gesamteinnahmen</t>
  </si>
  <si>
    <t>Gesamtausgaben</t>
  </si>
  <si>
    <t>Saldo</t>
  </si>
  <si>
    <t>Sparquote</t>
  </si>
  <si>
    <t>Ausgaben %</t>
  </si>
  <si>
    <t>Budget-Status</t>
  </si>
  <si>
    <t xml:space="preserve">  SPARZIELE  —  Fortschritt &amp; Planung</t>
  </si>
  <si>
    <t xml:space="preserve">  Trage deine Sparziele ein. Die Vorlage berechnet automatisch den Fortschritt und wann du das Ziel erreichst.</t>
  </si>
  <si>
    <t>Sparziel</t>
  </si>
  <si>
    <t>Zielbetrag (€)</t>
  </si>
  <si>
    <t>Bereits gespart (€)</t>
  </si>
  <si>
    <t>Monatliche Rate (€)</t>
  </si>
  <si>
    <t>Fehlbetrag (€)</t>
  </si>
  <si>
    <t>Monate bis Ziel</t>
  </si>
  <si>
    <t>Zieldatum</t>
  </si>
  <si>
    <t>Fortschritt</t>
  </si>
  <si>
    <t xml:space="preserve">  Notgroschen (3 Monatsgehälter)</t>
  </si>
  <si>
    <t xml:space="preserve">  Neues Fahrrad / E-Bike</t>
  </si>
  <si>
    <t xml:space="preserve">  Sommerurlaub Kroatien</t>
  </si>
  <si>
    <t xml:space="preserve">  Neue Waschmaschine</t>
  </si>
  <si>
    <t xml:space="preserve">  Weiterbildungskurs</t>
  </si>
  <si>
    <t xml:space="preserve">  ETF-Sonderzahlung (Ziel)</t>
  </si>
  <si>
    <t xml:space="preserve">  SPARQUOTEN-ZIEL  (50/30/20-Regel als Orientierung)</t>
  </si>
  <si>
    <t xml:space="preserve">  Fixkosten (Wohnen, Versicherungen…)</t>
  </si>
  <si>
    <t>50%</t>
  </si>
  <si>
    <t>Nicht mehr als 50 % des Nettoeinkommens für feste Kosten</t>
  </si>
  <si>
    <t xml:space="preserve">  Wünsche (Freizeit, Shopping…)</t>
  </si>
  <si>
    <t>30%</t>
  </si>
  <si>
    <t>Maximal 30 % für persönliche Ausgaben</t>
  </si>
  <si>
    <t xml:space="preserve">  Sparen &amp; Investieren</t>
  </si>
  <si>
    <t>20%</t>
  </si>
  <si>
    <t>Mindestens 20 % sparen, anlegen, tilgen</t>
  </si>
  <si>
    <t xml:space="preserve">  EXCEL BUDEGET VORLAGE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</si>
</sst>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;\-#,##0.00;\-"/>
    <numFmt numFmtId="165" formatCode="0.0%"/>
    <numFmt numFmtId="166" formatCode="dd\.mm\.yyyy"/>
    <numFmt numFmtId="167" formatCode="#,##0.00&quot; €&quot;"/>
    <numFmt numFmtId="168" formatCode="\+#,##0.00;\-#,##0.00;\-"/>
    <numFmt numFmtId="169" formatCode="\+0.0%;\-0.0%;\-"/>
    <numFmt numFmtId="170" formatCode="mmm\ yyyy"/>
  </numFmts>
  <fonts count="37" x14ac:knownFonts="1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i/>
      <sz val="9"/>
      <color rgb="FF6C757D"/>
      <name val="Calibri"/>
      <charset val="1"/>
    </font>
    <font>
      <b/>
      <sz val="9"/>
      <color rgb="FFFFFFFF"/>
      <name val="Calibri"/>
      <charset val="1"/>
    </font>
    <font>
      <b/>
      <sz val="8"/>
      <color rgb="FFFFFFFF"/>
      <name val="Calibri"/>
      <charset val="1"/>
    </font>
    <font>
      <sz val="10"/>
      <color rgb="FF1C1C2E"/>
      <name val="Calibri"/>
      <charset val="1"/>
    </font>
    <font>
      <b/>
      <sz val="8"/>
      <color rgb="FF0D6E6E"/>
      <name val="Calibri"/>
      <charset val="1"/>
    </font>
    <font>
      <b/>
      <sz val="8"/>
      <color rgb="FFE74C5E"/>
      <name val="Calibri"/>
      <charset val="1"/>
    </font>
    <font>
      <b/>
      <sz val="8"/>
      <color rgb="FF212529"/>
      <name val="Calibri"/>
      <charset val="1"/>
    </font>
    <font>
      <b/>
      <sz val="10"/>
      <color rgb="FFFFFFFF"/>
      <name val="Calibri"/>
      <charset val="1"/>
    </font>
    <font>
      <sz val="9"/>
      <color rgb="FF212529"/>
      <name val="Calibri"/>
      <charset val="1"/>
    </font>
    <font>
      <sz val="9"/>
      <color rgb="FF0000CC"/>
      <name val="Calibri"/>
      <charset val="1"/>
    </font>
    <font>
      <b/>
      <sz val="10"/>
      <color rgb="FF0D6E6E"/>
      <name val="Calibri"/>
      <charset val="1"/>
    </font>
    <font>
      <b/>
      <sz val="9"/>
      <color rgb="FF0D6E6E"/>
      <name val="Calibri"/>
      <charset val="1"/>
    </font>
    <font>
      <b/>
      <sz val="10"/>
      <color rgb="FF2980B9"/>
      <name val="Calibri"/>
      <charset val="1"/>
    </font>
    <font>
      <b/>
      <sz val="9"/>
      <color rgb="FF2980B9"/>
      <name val="Calibri"/>
      <charset val="1"/>
    </font>
    <font>
      <b/>
      <sz val="10"/>
      <color rgb="FF27AE60"/>
      <name val="Calibri"/>
      <charset val="1"/>
    </font>
    <font>
      <b/>
      <sz val="9"/>
      <color rgb="FF27AE60"/>
      <name val="Calibri"/>
      <charset val="1"/>
    </font>
    <font>
      <b/>
      <sz val="10"/>
      <color rgb="FFF39C12"/>
      <name val="Calibri"/>
      <charset val="1"/>
    </font>
    <font>
      <b/>
      <sz val="9"/>
      <color rgb="FFF39C12"/>
      <name val="Calibri"/>
      <charset val="1"/>
    </font>
    <font>
      <b/>
      <sz val="10"/>
      <color rgb="FF8E44AD"/>
      <name val="Calibri"/>
      <charset val="1"/>
    </font>
    <font>
      <b/>
      <sz val="9"/>
      <color rgb="FF8E44AD"/>
      <name val="Calibri"/>
      <charset val="1"/>
    </font>
    <font>
      <b/>
      <sz val="10"/>
      <color rgb="FFE74C5E"/>
      <name val="Calibri"/>
      <charset val="1"/>
    </font>
    <font>
      <b/>
      <sz val="9"/>
      <color rgb="FFE74C5E"/>
      <name val="Calibri"/>
      <charset val="1"/>
    </font>
    <font>
      <b/>
      <sz val="11"/>
      <color rgb="FFFFFFFF"/>
      <name val="Calibri"/>
      <charset val="1"/>
    </font>
    <font>
      <i/>
      <sz val="8"/>
      <color rgb="FF6C757D"/>
      <name val="Calibri"/>
      <charset val="1"/>
    </font>
    <font>
      <b/>
      <sz val="13"/>
      <color rgb="FFFFFFFF"/>
      <name val="Calibri"/>
      <charset val="1"/>
    </font>
    <font>
      <b/>
      <sz val="11"/>
      <color rgb="FF0000CC"/>
      <name val="Calibri"/>
      <charset val="1"/>
    </font>
    <font>
      <b/>
      <sz val="11"/>
      <color rgb="FF0D6E6E"/>
      <name val="Calibri"/>
      <charset val="1"/>
    </font>
    <font>
      <sz val="9"/>
      <color rgb="FF0D6E6E"/>
      <name val="Calibri"/>
      <charset val="1"/>
    </font>
    <font>
      <sz val="9"/>
      <color rgb="FF2980B9"/>
      <name val="Calibri"/>
      <charset val="1"/>
    </font>
    <font>
      <sz val="9"/>
      <color rgb="FF27AE60"/>
      <name val="Calibri"/>
      <charset val="1"/>
    </font>
    <font>
      <sz val="9"/>
      <color rgb="FFF39C12"/>
      <name val="Calibri"/>
      <charset val="1"/>
    </font>
    <font>
      <sz val="9"/>
      <color rgb="FF8E44AD"/>
      <name val="Calibri"/>
      <charset val="1"/>
    </font>
    <font>
      <sz val="9"/>
      <color rgb="FFE74C5E"/>
      <name val="Calibri"/>
      <charset val="1"/>
    </font>
    <font>
      <b/>
      <sz val="9"/>
      <color rgb="FF212529"/>
      <name val="Calibri"/>
      <charset val="1"/>
    </font>
    <font>
      <b/>
      <sz val="11"/>
      <color rgb="FF1C1C2E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1C1C2E"/>
        <bgColor rgb="FF212529"/>
      </patternFill>
    </fill>
    <fill>
      <patternFill patternType="solid">
        <fgColor rgb="FFF8F9FA"/>
        <bgColor rgb="FFF9F9F9"/>
      </patternFill>
    </fill>
    <fill>
      <patternFill patternType="solid">
        <fgColor rgb="FF0D6E6E"/>
        <bgColor rgb="FF2980B9"/>
      </patternFill>
    </fill>
    <fill>
      <patternFill patternType="solid">
        <fgColor rgb="FFF0FAF9"/>
        <bgColor rgb="FFF8F9FA"/>
      </patternFill>
    </fill>
    <fill>
      <patternFill patternType="solid">
        <fgColor rgb="FFFDEEF0"/>
        <bgColor rgb="FFF5EEF8"/>
      </patternFill>
    </fill>
    <fill>
      <patternFill patternType="solid">
        <fgColor rgb="FFE9ECEF"/>
        <bgColor rgb="FFF5EEF8"/>
      </patternFill>
    </fill>
    <fill>
      <patternFill patternType="solid">
        <fgColor rgb="FFFFFDE7"/>
        <bgColor rgb="FFFEF9EE"/>
      </patternFill>
    </fill>
    <fill>
      <patternFill patternType="solid">
        <fgColor rgb="FFFFFFFF"/>
        <bgColor rgb="FFF9F9F9"/>
      </patternFill>
    </fill>
    <fill>
      <patternFill patternType="solid">
        <fgColor rgb="FFD0F0EB"/>
        <bgColor rgb="FFE9ECEF"/>
      </patternFill>
    </fill>
    <fill>
      <patternFill patternType="solid">
        <fgColor rgb="FFEBF5FB"/>
        <bgColor rgb="FFE9F7EF"/>
      </patternFill>
    </fill>
    <fill>
      <patternFill patternType="solid">
        <fgColor rgb="FFE9F7EF"/>
        <bgColor rgb="FFEBF5FB"/>
      </patternFill>
    </fill>
    <fill>
      <patternFill patternType="solid">
        <fgColor rgb="FFFEF9EE"/>
        <bgColor rgb="FFFFFDE7"/>
      </patternFill>
    </fill>
    <fill>
      <patternFill patternType="solid">
        <fgColor rgb="FFF5EEF8"/>
        <bgColor rgb="FFFDEEF0"/>
      </patternFill>
    </fill>
    <fill>
      <patternFill patternType="solid">
        <fgColor rgb="FFE74C5E"/>
        <bgColor rgb="FFFF8080"/>
      </patternFill>
    </fill>
  </fills>
  <borders count="8">
    <border>
      <left/>
      <right/>
      <top/>
      <bottom/>
      <diagonal/>
    </border>
    <border>
      <left style="thin">
        <color rgb="FF0D6E6E"/>
      </left>
      <right style="thin">
        <color rgb="FF0D6E6E"/>
      </right>
      <top style="thin">
        <color rgb="FF0D6E6E"/>
      </top>
      <bottom style="thin">
        <color rgb="FF0D6E6E"/>
      </bottom>
      <diagonal/>
    </border>
    <border>
      <left style="thin">
        <color rgb="FF0D6E6E"/>
      </left>
      <right/>
      <top style="thin">
        <color rgb="FF0D6E6E"/>
      </top>
      <bottom style="thin">
        <color rgb="FF0D6E6E"/>
      </bottom>
      <diagonal/>
    </border>
    <border>
      <left style="thin">
        <color rgb="FF1C1C2E"/>
      </left>
      <right style="thin">
        <color rgb="FF1C1C2E"/>
      </right>
      <top style="thin">
        <color rgb="FF1C1C2E"/>
      </top>
      <bottom style="thin">
        <color rgb="FF1C1C2E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74C5E"/>
      </left>
      <right style="thin">
        <color rgb="FFE74C5E"/>
      </right>
      <top style="thin">
        <color rgb="FFE74C5E"/>
      </top>
      <bottom style="thin">
        <color rgb="FFE74C5E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5" fillId="3" borderId="4" xfId="0" applyFont="1" applyFill="1" applyBorder="1" applyAlignment="1">
      <alignment horizontal="left" vertical="center"/>
    </xf>
    <xf numFmtId="0" fontId="28" fillId="5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164" fontId="11" fillId="8" borderId="5" xfId="0" applyNumberFormat="1" applyFont="1" applyFill="1" applyBorder="1" applyAlignment="1">
      <alignment horizontal="center" vertical="center"/>
    </xf>
    <xf numFmtId="164" fontId="10" fillId="9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2" fillId="10" borderId="1" xfId="0" applyFont="1" applyFill="1" applyBorder="1" applyAlignment="1">
      <alignment horizontal="left" vertical="center"/>
    </xf>
    <xf numFmtId="164" fontId="13" fillId="10" borderId="1" xfId="0" applyNumberFormat="1" applyFont="1" applyFill="1" applyBorder="1" applyAlignment="1">
      <alignment horizontal="center" vertical="center"/>
    </xf>
    <xf numFmtId="164" fontId="12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0" fontId="14" fillId="11" borderId="1" xfId="0" applyFont="1" applyFill="1" applyBorder="1" applyAlignment="1">
      <alignment horizontal="left" vertical="center"/>
    </xf>
    <xf numFmtId="164" fontId="15" fillId="11" borderId="1" xfId="0" applyNumberFormat="1" applyFont="1" applyFill="1" applyBorder="1" applyAlignment="1">
      <alignment horizontal="center" vertical="center"/>
    </xf>
    <xf numFmtId="164" fontId="14" fillId="11" borderId="1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16" fillId="12" borderId="1" xfId="0" applyFont="1" applyFill="1" applyBorder="1" applyAlignment="1">
      <alignment horizontal="left" vertical="center"/>
    </xf>
    <xf numFmtId="164" fontId="17" fillId="12" borderId="1" xfId="0" applyNumberFormat="1" applyFont="1" applyFill="1" applyBorder="1" applyAlignment="1">
      <alignment horizontal="center" vertical="center"/>
    </xf>
    <xf numFmtId="164" fontId="16" fillId="12" borderId="1" xfId="0" applyNumberFormat="1" applyFont="1" applyFill="1" applyBorder="1" applyAlignment="1">
      <alignment horizontal="center" vertical="center"/>
    </xf>
    <xf numFmtId="0" fontId="0" fillId="12" borderId="1" xfId="0" applyFill="1" applyBorder="1"/>
    <xf numFmtId="0" fontId="18" fillId="13" borderId="1" xfId="0" applyFont="1" applyFill="1" applyBorder="1" applyAlignment="1">
      <alignment horizontal="left" vertical="center"/>
    </xf>
    <xf numFmtId="164" fontId="19" fillId="13" borderId="1" xfId="0" applyNumberFormat="1" applyFont="1" applyFill="1" applyBorder="1" applyAlignment="1">
      <alignment horizontal="center" vertical="center"/>
    </xf>
    <xf numFmtId="164" fontId="18" fillId="13" borderId="1" xfId="0" applyNumberFormat="1" applyFont="1" applyFill="1" applyBorder="1" applyAlignment="1">
      <alignment horizontal="center" vertical="center"/>
    </xf>
    <xf numFmtId="0" fontId="0" fillId="13" borderId="1" xfId="0" applyFill="1" applyBorder="1"/>
    <xf numFmtId="0" fontId="20" fillId="14" borderId="1" xfId="0" applyFont="1" applyFill="1" applyBorder="1" applyAlignment="1">
      <alignment horizontal="left" vertical="center"/>
    </xf>
    <xf numFmtId="164" fontId="21" fillId="14" borderId="1" xfId="0" applyNumberFormat="1" applyFont="1" applyFill="1" applyBorder="1" applyAlignment="1">
      <alignment horizontal="center" vertical="center"/>
    </xf>
    <xf numFmtId="164" fontId="20" fillId="14" borderId="1" xfId="0" applyNumberFormat="1" applyFont="1" applyFill="1" applyBorder="1" applyAlignment="1">
      <alignment horizontal="center" vertical="center"/>
    </xf>
    <xf numFmtId="0" fontId="0" fillId="14" borderId="1" xfId="0" applyFill="1" applyBorder="1"/>
    <xf numFmtId="0" fontId="22" fillId="6" borderId="1" xfId="0" applyFont="1" applyFill="1" applyBorder="1" applyAlignment="1">
      <alignment horizontal="left" vertical="center"/>
    </xf>
    <xf numFmtId="164" fontId="23" fillId="6" borderId="1" xfId="0" applyNumberFormat="1" applyFont="1" applyFill="1" applyBorder="1" applyAlignment="1">
      <alignment horizontal="center" vertical="center"/>
    </xf>
    <xf numFmtId="164" fontId="22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24" fillId="15" borderId="6" xfId="0" applyFont="1" applyFill="1" applyBorder="1" applyAlignment="1">
      <alignment horizontal="left" vertical="center"/>
    </xf>
    <xf numFmtId="164" fontId="3" fillId="15" borderId="6" xfId="0" applyNumberFormat="1" applyFont="1" applyFill="1" applyBorder="1" applyAlignment="1">
      <alignment horizontal="center" vertical="center"/>
    </xf>
    <xf numFmtId="164" fontId="9" fillId="15" borderId="6" xfId="0" applyNumberFormat="1" applyFont="1" applyFill="1" applyBorder="1" applyAlignment="1">
      <alignment horizontal="center" vertical="center"/>
    </xf>
    <xf numFmtId="0" fontId="0" fillId="15" borderId="6" xfId="0" applyFill="1" applyBorder="1"/>
    <xf numFmtId="0" fontId="2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6" fontId="11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167" fontId="11" fillId="3" borderId="5" xfId="0" applyNumberFormat="1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166" fontId="11" fillId="9" borderId="5" xfId="0" applyNumberFormat="1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left" vertical="center"/>
    </xf>
    <xf numFmtId="167" fontId="11" fillId="9" borderId="5" xfId="0" applyNumberFormat="1" applyFont="1" applyFill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12" fillId="5" borderId="5" xfId="0" applyFont="1" applyFill="1" applyBorder="1" applyAlignment="1">
      <alignment horizontal="left" vertical="center"/>
    </xf>
    <xf numFmtId="1" fontId="27" fillId="8" borderId="5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168" fontId="10" fillId="9" borderId="5" xfId="0" applyNumberFormat="1" applyFont="1" applyFill="1" applyBorder="1" applyAlignment="1">
      <alignment horizontal="center" vertical="center"/>
    </xf>
    <xf numFmtId="169" fontId="10" fillId="9" borderId="5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2" fillId="3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left" vertical="center"/>
    </xf>
    <xf numFmtId="0" fontId="34" fillId="3" borderId="5" xfId="0" applyFont="1" applyFill="1" applyBorder="1" applyAlignment="1">
      <alignment horizontal="left" vertical="center"/>
    </xf>
    <xf numFmtId="0" fontId="22" fillId="6" borderId="5" xfId="0" applyFont="1" applyFill="1" applyBorder="1" applyAlignment="1">
      <alignment horizontal="left" vertical="center"/>
    </xf>
    <xf numFmtId="164" fontId="23" fillId="6" borderId="5" xfId="0" applyNumberFormat="1" applyFont="1" applyFill="1" applyBorder="1" applyAlignment="1">
      <alignment horizontal="center" vertical="center"/>
    </xf>
    <xf numFmtId="168" fontId="35" fillId="6" borderId="5" xfId="0" applyNumberFormat="1" applyFont="1" applyFill="1" applyBorder="1" applyAlignment="1">
      <alignment horizontal="center" vertical="center"/>
    </xf>
    <xf numFmtId="169" fontId="35" fillId="6" borderId="5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left" vertical="center"/>
    </xf>
    <xf numFmtId="164" fontId="13" fillId="10" borderId="5" xfId="0" applyNumberFormat="1" applyFont="1" applyFill="1" applyBorder="1" applyAlignment="1">
      <alignment horizontal="center" vertical="center"/>
    </xf>
    <xf numFmtId="168" fontId="35" fillId="10" borderId="5" xfId="0" applyNumberFormat="1" applyFont="1" applyFill="1" applyBorder="1" applyAlignment="1">
      <alignment horizontal="center" vertical="center"/>
    </xf>
    <xf numFmtId="169" fontId="35" fillId="10" borderId="5" xfId="0" applyNumberFormat="1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36" fillId="5" borderId="5" xfId="0" applyNumberFormat="1" applyFont="1" applyFill="1" applyBorder="1" applyAlignment="1">
      <alignment horizontal="center" vertical="center"/>
    </xf>
    <xf numFmtId="164" fontId="36" fillId="5" borderId="5" xfId="0" applyNumberFormat="1" applyFont="1" applyFill="1" applyBorder="1" applyAlignment="1">
      <alignment horizontal="center" vertical="center"/>
    </xf>
    <xf numFmtId="165" fontId="36" fillId="5" borderId="5" xfId="0" applyNumberFormat="1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167" fontId="11" fillId="8" borderId="5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170" fontId="10" fillId="3" borderId="5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3" fontId="10" fillId="9" borderId="5" xfId="0" applyNumberFormat="1" applyFont="1" applyFill="1" applyBorder="1" applyAlignment="1">
      <alignment horizontal="center" vertical="center"/>
    </xf>
    <xf numFmtId="170" fontId="10" fillId="9" borderId="5" xfId="0" applyNumberFormat="1" applyFont="1" applyFill="1" applyBorder="1" applyAlignment="1">
      <alignment horizontal="center" vertical="center"/>
    </xf>
    <xf numFmtId="165" fontId="10" fillId="9" borderId="5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28"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27AE60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27AE60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14A085"/>
        </patternFill>
      </fill>
    </dxf>
    <dxf>
      <font>
        <b/>
        <strike val="0"/>
        <sz val="10"/>
        <color rgb="FFFFFFFF"/>
        <name val="Calibri"/>
        <charset val="1"/>
      </font>
      <fill>
        <patternFill>
          <bgColor rgb="FFE74C5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9F9F9"/>
      <rgbColor rgb="FFFF00FF"/>
      <rgbColor rgb="FF00FFFF"/>
      <rgbColor rgb="FF800000"/>
      <rgbColor rgb="FF008000"/>
      <rgbColor rgb="FF000080"/>
      <rgbColor rgb="FF808000"/>
      <rgbColor rgb="FF800080"/>
      <rgbColor rgb="FF0D6E6E"/>
      <rgbColor rgb="FFCCCCCC"/>
      <rgbColor rgb="FF878787"/>
      <rgbColor rgb="FF9999FF"/>
      <rgbColor rgb="FF8E44AD"/>
      <rgbColor rgb="FFFFFDE7"/>
      <rgbColor rgb="FFD0F0EB"/>
      <rgbColor rgb="FF660066"/>
      <rgbColor rgb="FFFF8080"/>
      <rgbColor rgb="FF2980B9"/>
      <rgbColor rgb="FFD9D9D9"/>
      <rgbColor rgb="FF000080"/>
      <rgbColor rgb="FFFF00FF"/>
      <rgbColor rgb="FFF8F9FA"/>
      <rgbColor rgb="FF00FFFF"/>
      <rgbColor rgb="FF800080"/>
      <rgbColor rgb="FF800000"/>
      <rgbColor rgb="FF14A085"/>
      <rgbColor rgb="FF0000FF"/>
      <rgbColor rgb="FF00CCFF"/>
      <rgbColor rgb="FFE9F7EF"/>
      <rgbColor rgb="FFEBF5FB"/>
      <rgbColor rgb="FFFEF9EE"/>
      <rgbColor rgb="FFE9ECEF"/>
      <rgbColor rgb="FFF5EEF8"/>
      <rgbColor rgb="FFF0FAF9"/>
      <rgbColor rgb="FFFDEEF0"/>
      <rgbColor rgb="FF3366FF"/>
      <rgbColor rgb="FF33CCCC"/>
      <rgbColor rgb="FF99CC00"/>
      <rgbColor rgb="FFFFCC00"/>
      <rgbColor rgb="FFF39C12"/>
      <rgbColor rgb="FFE74C5E"/>
      <rgbColor rgb="FF6C757D"/>
      <rgbColor rgb="FF969696"/>
      <rgbColor rgb="FF003366"/>
      <rgbColor rgb="FF27AE60"/>
      <rgbColor rgb="FF003300"/>
      <rgbColor rgb="FF1C1C2E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Soll vs. Ist — Monatskategorien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D6E6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Monatsübersicht!$A$7:$A$14</c:f>
              <c:strCache>
                <c:ptCount val="8"/>
                <c:pt idx="0">
                  <c:v>  Einnahmen</c:v>
                </c:pt>
                <c:pt idx="1">
                  <c:v>    Wohnen &amp; Haushalt</c:v>
                </c:pt>
                <c:pt idx="2">
                  <c:v>    Lebenshaltung</c:v>
                </c:pt>
                <c:pt idx="3">
                  <c:v>    Mobilität</c:v>
                </c:pt>
                <c:pt idx="4">
                  <c:v>    Versicherungen &amp; Finanzen</c:v>
                </c:pt>
                <c:pt idx="5">
                  <c:v>    Freizeit &amp; Sonstiges</c:v>
                </c:pt>
                <c:pt idx="6">
                  <c:v>  GESAMT AUSGABEN</c:v>
                </c:pt>
                <c:pt idx="7">
                  <c:v>  ★ MONATSSALDO</c:v>
                </c:pt>
              </c:strCache>
            </c:strRef>
          </c:cat>
          <c:val>
            <c:numRef>
              <c:f>Monatsübersicht!$B$7:$B$14</c:f>
              <c:numCache>
                <c:formatCode>#,##0.00;\-#,##0.00;\-</c:formatCode>
                <c:ptCount val="8"/>
                <c:pt idx="0">
                  <c:v>3850</c:v>
                </c:pt>
                <c:pt idx="1">
                  <c:v>1445</c:v>
                </c:pt>
                <c:pt idx="2">
                  <c:v>570</c:v>
                </c:pt>
                <c:pt idx="3">
                  <c:v>257</c:v>
                </c:pt>
                <c:pt idx="4">
                  <c:v>665</c:v>
                </c:pt>
                <c:pt idx="5">
                  <c:v>395</c:v>
                </c:pt>
                <c:pt idx="6">
                  <c:v>3332</c:v>
                </c:pt>
                <c:pt idx="7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6-4733-B9D8-326B49F1C308}"/>
            </c:ext>
          </c:extLst>
        </c:ser>
        <c:ser>
          <c:idx val="1"/>
          <c:order val="1"/>
          <c:spPr>
            <a:solidFill>
              <a:srgbClr val="E74C5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Monatsübersicht!$A$7:$A$14</c:f>
              <c:strCache>
                <c:ptCount val="8"/>
                <c:pt idx="0">
                  <c:v>  Einnahmen</c:v>
                </c:pt>
                <c:pt idx="1">
                  <c:v>    Wohnen &amp; Haushalt</c:v>
                </c:pt>
                <c:pt idx="2">
                  <c:v>    Lebenshaltung</c:v>
                </c:pt>
                <c:pt idx="3">
                  <c:v>    Mobilität</c:v>
                </c:pt>
                <c:pt idx="4">
                  <c:v>    Versicherungen &amp; Finanzen</c:v>
                </c:pt>
                <c:pt idx="5">
                  <c:v>    Freizeit &amp; Sonstiges</c:v>
                </c:pt>
                <c:pt idx="6">
                  <c:v>  GESAMT AUSGABEN</c:v>
                </c:pt>
                <c:pt idx="7">
                  <c:v>  ★ MONATSSALDO</c:v>
                </c:pt>
              </c:strCache>
            </c:strRef>
          </c:cat>
          <c:val>
            <c:numRef>
              <c:f>Monatsübersicht!$C$7:$C$14</c:f>
              <c:numCache>
                <c:formatCode>#,##0.00;\-#,##0.00;\-</c:formatCode>
                <c:ptCount val="8"/>
                <c:pt idx="0">
                  <c:v>3800</c:v>
                </c:pt>
                <c:pt idx="1">
                  <c:v>1425</c:v>
                </c:pt>
                <c:pt idx="2">
                  <c:v>463</c:v>
                </c:pt>
                <c:pt idx="3">
                  <c:v>222</c:v>
                </c:pt>
                <c:pt idx="4">
                  <c:v>665</c:v>
                </c:pt>
                <c:pt idx="5">
                  <c:v>130</c:v>
                </c:pt>
                <c:pt idx="6">
                  <c:v>2905</c:v>
                </c:pt>
                <c:pt idx="7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6-4733-B9D8-326B49F1C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73848"/>
        <c:axId val="58439936"/>
      </c:barChart>
      <c:catAx>
        <c:axId val="954738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8439936"/>
        <c:crosses val="autoZero"/>
        <c:auto val="1"/>
        <c:lblAlgn val="ctr"/>
        <c:lblOffset val="100"/>
        <c:noMultiLvlLbl val="0"/>
      </c:catAx>
      <c:valAx>
        <c:axId val="584399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;\-#,##0.00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547384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7</xdr:col>
      <xdr:colOff>166320</xdr:colOff>
      <xdr:row>45</xdr:row>
      <xdr:rowOff>107640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6E6E"/>
  </sheetPr>
  <dimension ref="B1:AB56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baseColWidth="10" defaultColWidth="8.7109375" defaultRowHeight="15" x14ac:dyDescent="0.25"/>
  <cols>
    <col min="1" max="1" width="3" customWidth="1"/>
    <col min="2" max="2" width="28" customWidth="1"/>
    <col min="3" max="26" width="9" customWidth="1"/>
    <col min="27" max="28" width="10" customWidth="1"/>
  </cols>
  <sheetData>
    <row r="1" spans="2:28" ht="6" customHeight="1" x14ac:dyDescent="0.25"/>
    <row r="2" spans="2:28" ht="33.75" customHeight="1" x14ac:dyDescent="0.25">
      <c r="B2" s="10" t="s">
        <v>196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2:28" ht="16.5" customHeight="1" x14ac:dyDescent="0.25">
      <c r="B3" s="9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2:28" ht="6" customHeight="1" x14ac:dyDescent="0.25"/>
    <row r="5" spans="2:28" ht="21.75" customHeight="1" x14ac:dyDescent="0.25">
      <c r="B5" s="11" t="s">
        <v>1</v>
      </c>
      <c r="C5" s="8" t="s">
        <v>2</v>
      </c>
      <c r="D5" s="8"/>
      <c r="E5" s="8" t="s">
        <v>3</v>
      </c>
      <c r="F5" s="8"/>
      <c r="G5" s="8" t="s">
        <v>4</v>
      </c>
      <c r="H5" s="8"/>
      <c r="I5" s="8" t="s">
        <v>5</v>
      </c>
      <c r="J5" s="8"/>
      <c r="K5" s="8" t="s">
        <v>6</v>
      </c>
      <c r="L5" s="8"/>
      <c r="M5" s="8" t="s">
        <v>7</v>
      </c>
      <c r="N5" s="8"/>
      <c r="O5" s="8" t="s">
        <v>8</v>
      </c>
      <c r="P5" s="8"/>
      <c r="Q5" s="8" t="s">
        <v>9</v>
      </c>
      <c r="R5" s="8"/>
      <c r="S5" s="8" t="s">
        <v>10</v>
      </c>
      <c r="T5" s="8"/>
      <c r="U5" s="8" t="s">
        <v>11</v>
      </c>
      <c r="V5" s="8"/>
      <c r="W5" s="8" t="s">
        <v>12</v>
      </c>
      <c r="X5" s="8"/>
      <c r="Y5" s="8" t="s">
        <v>13</v>
      </c>
      <c r="Z5" s="8"/>
      <c r="AA5" s="12" t="s">
        <v>14</v>
      </c>
      <c r="AB5" s="12" t="s">
        <v>15</v>
      </c>
    </row>
    <row r="6" spans="2:28" ht="16.5" customHeight="1" x14ac:dyDescent="0.25">
      <c r="B6" s="13"/>
      <c r="C6" s="14" t="s">
        <v>16</v>
      </c>
      <c r="D6" s="15" t="s">
        <v>17</v>
      </c>
      <c r="E6" s="14" t="s">
        <v>16</v>
      </c>
      <c r="F6" s="15" t="s">
        <v>17</v>
      </c>
      <c r="G6" s="14" t="s">
        <v>16</v>
      </c>
      <c r="H6" s="15" t="s">
        <v>17</v>
      </c>
      <c r="I6" s="14" t="s">
        <v>16</v>
      </c>
      <c r="J6" s="15" t="s">
        <v>17</v>
      </c>
      <c r="K6" s="14" t="s">
        <v>16</v>
      </c>
      <c r="L6" s="15" t="s">
        <v>17</v>
      </c>
      <c r="M6" s="14" t="s">
        <v>16</v>
      </c>
      <c r="N6" s="15" t="s">
        <v>17</v>
      </c>
      <c r="O6" s="14" t="s">
        <v>16</v>
      </c>
      <c r="P6" s="15" t="s">
        <v>17</v>
      </c>
      <c r="Q6" s="14" t="s">
        <v>16</v>
      </c>
      <c r="R6" s="15" t="s">
        <v>17</v>
      </c>
      <c r="S6" s="14" t="s">
        <v>16</v>
      </c>
      <c r="T6" s="15" t="s">
        <v>17</v>
      </c>
      <c r="U6" s="14" t="s">
        <v>16</v>
      </c>
      <c r="V6" s="15" t="s">
        <v>17</v>
      </c>
      <c r="W6" s="14" t="s">
        <v>16</v>
      </c>
      <c r="X6" s="15" t="s">
        <v>17</v>
      </c>
      <c r="Y6" s="14" t="s">
        <v>16</v>
      </c>
      <c r="Z6" s="15" t="s">
        <v>17</v>
      </c>
      <c r="AA6" s="16" t="s">
        <v>17</v>
      </c>
      <c r="AB6" s="16" t="s">
        <v>17</v>
      </c>
    </row>
    <row r="7" spans="2:28" ht="19.5" customHeight="1" x14ac:dyDescent="0.25">
      <c r="B7" s="7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2:28" ht="18.75" customHeight="1" x14ac:dyDescent="0.25">
      <c r="B8" s="17" t="s">
        <v>19</v>
      </c>
      <c r="C8" s="18">
        <v>3200</v>
      </c>
      <c r="D8" s="18">
        <v>3200</v>
      </c>
      <c r="E8" s="18">
        <v>3200</v>
      </c>
      <c r="F8" s="18">
        <v>3200</v>
      </c>
      <c r="G8" s="18">
        <v>3200</v>
      </c>
      <c r="H8" s="18">
        <v>3200</v>
      </c>
      <c r="I8" s="18">
        <v>3200</v>
      </c>
      <c r="J8" s="18">
        <v>3200</v>
      </c>
      <c r="K8" s="18">
        <v>3200</v>
      </c>
      <c r="L8" s="18">
        <v>3200</v>
      </c>
      <c r="M8" s="18">
        <v>3200</v>
      </c>
      <c r="N8" s="18">
        <v>3800</v>
      </c>
      <c r="O8" s="18">
        <v>3200</v>
      </c>
      <c r="P8" s="18">
        <v>3200</v>
      </c>
      <c r="Q8" s="18">
        <v>3200</v>
      </c>
      <c r="R8" s="18">
        <v>3200</v>
      </c>
      <c r="S8" s="18">
        <v>3200</v>
      </c>
      <c r="T8" s="18">
        <v>3200</v>
      </c>
      <c r="U8" s="18">
        <v>3200</v>
      </c>
      <c r="V8" s="18">
        <v>3200</v>
      </c>
      <c r="W8" s="18">
        <v>3200</v>
      </c>
      <c r="X8" s="18">
        <v>3200</v>
      </c>
      <c r="Y8" s="18">
        <v>3200</v>
      </c>
      <c r="Z8" s="18">
        <v>3800</v>
      </c>
      <c r="AA8" s="19">
        <f>IFERROR(SUM(D8+F8+H8+J8+L8+N8+P8+R8+T8+V8+X8+Z8),0)</f>
        <v>39600</v>
      </c>
      <c r="AB8" s="20"/>
    </row>
    <row r="9" spans="2:28" ht="18.75" customHeight="1" x14ac:dyDescent="0.25">
      <c r="B9" s="17" t="s">
        <v>20</v>
      </c>
      <c r="C9" s="18">
        <v>400</v>
      </c>
      <c r="D9" s="18">
        <v>350</v>
      </c>
      <c r="E9" s="18">
        <v>400</v>
      </c>
      <c r="F9" s="18">
        <v>420</v>
      </c>
      <c r="G9" s="18">
        <v>400</v>
      </c>
      <c r="H9" s="18">
        <v>400</v>
      </c>
      <c r="I9" s="18">
        <v>400</v>
      </c>
      <c r="J9" s="18">
        <v>380</v>
      </c>
      <c r="K9" s="18">
        <v>400</v>
      </c>
      <c r="L9" s="18">
        <v>450</v>
      </c>
      <c r="M9" s="18">
        <v>400</v>
      </c>
      <c r="N9" s="18">
        <v>400</v>
      </c>
      <c r="O9" s="18">
        <v>400</v>
      </c>
      <c r="P9" s="18">
        <v>500</v>
      </c>
      <c r="Q9" s="18">
        <v>400</v>
      </c>
      <c r="R9" s="18">
        <v>400</v>
      </c>
      <c r="S9" s="18">
        <v>400</v>
      </c>
      <c r="T9" s="18">
        <v>420</v>
      </c>
      <c r="U9" s="18">
        <v>400</v>
      </c>
      <c r="V9" s="18">
        <v>350</v>
      </c>
      <c r="W9" s="18">
        <v>400</v>
      </c>
      <c r="X9" s="18">
        <v>380</v>
      </c>
      <c r="Y9" s="18">
        <v>400</v>
      </c>
      <c r="Z9" s="18">
        <v>400</v>
      </c>
      <c r="AA9" s="19">
        <f>IFERROR(SUM(D9+F9+H9+J9+L9+N9+P9+R9+T9+V9+X9+Z9),0)</f>
        <v>4850</v>
      </c>
      <c r="AB9" s="20"/>
    </row>
    <row r="10" spans="2:28" ht="18.75" customHeight="1" x14ac:dyDescent="0.25">
      <c r="B10" s="17" t="s">
        <v>21</v>
      </c>
      <c r="C10" s="18">
        <v>250</v>
      </c>
      <c r="D10" s="18">
        <v>250</v>
      </c>
      <c r="E10" s="18">
        <v>250</v>
      </c>
      <c r="F10" s="18">
        <v>250</v>
      </c>
      <c r="G10" s="18">
        <v>250</v>
      </c>
      <c r="H10" s="18">
        <v>250</v>
      </c>
      <c r="I10" s="18">
        <v>250</v>
      </c>
      <c r="J10" s="18">
        <v>250</v>
      </c>
      <c r="K10" s="18">
        <v>250</v>
      </c>
      <c r="L10" s="18">
        <v>250</v>
      </c>
      <c r="M10" s="18">
        <v>250</v>
      </c>
      <c r="N10" s="18">
        <v>250</v>
      </c>
      <c r="O10" s="18">
        <v>250</v>
      </c>
      <c r="P10" s="18">
        <v>250</v>
      </c>
      <c r="Q10" s="18">
        <v>250</v>
      </c>
      <c r="R10" s="18">
        <v>250</v>
      </c>
      <c r="S10" s="18">
        <v>250</v>
      </c>
      <c r="T10" s="18">
        <v>250</v>
      </c>
      <c r="U10" s="18">
        <v>250</v>
      </c>
      <c r="V10" s="18">
        <v>250</v>
      </c>
      <c r="W10" s="18">
        <v>250</v>
      </c>
      <c r="X10" s="18">
        <v>250</v>
      </c>
      <c r="Y10" s="18">
        <v>250</v>
      </c>
      <c r="Z10" s="18">
        <v>250</v>
      </c>
      <c r="AA10" s="19">
        <f>IFERROR(SUM(D10+F10+H10+J10+L10+N10+P10+R10+T10+V10+X10+Z10),0)</f>
        <v>3000</v>
      </c>
      <c r="AB10" s="20"/>
    </row>
    <row r="11" spans="2:28" ht="18.75" customHeight="1" x14ac:dyDescent="0.25">
      <c r="B11" s="17" t="s">
        <v>22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150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200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500</v>
      </c>
      <c r="AA11" s="19">
        <f>IFERROR(SUM(D11+F11+H11+J11+L11+N11+P11+R11+T11+V11+X11+Z11),0)</f>
        <v>850</v>
      </c>
      <c r="AB11" s="20"/>
    </row>
    <row r="12" spans="2:28" ht="21.75" customHeight="1" x14ac:dyDescent="0.25">
      <c r="B12" s="21" t="s">
        <v>23</v>
      </c>
      <c r="C12" s="22">
        <f t="shared" ref="C12:Z12" si="0">IFERROR(C8+C9+C10+C11,0)</f>
        <v>3850</v>
      </c>
      <c r="D12" s="22">
        <f t="shared" si="0"/>
        <v>3800</v>
      </c>
      <c r="E12" s="22">
        <f t="shared" si="0"/>
        <v>3850</v>
      </c>
      <c r="F12" s="22">
        <f t="shared" si="0"/>
        <v>3870</v>
      </c>
      <c r="G12" s="22">
        <f t="shared" si="0"/>
        <v>3850</v>
      </c>
      <c r="H12" s="22">
        <f t="shared" si="0"/>
        <v>4000</v>
      </c>
      <c r="I12" s="22">
        <f t="shared" si="0"/>
        <v>3850</v>
      </c>
      <c r="J12" s="22">
        <f t="shared" si="0"/>
        <v>3830</v>
      </c>
      <c r="K12" s="22">
        <f t="shared" si="0"/>
        <v>3850</v>
      </c>
      <c r="L12" s="22">
        <f t="shared" si="0"/>
        <v>3900</v>
      </c>
      <c r="M12" s="22">
        <f t="shared" si="0"/>
        <v>3850</v>
      </c>
      <c r="N12" s="22">
        <f t="shared" si="0"/>
        <v>4450</v>
      </c>
      <c r="O12" s="22">
        <f t="shared" si="0"/>
        <v>3850</v>
      </c>
      <c r="P12" s="22">
        <f t="shared" si="0"/>
        <v>3950</v>
      </c>
      <c r="Q12" s="22">
        <f t="shared" si="0"/>
        <v>3850</v>
      </c>
      <c r="R12" s="22">
        <f t="shared" si="0"/>
        <v>4050</v>
      </c>
      <c r="S12" s="22">
        <f t="shared" si="0"/>
        <v>3850</v>
      </c>
      <c r="T12" s="22">
        <f t="shared" si="0"/>
        <v>3870</v>
      </c>
      <c r="U12" s="22">
        <f t="shared" si="0"/>
        <v>3850</v>
      </c>
      <c r="V12" s="22">
        <f t="shared" si="0"/>
        <v>3800</v>
      </c>
      <c r="W12" s="22">
        <f t="shared" si="0"/>
        <v>3850</v>
      </c>
      <c r="X12" s="22">
        <f t="shared" si="0"/>
        <v>3830</v>
      </c>
      <c r="Y12" s="22">
        <f t="shared" si="0"/>
        <v>3850</v>
      </c>
      <c r="Z12" s="22">
        <f t="shared" si="0"/>
        <v>4950</v>
      </c>
      <c r="AA12" s="23">
        <f>IFERROR(SUM(D12+F12+H12+J12+L12+N12+P12+R12+T12+V12+X12+Z12),0)</f>
        <v>48300</v>
      </c>
      <c r="AB12" s="24"/>
    </row>
    <row r="13" spans="2:28" ht="4.5" customHeight="1" x14ac:dyDescent="0.25"/>
    <row r="14" spans="2:28" ht="19.5" customHeight="1" x14ac:dyDescent="0.25">
      <c r="B14" s="6" t="s">
        <v>24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2:28" ht="18.75" customHeight="1" x14ac:dyDescent="0.25">
      <c r="B15" s="17" t="s">
        <v>25</v>
      </c>
      <c r="C15" s="18">
        <v>1100</v>
      </c>
      <c r="D15" s="18">
        <v>1100</v>
      </c>
      <c r="E15" s="18">
        <v>1100</v>
      </c>
      <c r="F15" s="18">
        <v>1100</v>
      </c>
      <c r="G15" s="18">
        <v>1100</v>
      </c>
      <c r="H15" s="18">
        <v>1100</v>
      </c>
      <c r="I15" s="18">
        <v>1100</v>
      </c>
      <c r="J15" s="18">
        <v>1100</v>
      </c>
      <c r="K15" s="18">
        <v>1100</v>
      </c>
      <c r="L15" s="18">
        <v>1100</v>
      </c>
      <c r="M15" s="18">
        <v>1100</v>
      </c>
      <c r="N15" s="18">
        <v>1100</v>
      </c>
      <c r="O15" s="18">
        <v>1100</v>
      </c>
      <c r="P15" s="18">
        <v>1100</v>
      </c>
      <c r="Q15" s="18">
        <v>1100</v>
      </c>
      <c r="R15" s="18">
        <v>1100</v>
      </c>
      <c r="S15" s="18">
        <v>1100</v>
      </c>
      <c r="T15" s="18">
        <v>1100</v>
      </c>
      <c r="U15" s="18">
        <v>1100</v>
      </c>
      <c r="V15" s="18">
        <v>1100</v>
      </c>
      <c r="W15" s="18">
        <v>1100</v>
      </c>
      <c r="X15" s="18">
        <v>1100</v>
      </c>
      <c r="Y15" s="18">
        <v>1100</v>
      </c>
      <c r="Z15" s="18">
        <v>1100</v>
      </c>
      <c r="AA15" s="19">
        <f t="shared" ref="AA15:AA20" si="1">IFERROR(SUM(D15+F15+H15+J15+L15+N15+P15+R15+T15+V15+X15+Z15),0)</f>
        <v>13200</v>
      </c>
      <c r="AB15" s="20"/>
    </row>
    <row r="16" spans="2:28" ht="18.75" customHeight="1" x14ac:dyDescent="0.25">
      <c r="B16" s="17" t="s">
        <v>26</v>
      </c>
      <c r="C16" s="18">
        <v>180</v>
      </c>
      <c r="D16" s="18">
        <v>165</v>
      </c>
      <c r="E16" s="18">
        <v>180</v>
      </c>
      <c r="F16" s="18">
        <v>172</v>
      </c>
      <c r="G16" s="18">
        <v>180</v>
      </c>
      <c r="H16" s="18">
        <v>180</v>
      </c>
      <c r="I16" s="18">
        <v>180</v>
      </c>
      <c r="J16" s="18">
        <v>185</v>
      </c>
      <c r="K16" s="18">
        <v>180</v>
      </c>
      <c r="L16" s="18">
        <v>178</v>
      </c>
      <c r="M16" s="18">
        <v>180</v>
      </c>
      <c r="N16" s="18">
        <v>170</v>
      </c>
      <c r="O16" s="18">
        <v>180</v>
      </c>
      <c r="P16" s="18">
        <v>168</v>
      </c>
      <c r="Q16" s="18">
        <v>180</v>
      </c>
      <c r="R16" s="18">
        <v>175</v>
      </c>
      <c r="S16" s="18">
        <v>180</v>
      </c>
      <c r="T16" s="18">
        <v>182</v>
      </c>
      <c r="U16" s="18">
        <v>180</v>
      </c>
      <c r="V16" s="18">
        <v>188</v>
      </c>
      <c r="W16" s="18">
        <v>180</v>
      </c>
      <c r="X16" s="18">
        <v>190</v>
      </c>
      <c r="Y16" s="18">
        <v>180</v>
      </c>
      <c r="Z16" s="18">
        <v>195</v>
      </c>
      <c r="AA16" s="19">
        <f t="shared" si="1"/>
        <v>2148</v>
      </c>
      <c r="AB16" s="20"/>
    </row>
    <row r="17" spans="2:28" ht="18.75" customHeight="1" x14ac:dyDescent="0.25">
      <c r="B17" s="17" t="s">
        <v>27</v>
      </c>
      <c r="C17" s="18">
        <v>50</v>
      </c>
      <c r="D17" s="18">
        <v>50</v>
      </c>
      <c r="E17" s="18">
        <v>50</v>
      </c>
      <c r="F17" s="18">
        <v>50</v>
      </c>
      <c r="G17" s="18">
        <v>50</v>
      </c>
      <c r="H17" s="18">
        <v>50</v>
      </c>
      <c r="I17" s="18">
        <v>50</v>
      </c>
      <c r="J17" s="18">
        <v>50</v>
      </c>
      <c r="K17" s="18">
        <v>50</v>
      </c>
      <c r="L17" s="18">
        <v>50</v>
      </c>
      <c r="M17" s="18">
        <v>50</v>
      </c>
      <c r="N17" s="18">
        <v>50</v>
      </c>
      <c r="O17" s="18">
        <v>50</v>
      </c>
      <c r="P17" s="18">
        <v>50</v>
      </c>
      <c r="Q17" s="18">
        <v>50</v>
      </c>
      <c r="R17" s="18">
        <v>50</v>
      </c>
      <c r="S17" s="18">
        <v>50</v>
      </c>
      <c r="T17" s="18">
        <v>50</v>
      </c>
      <c r="U17" s="18">
        <v>50</v>
      </c>
      <c r="V17" s="18">
        <v>50</v>
      </c>
      <c r="W17" s="18">
        <v>50</v>
      </c>
      <c r="X17" s="18">
        <v>50</v>
      </c>
      <c r="Y17" s="18">
        <v>50</v>
      </c>
      <c r="Z17" s="18">
        <v>50</v>
      </c>
      <c r="AA17" s="19">
        <f t="shared" si="1"/>
        <v>600</v>
      </c>
      <c r="AB17" s="20"/>
    </row>
    <row r="18" spans="2:28" ht="18.75" customHeight="1" x14ac:dyDescent="0.25">
      <c r="B18" s="17" t="s">
        <v>28</v>
      </c>
      <c r="C18" s="18">
        <v>35</v>
      </c>
      <c r="D18" s="18">
        <v>35</v>
      </c>
      <c r="E18" s="18">
        <v>35</v>
      </c>
      <c r="F18" s="18">
        <v>35</v>
      </c>
      <c r="G18" s="18">
        <v>35</v>
      </c>
      <c r="H18" s="18">
        <v>35</v>
      </c>
      <c r="I18" s="18">
        <v>35</v>
      </c>
      <c r="J18" s="18">
        <v>35</v>
      </c>
      <c r="K18" s="18">
        <v>35</v>
      </c>
      <c r="L18" s="18">
        <v>35</v>
      </c>
      <c r="M18" s="18">
        <v>35</v>
      </c>
      <c r="N18" s="18">
        <v>35</v>
      </c>
      <c r="O18" s="18">
        <v>35</v>
      </c>
      <c r="P18" s="18">
        <v>35</v>
      </c>
      <c r="Q18" s="18">
        <v>35</v>
      </c>
      <c r="R18" s="18">
        <v>35</v>
      </c>
      <c r="S18" s="18">
        <v>35</v>
      </c>
      <c r="T18" s="18">
        <v>35</v>
      </c>
      <c r="U18" s="18">
        <v>35</v>
      </c>
      <c r="V18" s="18">
        <v>35</v>
      </c>
      <c r="W18" s="18">
        <v>35</v>
      </c>
      <c r="X18" s="18">
        <v>35</v>
      </c>
      <c r="Y18" s="18">
        <v>35</v>
      </c>
      <c r="Z18" s="18">
        <v>35</v>
      </c>
      <c r="AA18" s="19">
        <f t="shared" si="1"/>
        <v>420</v>
      </c>
      <c r="AB18" s="20"/>
    </row>
    <row r="19" spans="2:28" ht="18.75" customHeight="1" x14ac:dyDescent="0.25">
      <c r="B19" s="17" t="s">
        <v>29</v>
      </c>
      <c r="C19" s="18">
        <v>80</v>
      </c>
      <c r="D19" s="18">
        <v>75</v>
      </c>
      <c r="E19" s="18">
        <v>80</v>
      </c>
      <c r="F19" s="18">
        <v>90</v>
      </c>
      <c r="G19" s="18">
        <v>80</v>
      </c>
      <c r="H19" s="18">
        <v>65</v>
      </c>
      <c r="I19" s="18">
        <v>80</v>
      </c>
      <c r="J19" s="18">
        <v>85</v>
      </c>
      <c r="K19" s="18">
        <v>80</v>
      </c>
      <c r="L19" s="18">
        <v>70</v>
      </c>
      <c r="M19" s="18">
        <v>80</v>
      </c>
      <c r="N19" s="18">
        <v>80</v>
      </c>
      <c r="O19" s="18">
        <v>80</v>
      </c>
      <c r="P19" s="18">
        <v>95</v>
      </c>
      <c r="Q19" s="18">
        <v>80</v>
      </c>
      <c r="R19" s="18">
        <v>60</v>
      </c>
      <c r="S19" s="18">
        <v>80</v>
      </c>
      <c r="T19" s="18">
        <v>85</v>
      </c>
      <c r="U19" s="18">
        <v>80</v>
      </c>
      <c r="V19" s="18">
        <v>90</v>
      </c>
      <c r="W19" s="18">
        <v>80</v>
      </c>
      <c r="X19" s="18">
        <v>75</v>
      </c>
      <c r="Y19" s="18">
        <v>80</v>
      </c>
      <c r="Z19" s="18">
        <v>110</v>
      </c>
      <c r="AA19" s="19">
        <f t="shared" si="1"/>
        <v>980</v>
      </c>
      <c r="AB19" s="20"/>
    </row>
    <row r="20" spans="2:28" ht="21.75" customHeight="1" x14ac:dyDescent="0.25">
      <c r="B20" s="25" t="s">
        <v>30</v>
      </c>
      <c r="C20" s="26">
        <f t="shared" ref="C20:Z20" si="2">IFERROR(C15+C16+C17+C18+C19,0)</f>
        <v>1445</v>
      </c>
      <c r="D20" s="26">
        <f t="shared" si="2"/>
        <v>1425</v>
      </c>
      <c r="E20" s="26">
        <f t="shared" si="2"/>
        <v>1445</v>
      </c>
      <c r="F20" s="26">
        <f t="shared" si="2"/>
        <v>1447</v>
      </c>
      <c r="G20" s="26">
        <f t="shared" si="2"/>
        <v>1445</v>
      </c>
      <c r="H20" s="26">
        <f t="shared" si="2"/>
        <v>1430</v>
      </c>
      <c r="I20" s="26">
        <f t="shared" si="2"/>
        <v>1445</v>
      </c>
      <c r="J20" s="26">
        <f t="shared" si="2"/>
        <v>1455</v>
      </c>
      <c r="K20" s="26">
        <f t="shared" si="2"/>
        <v>1445</v>
      </c>
      <c r="L20" s="26">
        <f t="shared" si="2"/>
        <v>1433</v>
      </c>
      <c r="M20" s="26">
        <f t="shared" si="2"/>
        <v>1445</v>
      </c>
      <c r="N20" s="26">
        <f t="shared" si="2"/>
        <v>1435</v>
      </c>
      <c r="O20" s="26">
        <f t="shared" si="2"/>
        <v>1445</v>
      </c>
      <c r="P20" s="26">
        <f t="shared" si="2"/>
        <v>1448</v>
      </c>
      <c r="Q20" s="26">
        <f t="shared" si="2"/>
        <v>1445</v>
      </c>
      <c r="R20" s="26">
        <f t="shared" si="2"/>
        <v>1420</v>
      </c>
      <c r="S20" s="26">
        <f t="shared" si="2"/>
        <v>1445</v>
      </c>
      <c r="T20" s="26">
        <f t="shared" si="2"/>
        <v>1452</v>
      </c>
      <c r="U20" s="26">
        <f t="shared" si="2"/>
        <v>1445</v>
      </c>
      <c r="V20" s="26">
        <f t="shared" si="2"/>
        <v>1463</v>
      </c>
      <c r="W20" s="26">
        <f t="shared" si="2"/>
        <v>1445</v>
      </c>
      <c r="X20" s="26">
        <f t="shared" si="2"/>
        <v>1450</v>
      </c>
      <c r="Y20" s="26">
        <f t="shared" si="2"/>
        <v>1445</v>
      </c>
      <c r="Z20" s="26">
        <f t="shared" si="2"/>
        <v>1490</v>
      </c>
      <c r="AA20" s="27">
        <f t="shared" si="1"/>
        <v>17348</v>
      </c>
      <c r="AB20" s="28"/>
    </row>
    <row r="21" spans="2:28" ht="4.5" customHeight="1" x14ac:dyDescent="0.25"/>
    <row r="22" spans="2:28" ht="19.5" customHeight="1" x14ac:dyDescent="0.25">
      <c r="B22" s="6" t="s">
        <v>31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2:28" ht="18.75" customHeight="1" x14ac:dyDescent="0.25">
      <c r="B23" s="17" t="s">
        <v>32</v>
      </c>
      <c r="C23" s="18">
        <v>350</v>
      </c>
      <c r="D23" s="18">
        <v>340</v>
      </c>
      <c r="E23" s="18">
        <v>350</v>
      </c>
      <c r="F23" s="18">
        <v>365</v>
      </c>
      <c r="G23" s="18">
        <v>350</v>
      </c>
      <c r="H23" s="18">
        <v>320</v>
      </c>
      <c r="I23" s="18">
        <v>350</v>
      </c>
      <c r="J23" s="18">
        <v>380</v>
      </c>
      <c r="K23" s="18">
        <v>350</v>
      </c>
      <c r="L23" s="18">
        <v>350</v>
      </c>
      <c r="M23" s="18">
        <v>350</v>
      </c>
      <c r="N23" s="18">
        <v>345</v>
      </c>
      <c r="O23" s="18">
        <v>350</v>
      </c>
      <c r="P23" s="18">
        <v>390</v>
      </c>
      <c r="Q23" s="18">
        <v>350</v>
      </c>
      <c r="R23" s="18">
        <v>330</v>
      </c>
      <c r="S23" s="18">
        <v>350</v>
      </c>
      <c r="T23" s="18">
        <v>355</v>
      </c>
      <c r="U23" s="18">
        <v>350</v>
      </c>
      <c r="V23" s="18">
        <v>370</v>
      </c>
      <c r="W23" s="18">
        <v>350</v>
      </c>
      <c r="X23" s="18">
        <v>360</v>
      </c>
      <c r="Y23" s="18">
        <v>350</v>
      </c>
      <c r="Z23" s="18">
        <v>420</v>
      </c>
      <c r="AA23" s="19">
        <f>IFERROR(SUM(D23+F23+H23+J23+L23+N23+P23+R23+T23+V23+X23+Z23),0)</f>
        <v>4325</v>
      </c>
      <c r="AB23" s="20"/>
    </row>
    <row r="24" spans="2:28" ht="18.75" customHeight="1" x14ac:dyDescent="0.25">
      <c r="B24" s="17" t="s">
        <v>33</v>
      </c>
      <c r="C24" s="18">
        <v>100</v>
      </c>
      <c r="D24" s="18">
        <v>85</v>
      </c>
      <c r="E24" s="18">
        <v>100</v>
      </c>
      <c r="F24" s="18">
        <v>120</v>
      </c>
      <c r="G24" s="18">
        <v>100</v>
      </c>
      <c r="H24" s="18">
        <v>95</v>
      </c>
      <c r="I24" s="18">
        <v>100</v>
      </c>
      <c r="J24" s="18">
        <v>110</v>
      </c>
      <c r="K24" s="18">
        <v>100</v>
      </c>
      <c r="L24" s="18">
        <v>90</v>
      </c>
      <c r="M24" s="18">
        <v>100</v>
      </c>
      <c r="N24" s="18">
        <v>105</v>
      </c>
      <c r="O24" s="18">
        <v>100</v>
      </c>
      <c r="P24" s="18">
        <v>130</v>
      </c>
      <c r="Q24" s="18">
        <v>100</v>
      </c>
      <c r="R24" s="18">
        <v>75</v>
      </c>
      <c r="S24" s="18">
        <v>100</v>
      </c>
      <c r="T24" s="18">
        <v>115</v>
      </c>
      <c r="U24" s="18">
        <v>100</v>
      </c>
      <c r="V24" s="18">
        <v>100</v>
      </c>
      <c r="W24" s="18">
        <v>100</v>
      </c>
      <c r="X24" s="18">
        <v>95</v>
      </c>
      <c r="Y24" s="18">
        <v>100</v>
      </c>
      <c r="Z24" s="18">
        <v>150</v>
      </c>
      <c r="AA24" s="19">
        <f>IFERROR(SUM(D24+F24+H24+J24+L24+N24+P24+R24+T24+V24+X24+Z24),0)</f>
        <v>1270</v>
      </c>
      <c r="AB24" s="20"/>
    </row>
    <row r="25" spans="2:28" ht="18.75" customHeight="1" x14ac:dyDescent="0.25">
      <c r="B25" s="17" t="s">
        <v>34</v>
      </c>
      <c r="C25" s="18">
        <v>80</v>
      </c>
      <c r="D25" s="18">
        <v>0</v>
      </c>
      <c r="E25" s="18">
        <v>80</v>
      </c>
      <c r="F25" s="18">
        <v>0</v>
      </c>
      <c r="G25" s="18">
        <v>80</v>
      </c>
      <c r="H25" s="18">
        <v>120</v>
      </c>
      <c r="I25" s="18">
        <v>80</v>
      </c>
      <c r="J25" s="18">
        <v>200</v>
      </c>
      <c r="K25" s="18">
        <v>80</v>
      </c>
      <c r="L25" s="18">
        <v>0</v>
      </c>
      <c r="M25" s="18">
        <v>80</v>
      </c>
      <c r="N25" s="18">
        <v>0</v>
      </c>
      <c r="O25" s="18">
        <v>80</v>
      </c>
      <c r="P25" s="18">
        <v>0</v>
      </c>
      <c r="Q25" s="18">
        <v>80</v>
      </c>
      <c r="R25" s="18">
        <v>150</v>
      </c>
      <c r="S25" s="18">
        <v>80</v>
      </c>
      <c r="T25" s="18">
        <v>0</v>
      </c>
      <c r="U25" s="18">
        <v>80</v>
      </c>
      <c r="V25" s="18">
        <v>0</v>
      </c>
      <c r="W25" s="18">
        <v>80</v>
      </c>
      <c r="X25" s="18">
        <v>300</v>
      </c>
      <c r="Y25" s="18">
        <v>80</v>
      </c>
      <c r="Z25" s="18">
        <v>0</v>
      </c>
      <c r="AA25" s="19">
        <f>IFERROR(SUM(D25+F25+H25+J25+L25+N25+P25+R25+T25+V25+X25+Z25),0)</f>
        <v>770</v>
      </c>
      <c r="AB25" s="20"/>
    </row>
    <row r="26" spans="2:28" ht="18.75" customHeight="1" x14ac:dyDescent="0.25">
      <c r="B26" s="17" t="s">
        <v>35</v>
      </c>
      <c r="C26" s="18">
        <v>40</v>
      </c>
      <c r="D26" s="18">
        <v>38</v>
      </c>
      <c r="E26" s="18">
        <v>40</v>
      </c>
      <c r="F26" s="18">
        <v>42</v>
      </c>
      <c r="G26" s="18">
        <v>40</v>
      </c>
      <c r="H26" s="18">
        <v>45</v>
      </c>
      <c r="I26" s="18">
        <v>40</v>
      </c>
      <c r="J26" s="18">
        <v>40</v>
      </c>
      <c r="K26" s="18">
        <v>40</v>
      </c>
      <c r="L26" s="18">
        <v>38</v>
      </c>
      <c r="M26" s="18">
        <v>40</v>
      </c>
      <c r="N26" s="18">
        <v>42</v>
      </c>
      <c r="O26" s="18">
        <v>40</v>
      </c>
      <c r="P26" s="18">
        <v>40</v>
      </c>
      <c r="Q26" s="18">
        <v>40</v>
      </c>
      <c r="R26" s="18">
        <v>38</v>
      </c>
      <c r="S26" s="18">
        <v>40</v>
      </c>
      <c r="T26" s="18">
        <v>44</v>
      </c>
      <c r="U26" s="18">
        <v>40</v>
      </c>
      <c r="V26" s="18">
        <v>40</v>
      </c>
      <c r="W26" s="18">
        <v>40</v>
      </c>
      <c r="X26" s="18">
        <v>42</v>
      </c>
      <c r="Y26" s="18">
        <v>40</v>
      </c>
      <c r="Z26" s="18">
        <v>50</v>
      </c>
      <c r="AA26" s="19">
        <f>IFERROR(SUM(D26+F26+H26+J26+L26+N26+P26+R26+T26+V26+X26+Z26),0)</f>
        <v>499</v>
      </c>
      <c r="AB26" s="20"/>
    </row>
    <row r="27" spans="2:28" ht="21.75" customHeight="1" x14ac:dyDescent="0.25">
      <c r="B27" s="29" t="s">
        <v>36</v>
      </c>
      <c r="C27" s="30">
        <f t="shared" ref="C27:Z27" si="3">IFERROR(C23+C24+C25+C26,0)</f>
        <v>570</v>
      </c>
      <c r="D27" s="30">
        <f t="shared" si="3"/>
        <v>463</v>
      </c>
      <c r="E27" s="30">
        <f t="shared" si="3"/>
        <v>570</v>
      </c>
      <c r="F27" s="30">
        <f t="shared" si="3"/>
        <v>527</v>
      </c>
      <c r="G27" s="30">
        <f t="shared" si="3"/>
        <v>570</v>
      </c>
      <c r="H27" s="30">
        <f t="shared" si="3"/>
        <v>580</v>
      </c>
      <c r="I27" s="30">
        <f t="shared" si="3"/>
        <v>570</v>
      </c>
      <c r="J27" s="30">
        <f t="shared" si="3"/>
        <v>730</v>
      </c>
      <c r="K27" s="30">
        <f t="shared" si="3"/>
        <v>570</v>
      </c>
      <c r="L27" s="30">
        <f t="shared" si="3"/>
        <v>478</v>
      </c>
      <c r="M27" s="30">
        <f t="shared" si="3"/>
        <v>570</v>
      </c>
      <c r="N27" s="30">
        <f t="shared" si="3"/>
        <v>492</v>
      </c>
      <c r="O27" s="30">
        <f t="shared" si="3"/>
        <v>570</v>
      </c>
      <c r="P27" s="30">
        <f t="shared" si="3"/>
        <v>560</v>
      </c>
      <c r="Q27" s="30">
        <f t="shared" si="3"/>
        <v>570</v>
      </c>
      <c r="R27" s="30">
        <f t="shared" si="3"/>
        <v>593</v>
      </c>
      <c r="S27" s="30">
        <f t="shared" si="3"/>
        <v>570</v>
      </c>
      <c r="T27" s="30">
        <f t="shared" si="3"/>
        <v>514</v>
      </c>
      <c r="U27" s="30">
        <f t="shared" si="3"/>
        <v>570</v>
      </c>
      <c r="V27" s="30">
        <f t="shared" si="3"/>
        <v>510</v>
      </c>
      <c r="W27" s="30">
        <f t="shared" si="3"/>
        <v>570</v>
      </c>
      <c r="X27" s="30">
        <f t="shared" si="3"/>
        <v>797</v>
      </c>
      <c r="Y27" s="30">
        <f t="shared" si="3"/>
        <v>570</v>
      </c>
      <c r="Z27" s="30">
        <f t="shared" si="3"/>
        <v>620</v>
      </c>
      <c r="AA27" s="31">
        <f>IFERROR(SUM(D27+F27+H27+J27+L27+N27+P27+R27+T27+V27+X27+Z27),0)</f>
        <v>6864</v>
      </c>
      <c r="AB27" s="32"/>
    </row>
    <row r="28" spans="2:28" ht="4.5" customHeight="1" x14ac:dyDescent="0.25"/>
    <row r="29" spans="2:28" ht="19.5" customHeight="1" x14ac:dyDescent="0.25">
      <c r="B29" s="6" t="s">
        <v>37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28" ht="18.75" customHeight="1" x14ac:dyDescent="0.25">
      <c r="B30" s="17" t="s">
        <v>38</v>
      </c>
      <c r="C30" s="18">
        <v>85</v>
      </c>
      <c r="D30" s="18">
        <v>85</v>
      </c>
      <c r="E30" s="18">
        <v>85</v>
      </c>
      <c r="F30" s="18">
        <v>85</v>
      </c>
      <c r="G30" s="18">
        <v>85</v>
      </c>
      <c r="H30" s="18">
        <v>85</v>
      </c>
      <c r="I30" s="18">
        <v>85</v>
      </c>
      <c r="J30" s="18">
        <v>85</v>
      </c>
      <c r="K30" s="18">
        <v>85</v>
      </c>
      <c r="L30" s="18">
        <v>85</v>
      </c>
      <c r="M30" s="18">
        <v>85</v>
      </c>
      <c r="N30" s="18">
        <v>85</v>
      </c>
      <c r="O30" s="18">
        <v>85</v>
      </c>
      <c r="P30" s="18">
        <v>85</v>
      </c>
      <c r="Q30" s="18">
        <v>85</v>
      </c>
      <c r="R30" s="18">
        <v>85</v>
      </c>
      <c r="S30" s="18">
        <v>85</v>
      </c>
      <c r="T30" s="18">
        <v>85</v>
      </c>
      <c r="U30" s="18">
        <v>85</v>
      </c>
      <c r="V30" s="18">
        <v>85</v>
      </c>
      <c r="W30" s="18">
        <v>85</v>
      </c>
      <c r="X30" s="18">
        <v>85</v>
      </c>
      <c r="Y30" s="18">
        <v>85</v>
      </c>
      <c r="Z30" s="18">
        <v>85</v>
      </c>
      <c r="AA30" s="19">
        <f>IFERROR(SUM(D30+F30+H30+J30+L30+N30+P30+R30+T30+V30+X30+Z30),0)</f>
        <v>1020</v>
      </c>
      <c r="AB30" s="20"/>
    </row>
    <row r="31" spans="2:28" ht="18.75" customHeight="1" x14ac:dyDescent="0.25">
      <c r="B31" s="17" t="s">
        <v>39</v>
      </c>
      <c r="C31" s="18">
        <v>62</v>
      </c>
      <c r="D31" s="18">
        <v>62</v>
      </c>
      <c r="E31" s="18">
        <v>62</v>
      </c>
      <c r="F31" s="18">
        <v>62</v>
      </c>
      <c r="G31" s="18">
        <v>62</v>
      </c>
      <c r="H31" s="18">
        <v>62</v>
      </c>
      <c r="I31" s="18">
        <v>62</v>
      </c>
      <c r="J31" s="18">
        <v>62</v>
      </c>
      <c r="K31" s="18">
        <v>62</v>
      </c>
      <c r="L31" s="18">
        <v>62</v>
      </c>
      <c r="M31" s="18">
        <v>62</v>
      </c>
      <c r="N31" s="18">
        <v>62</v>
      </c>
      <c r="O31" s="18">
        <v>62</v>
      </c>
      <c r="P31" s="18">
        <v>62</v>
      </c>
      <c r="Q31" s="18">
        <v>62</v>
      </c>
      <c r="R31" s="18">
        <v>62</v>
      </c>
      <c r="S31" s="18">
        <v>62</v>
      </c>
      <c r="T31" s="18">
        <v>62</v>
      </c>
      <c r="U31" s="18">
        <v>62</v>
      </c>
      <c r="V31" s="18">
        <v>62</v>
      </c>
      <c r="W31" s="18">
        <v>62</v>
      </c>
      <c r="X31" s="18">
        <v>62</v>
      </c>
      <c r="Y31" s="18">
        <v>62</v>
      </c>
      <c r="Z31" s="18">
        <v>62</v>
      </c>
      <c r="AA31" s="19">
        <f>IFERROR(SUM(D31+F31+H31+J31+L31+N31+P31+R31+T31+V31+X31+Z31),0)</f>
        <v>744</v>
      </c>
      <c r="AB31" s="20"/>
    </row>
    <row r="32" spans="2:28" ht="18.75" customHeight="1" x14ac:dyDescent="0.25">
      <c r="B32" s="17" t="s">
        <v>40</v>
      </c>
      <c r="C32" s="18">
        <v>80</v>
      </c>
      <c r="D32" s="18">
        <v>75</v>
      </c>
      <c r="E32" s="18">
        <v>80</v>
      </c>
      <c r="F32" s="18">
        <v>82</v>
      </c>
      <c r="G32" s="18">
        <v>80</v>
      </c>
      <c r="H32" s="18">
        <v>90</v>
      </c>
      <c r="I32" s="18">
        <v>80</v>
      </c>
      <c r="J32" s="18">
        <v>78</v>
      </c>
      <c r="K32" s="18">
        <v>80</v>
      </c>
      <c r="L32" s="18">
        <v>85</v>
      </c>
      <c r="M32" s="18">
        <v>80</v>
      </c>
      <c r="N32" s="18">
        <v>95</v>
      </c>
      <c r="O32" s="18">
        <v>80</v>
      </c>
      <c r="P32" s="18">
        <v>70</v>
      </c>
      <c r="Q32" s="18">
        <v>80</v>
      </c>
      <c r="R32" s="18">
        <v>88</v>
      </c>
      <c r="S32" s="18">
        <v>80</v>
      </c>
      <c r="T32" s="18">
        <v>80</v>
      </c>
      <c r="U32" s="18">
        <v>80</v>
      </c>
      <c r="V32" s="18">
        <v>92</v>
      </c>
      <c r="W32" s="18">
        <v>80</v>
      </c>
      <c r="X32" s="18">
        <v>85</v>
      </c>
      <c r="Y32" s="18">
        <v>80</v>
      </c>
      <c r="Z32" s="18">
        <v>78</v>
      </c>
      <c r="AA32" s="19">
        <f>IFERROR(SUM(D32+F32+H32+J32+L32+N32+P32+R32+T32+V32+X32+Z32),0)</f>
        <v>998</v>
      </c>
      <c r="AB32" s="20"/>
    </row>
    <row r="33" spans="2:28" ht="18.75" customHeight="1" x14ac:dyDescent="0.25">
      <c r="B33" s="17" t="s">
        <v>41</v>
      </c>
      <c r="C33" s="18">
        <v>30</v>
      </c>
      <c r="D33" s="18">
        <v>0</v>
      </c>
      <c r="E33" s="18">
        <v>30</v>
      </c>
      <c r="F33" s="18">
        <v>0</v>
      </c>
      <c r="G33" s="18">
        <v>30</v>
      </c>
      <c r="H33" s="18">
        <v>350</v>
      </c>
      <c r="I33" s="18">
        <v>30</v>
      </c>
      <c r="J33" s="18">
        <v>0</v>
      </c>
      <c r="K33" s="18">
        <v>30</v>
      </c>
      <c r="L33" s="18">
        <v>0</v>
      </c>
      <c r="M33" s="18">
        <v>30</v>
      </c>
      <c r="N33" s="18">
        <v>0</v>
      </c>
      <c r="O33" s="18">
        <v>30</v>
      </c>
      <c r="P33" s="18">
        <v>0</v>
      </c>
      <c r="Q33" s="18">
        <v>30</v>
      </c>
      <c r="R33" s="18">
        <v>0</v>
      </c>
      <c r="S33" s="18">
        <v>30</v>
      </c>
      <c r="T33" s="18">
        <v>180</v>
      </c>
      <c r="U33" s="18">
        <v>30</v>
      </c>
      <c r="V33" s="18">
        <v>0</v>
      </c>
      <c r="W33" s="18">
        <v>30</v>
      </c>
      <c r="X33" s="18">
        <v>0</v>
      </c>
      <c r="Y33" s="18">
        <v>30</v>
      </c>
      <c r="Z33" s="18">
        <v>0</v>
      </c>
      <c r="AA33" s="19">
        <f>IFERROR(SUM(D33+F33+H33+J33+L33+N33+P33+R33+T33+V33+X33+Z33),0)</f>
        <v>530</v>
      </c>
      <c r="AB33" s="20"/>
    </row>
    <row r="34" spans="2:28" ht="21.75" customHeight="1" x14ac:dyDescent="0.25">
      <c r="B34" s="33" t="s">
        <v>42</v>
      </c>
      <c r="C34" s="34">
        <f t="shared" ref="C34:Z34" si="4">IFERROR(C30+C31+C32+C33,0)</f>
        <v>257</v>
      </c>
      <c r="D34" s="34">
        <f t="shared" si="4"/>
        <v>222</v>
      </c>
      <c r="E34" s="34">
        <f t="shared" si="4"/>
        <v>257</v>
      </c>
      <c r="F34" s="34">
        <f t="shared" si="4"/>
        <v>229</v>
      </c>
      <c r="G34" s="34">
        <f t="shared" si="4"/>
        <v>257</v>
      </c>
      <c r="H34" s="34">
        <f t="shared" si="4"/>
        <v>587</v>
      </c>
      <c r="I34" s="34">
        <f t="shared" si="4"/>
        <v>257</v>
      </c>
      <c r="J34" s="34">
        <f t="shared" si="4"/>
        <v>225</v>
      </c>
      <c r="K34" s="34">
        <f t="shared" si="4"/>
        <v>257</v>
      </c>
      <c r="L34" s="34">
        <f t="shared" si="4"/>
        <v>232</v>
      </c>
      <c r="M34" s="34">
        <f t="shared" si="4"/>
        <v>257</v>
      </c>
      <c r="N34" s="34">
        <f t="shared" si="4"/>
        <v>242</v>
      </c>
      <c r="O34" s="34">
        <f t="shared" si="4"/>
        <v>257</v>
      </c>
      <c r="P34" s="34">
        <f t="shared" si="4"/>
        <v>217</v>
      </c>
      <c r="Q34" s="34">
        <f t="shared" si="4"/>
        <v>257</v>
      </c>
      <c r="R34" s="34">
        <f t="shared" si="4"/>
        <v>235</v>
      </c>
      <c r="S34" s="34">
        <f t="shared" si="4"/>
        <v>257</v>
      </c>
      <c r="T34" s="34">
        <f t="shared" si="4"/>
        <v>407</v>
      </c>
      <c r="U34" s="34">
        <f t="shared" si="4"/>
        <v>257</v>
      </c>
      <c r="V34" s="34">
        <f t="shared" si="4"/>
        <v>239</v>
      </c>
      <c r="W34" s="34">
        <f t="shared" si="4"/>
        <v>257</v>
      </c>
      <c r="X34" s="34">
        <f t="shared" si="4"/>
        <v>232</v>
      </c>
      <c r="Y34" s="34">
        <f t="shared" si="4"/>
        <v>257</v>
      </c>
      <c r="Z34" s="34">
        <f t="shared" si="4"/>
        <v>225</v>
      </c>
      <c r="AA34" s="35">
        <f>IFERROR(SUM(D34+F34+H34+J34+L34+N34+P34+R34+T34+V34+X34+Z34),0)</f>
        <v>3292</v>
      </c>
      <c r="AB34" s="36"/>
    </row>
    <row r="35" spans="2:28" ht="4.5" customHeight="1" x14ac:dyDescent="0.25"/>
    <row r="36" spans="2:28" ht="19.5" customHeight="1" x14ac:dyDescent="0.25">
      <c r="B36" s="6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2:28" ht="18.75" customHeight="1" x14ac:dyDescent="0.25">
      <c r="B37" s="17" t="s">
        <v>44</v>
      </c>
      <c r="C37" s="18">
        <v>220</v>
      </c>
      <c r="D37" s="18">
        <v>220</v>
      </c>
      <c r="E37" s="18">
        <v>220</v>
      </c>
      <c r="F37" s="18">
        <v>220</v>
      </c>
      <c r="G37" s="18">
        <v>220</v>
      </c>
      <c r="H37" s="18">
        <v>220</v>
      </c>
      <c r="I37" s="18">
        <v>220</v>
      </c>
      <c r="J37" s="18">
        <v>220</v>
      </c>
      <c r="K37" s="18">
        <v>220</v>
      </c>
      <c r="L37" s="18">
        <v>220</v>
      </c>
      <c r="M37" s="18">
        <v>220</v>
      </c>
      <c r="N37" s="18">
        <v>220</v>
      </c>
      <c r="O37" s="18">
        <v>220</v>
      </c>
      <c r="P37" s="18">
        <v>220</v>
      </c>
      <c r="Q37" s="18">
        <v>220</v>
      </c>
      <c r="R37" s="18">
        <v>220</v>
      </c>
      <c r="S37" s="18">
        <v>220</v>
      </c>
      <c r="T37" s="18">
        <v>220</v>
      </c>
      <c r="U37" s="18">
        <v>220</v>
      </c>
      <c r="V37" s="18">
        <v>220</v>
      </c>
      <c r="W37" s="18">
        <v>220</v>
      </c>
      <c r="X37" s="18">
        <v>220</v>
      </c>
      <c r="Y37" s="18">
        <v>220</v>
      </c>
      <c r="Z37" s="18">
        <v>220</v>
      </c>
      <c r="AA37" s="19">
        <f t="shared" ref="AA37:AA42" si="5">IFERROR(SUM(D37+F37+H37+J37+L37+N37+P37+R37+T37+V37+X37+Z37),0)</f>
        <v>2640</v>
      </c>
      <c r="AB37" s="20"/>
    </row>
    <row r="38" spans="2:28" ht="18.75" customHeight="1" x14ac:dyDescent="0.25">
      <c r="B38" s="17" t="s">
        <v>45</v>
      </c>
      <c r="C38" s="18">
        <v>45</v>
      </c>
      <c r="D38" s="18">
        <v>45</v>
      </c>
      <c r="E38" s="18">
        <v>45</v>
      </c>
      <c r="F38" s="18">
        <v>45</v>
      </c>
      <c r="G38" s="18">
        <v>45</v>
      </c>
      <c r="H38" s="18">
        <v>45</v>
      </c>
      <c r="I38" s="18">
        <v>45</v>
      </c>
      <c r="J38" s="18">
        <v>45</v>
      </c>
      <c r="K38" s="18">
        <v>45</v>
      </c>
      <c r="L38" s="18">
        <v>45</v>
      </c>
      <c r="M38" s="18">
        <v>45</v>
      </c>
      <c r="N38" s="18">
        <v>45</v>
      </c>
      <c r="O38" s="18">
        <v>45</v>
      </c>
      <c r="P38" s="18">
        <v>45</v>
      </c>
      <c r="Q38" s="18">
        <v>45</v>
      </c>
      <c r="R38" s="18">
        <v>45</v>
      </c>
      <c r="S38" s="18">
        <v>45</v>
      </c>
      <c r="T38" s="18">
        <v>45</v>
      </c>
      <c r="U38" s="18">
        <v>45</v>
      </c>
      <c r="V38" s="18">
        <v>45</v>
      </c>
      <c r="W38" s="18">
        <v>45</v>
      </c>
      <c r="X38" s="18">
        <v>45</v>
      </c>
      <c r="Y38" s="18">
        <v>45</v>
      </c>
      <c r="Z38" s="18">
        <v>45</v>
      </c>
      <c r="AA38" s="19">
        <f t="shared" si="5"/>
        <v>540</v>
      </c>
      <c r="AB38" s="20"/>
    </row>
    <row r="39" spans="2:28" ht="18.75" customHeight="1" x14ac:dyDescent="0.25">
      <c r="B39" s="17" t="s">
        <v>46</v>
      </c>
      <c r="C39" s="18">
        <v>300</v>
      </c>
      <c r="D39" s="18">
        <v>300</v>
      </c>
      <c r="E39" s="18">
        <v>300</v>
      </c>
      <c r="F39" s="18">
        <v>300</v>
      </c>
      <c r="G39" s="18">
        <v>300</v>
      </c>
      <c r="H39" s="18">
        <v>300</v>
      </c>
      <c r="I39" s="18">
        <v>300</v>
      </c>
      <c r="J39" s="18">
        <v>300</v>
      </c>
      <c r="K39" s="18">
        <v>300</v>
      </c>
      <c r="L39" s="18">
        <v>300</v>
      </c>
      <c r="M39" s="18">
        <v>300</v>
      </c>
      <c r="N39" s="18">
        <v>300</v>
      </c>
      <c r="O39" s="18">
        <v>300</v>
      </c>
      <c r="P39" s="18">
        <v>300</v>
      </c>
      <c r="Q39" s="18">
        <v>300</v>
      </c>
      <c r="R39" s="18">
        <v>300</v>
      </c>
      <c r="S39" s="18">
        <v>300</v>
      </c>
      <c r="T39" s="18">
        <v>300</v>
      </c>
      <c r="U39" s="18">
        <v>300</v>
      </c>
      <c r="V39" s="18">
        <v>300</v>
      </c>
      <c r="W39" s="18">
        <v>300</v>
      </c>
      <c r="X39" s="18">
        <v>300</v>
      </c>
      <c r="Y39" s="18">
        <v>300</v>
      </c>
      <c r="Z39" s="18">
        <v>300</v>
      </c>
      <c r="AA39" s="19">
        <f t="shared" si="5"/>
        <v>3600</v>
      </c>
      <c r="AB39" s="20"/>
    </row>
    <row r="40" spans="2:28" ht="18.75" customHeight="1" x14ac:dyDescent="0.25">
      <c r="B40" s="17" t="s">
        <v>47</v>
      </c>
      <c r="C40" s="18">
        <v>100</v>
      </c>
      <c r="D40" s="18">
        <v>100</v>
      </c>
      <c r="E40" s="18">
        <v>100</v>
      </c>
      <c r="F40" s="18">
        <v>100</v>
      </c>
      <c r="G40" s="18">
        <v>100</v>
      </c>
      <c r="H40" s="18">
        <v>100</v>
      </c>
      <c r="I40" s="18">
        <v>100</v>
      </c>
      <c r="J40" s="18">
        <v>100</v>
      </c>
      <c r="K40" s="18">
        <v>100</v>
      </c>
      <c r="L40" s="18">
        <v>100</v>
      </c>
      <c r="M40" s="18">
        <v>100</v>
      </c>
      <c r="N40" s="18">
        <v>100</v>
      </c>
      <c r="O40" s="18">
        <v>100</v>
      </c>
      <c r="P40" s="18">
        <v>100</v>
      </c>
      <c r="Q40" s="18">
        <v>100</v>
      </c>
      <c r="R40" s="18">
        <v>100</v>
      </c>
      <c r="S40" s="18">
        <v>100</v>
      </c>
      <c r="T40" s="18">
        <v>100</v>
      </c>
      <c r="U40" s="18">
        <v>100</v>
      </c>
      <c r="V40" s="18">
        <v>100</v>
      </c>
      <c r="W40" s="18">
        <v>100</v>
      </c>
      <c r="X40" s="18">
        <v>100</v>
      </c>
      <c r="Y40" s="18">
        <v>100</v>
      </c>
      <c r="Z40" s="18">
        <v>100</v>
      </c>
      <c r="AA40" s="19">
        <f t="shared" si="5"/>
        <v>1200</v>
      </c>
      <c r="AB40" s="20"/>
    </row>
    <row r="41" spans="2:28" ht="18.75" customHeight="1" x14ac:dyDescent="0.25">
      <c r="B41" s="17" t="s">
        <v>48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9">
        <f t="shared" si="5"/>
        <v>0</v>
      </c>
      <c r="AB41" s="20"/>
    </row>
    <row r="42" spans="2:28" ht="21.75" customHeight="1" x14ac:dyDescent="0.25">
      <c r="B42" s="37" t="s">
        <v>49</v>
      </c>
      <c r="C42" s="38">
        <f t="shared" ref="C42:Z42" si="6">IFERROR(C37+C38+C39+C40+C41,0)</f>
        <v>665</v>
      </c>
      <c r="D42" s="38">
        <f t="shared" si="6"/>
        <v>665</v>
      </c>
      <c r="E42" s="38">
        <f t="shared" si="6"/>
        <v>665</v>
      </c>
      <c r="F42" s="38">
        <f t="shared" si="6"/>
        <v>665</v>
      </c>
      <c r="G42" s="38">
        <f t="shared" si="6"/>
        <v>665</v>
      </c>
      <c r="H42" s="38">
        <f t="shared" si="6"/>
        <v>665</v>
      </c>
      <c r="I42" s="38">
        <f t="shared" si="6"/>
        <v>665</v>
      </c>
      <c r="J42" s="38">
        <f t="shared" si="6"/>
        <v>665</v>
      </c>
      <c r="K42" s="38">
        <f t="shared" si="6"/>
        <v>665</v>
      </c>
      <c r="L42" s="38">
        <f t="shared" si="6"/>
        <v>665</v>
      </c>
      <c r="M42" s="38">
        <f t="shared" si="6"/>
        <v>665</v>
      </c>
      <c r="N42" s="38">
        <f t="shared" si="6"/>
        <v>665</v>
      </c>
      <c r="O42" s="38">
        <f t="shared" si="6"/>
        <v>665</v>
      </c>
      <c r="P42" s="38">
        <f t="shared" si="6"/>
        <v>665</v>
      </c>
      <c r="Q42" s="38">
        <f t="shared" si="6"/>
        <v>665</v>
      </c>
      <c r="R42" s="38">
        <f t="shared" si="6"/>
        <v>665</v>
      </c>
      <c r="S42" s="38">
        <f t="shared" si="6"/>
        <v>665</v>
      </c>
      <c r="T42" s="38">
        <f t="shared" si="6"/>
        <v>665</v>
      </c>
      <c r="U42" s="38">
        <f t="shared" si="6"/>
        <v>665</v>
      </c>
      <c r="V42" s="38">
        <f t="shared" si="6"/>
        <v>665</v>
      </c>
      <c r="W42" s="38">
        <f t="shared" si="6"/>
        <v>665</v>
      </c>
      <c r="X42" s="38">
        <f t="shared" si="6"/>
        <v>665</v>
      </c>
      <c r="Y42" s="38">
        <f t="shared" si="6"/>
        <v>665</v>
      </c>
      <c r="Z42" s="38">
        <f t="shared" si="6"/>
        <v>665</v>
      </c>
      <c r="AA42" s="39">
        <f t="shared" si="5"/>
        <v>7980</v>
      </c>
      <c r="AB42" s="40"/>
    </row>
    <row r="43" spans="2:28" ht="4.5" customHeight="1" x14ac:dyDescent="0.25"/>
    <row r="44" spans="2:28" ht="19.5" customHeight="1" x14ac:dyDescent="0.25">
      <c r="B44" s="6" t="s">
        <v>50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2:28" ht="18.75" customHeight="1" x14ac:dyDescent="0.25">
      <c r="B45" s="17" t="s">
        <v>51</v>
      </c>
      <c r="C45" s="18">
        <v>80</v>
      </c>
      <c r="D45" s="18">
        <v>65</v>
      </c>
      <c r="E45" s="18">
        <v>80</v>
      </c>
      <c r="F45" s="18">
        <v>75</v>
      </c>
      <c r="G45" s="18">
        <v>80</v>
      </c>
      <c r="H45" s="18">
        <v>80</v>
      </c>
      <c r="I45" s="18">
        <v>80</v>
      </c>
      <c r="J45" s="18">
        <v>90</v>
      </c>
      <c r="K45" s="18">
        <v>80</v>
      </c>
      <c r="L45" s="18">
        <v>85</v>
      </c>
      <c r="M45" s="18">
        <v>80</v>
      </c>
      <c r="N45" s="18">
        <v>120</v>
      </c>
      <c r="O45" s="18">
        <v>80</v>
      </c>
      <c r="P45" s="18">
        <v>95</v>
      </c>
      <c r="Q45" s="18">
        <v>80</v>
      </c>
      <c r="R45" s="18">
        <v>80</v>
      </c>
      <c r="S45" s="18">
        <v>80</v>
      </c>
      <c r="T45" s="18">
        <v>75</v>
      </c>
      <c r="U45" s="18">
        <v>80</v>
      </c>
      <c r="V45" s="18">
        <v>85</v>
      </c>
      <c r="W45" s="18">
        <v>80</v>
      </c>
      <c r="X45" s="18">
        <v>90</v>
      </c>
      <c r="Y45" s="18">
        <v>80</v>
      </c>
      <c r="Z45" s="18">
        <v>100</v>
      </c>
      <c r="AA45" s="19">
        <f t="shared" ref="AA45:AA50" si="7">IFERROR(SUM(D45+F45+H45+J45+L45+N45+P45+R45+T45+V45+X45+Z45),0)</f>
        <v>1040</v>
      </c>
      <c r="AB45" s="20"/>
    </row>
    <row r="46" spans="2:28" ht="18.75" customHeight="1" x14ac:dyDescent="0.25">
      <c r="B46" s="17" t="s">
        <v>52</v>
      </c>
      <c r="C46" s="18">
        <v>35</v>
      </c>
      <c r="D46" s="18">
        <v>35</v>
      </c>
      <c r="E46" s="18">
        <v>35</v>
      </c>
      <c r="F46" s="18">
        <v>35</v>
      </c>
      <c r="G46" s="18">
        <v>35</v>
      </c>
      <c r="H46" s="18">
        <v>35</v>
      </c>
      <c r="I46" s="18">
        <v>35</v>
      </c>
      <c r="J46" s="18">
        <v>35</v>
      </c>
      <c r="K46" s="18">
        <v>35</v>
      </c>
      <c r="L46" s="18">
        <v>35</v>
      </c>
      <c r="M46" s="18">
        <v>35</v>
      </c>
      <c r="N46" s="18">
        <v>35</v>
      </c>
      <c r="O46" s="18">
        <v>35</v>
      </c>
      <c r="P46" s="18">
        <v>35</v>
      </c>
      <c r="Q46" s="18">
        <v>35</v>
      </c>
      <c r="R46" s="18">
        <v>35</v>
      </c>
      <c r="S46" s="18">
        <v>35</v>
      </c>
      <c r="T46" s="18">
        <v>35</v>
      </c>
      <c r="U46" s="18">
        <v>35</v>
      </c>
      <c r="V46" s="18">
        <v>35</v>
      </c>
      <c r="W46" s="18">
        <v>35</v>
      </c>
      <c r="X46" s="18">
        <v>35</v>
      </c>
      <c r="Y46" s="18">
        <v>35</v>
      </c>
      <c r="Z46" s="18">
        <v>35</v>
      </c>
      <c r="AA46" s="19">
        <f t="shared" si="7"/>
        <v>420</v>
      </c>
      <c r="AB46" s="20"/>
    </row>
    <row r="47" spans="2:28" ht="18.75" customHeight="1" x14ac:dyDescent="0.25">
      <c r="B47" s="17" t="s">
        <v>53</v>
      </c>
      <c r="C47" s="18">
        <v>200</v>
      </c>
      <c r="D47" s="18">
        <v>0</v>
      </c>
      <c r="E47" s="18">
        <v>200</v>
      </c>
      <c r="F47" s="18">
        <v>0</v>
      </c>
      <c r="G47" s="18">
        <v>200</v>
      </c>
      <c r="H47" s="18">
        <v>0</v>
      </c>
      <c r="I47" s="18">
        <v>200</v>
      </c>
      <c r="J47" s="18">
        <v>0</v>
      </c>
      <c r="K47" s="18">
        <v>200</v>
      </c>
      <c r="L47" s="18">
        <v>0</v>
      </c>
      <c r="M47" s="18">
        <v>200</v>
      </c>
      <c r="N47" s="18">
        <v>750</v>
      </c>
      <c r="O47" s="18">
        <v>200</v>
      </c>
      <c r="P47" s="18">
        <v>800</v>
      </c>
      <c r="Q47" s="18">
        <v>200</v>
      </c>
      <c r="R47" s="18">
        <v>0</v>
      </c>
      <c r="S47" s="18">
        <v>200</v>
      </c>
      <c r="T47" s="18">
        <v>0</v>
      </c>
      <c r="U47" s="18">
        <v>200</v>
      </c>
      <c r="V47" s="18">
        <v>0</v>
      </c>
      <c r="W47" s="18">
        <v>200</v>
      </c>
      <c r="X47" s="18">
        <v>0</v>
      </c>
      <c r="Y47" s="18">
        <v>200</v>
      </c>
      <c r="Z47" s="18">
        <v>200</v>
      </c>
      <c r="AA47" s="19">
        <f t="shared" si="7"/>
        <v>1750</v>
      </c>
      <c r="AB47" s="20"/>
    </row>
    <row r="48" spans="2:28" ht="18.75" customHeight="1" x14ac:dyDescent="0.25">
      <c r="B48" s="17" t="s">
        <v>54</v>
      </c>
      <c r="C48" s="18">
        <v>30</v>
      </c>
      <c r="D48" s="18">
        <v>0</v>
      </c>
      <c r="E48" s="18">
        <v>30</v>
      </c>
      <c r="F48" s="18">
        <v>0</v>
      </c>
      <c r="G48" s="18">
        <v>30</v>
      </c>
      <c r="H48" s="18">
        <v>0</v>
      </c>
      <c r="I48" s="18">
        <v>30</v>
      </c>
      <c r="J48" s="18">
        <v>150</v>
      </c>
      <c r="K48" s="18">
        <v>30</v>
      </c>
      <c r="L48" s="18">
        <v>0</v>
      </c>
      <c r="M48" s="18">
        <v>30</v>
      </c>
      <c r="N48" s="18">
        <v>0</v>
      </c>
      <c r="O48" s="18">
        <v>30</v>
      </c>
      <c r="P48" s="18">
        <v>0</v>
      </c>
      <c r="Q48" s="18">
        <v>30</v>
      </c>
      <c r="R48" s="18">
        <v>0</v>
      </c>
      <c r="S48" s="18">
        <v>30</v>
      </c>
      <c r="T48" s="18">
        <v>90</v>
      </c>
      <c r="U48" s="18">
        <v>30</v>
      </c>
      <c r="V48" s="18">
        <v>0</v>
      </c>
      <c r="W48" s="18">
        <v>30</v>
      </c>
      <c r="X48" s="18">
        <v>0</v>
      </c>
      <c r="Y48" s="18">
        <v>30</v>
      </c>
      <c r="Z48" s="18">
        <v>0</v>
      </c>
      <c r="AA48" s="19">
        <f t="shared" si="7"/>
        <v>240</v>
      </c>
      <c r="AB48" s="20"/>
    </row>
    <row r="49" spans="2:28" ht="18.75" customHeight="1" x14ac:dyDescent="0.25">
      <c r="B49" s="17" t="s">
        <v>55</v>
      </c>
      <c r="C49" s="18">
        <v>50</v>
      </c>
      <c r="D49" s="18">
        <v>30</v>
      </c>
      <c r="E49" s="18">
        <v>50</v>
      </c>
      <c r="F49" s="18">
        <v>0</v>
      </c>
      <c r="G49" s="18">
        <v>50</v>
      </c>
      <c r="H49" s="18">
        <v>0</v>
      </c>
      <c r="I49" s="18">
        <v>50</v>
      </c>
      <c r="J49" s="18">
        <v>0</v>
      </c>
      <c r="K49" s="18">
        <v>50</v>
      </c>
      <c r="L49" s="18">
        <v>60</v>
      </c>
      <c r="M49" s="18">
        <v>50</v>
      </c>
      <c r="N49" s="18">
        <v>30</v>
      </c>
      <c r="O49" s="18">
        <v>50</v>
      </c>
      <c r="P49" s="18">
        <v>0</v>
      </c>
      <c r="Q49" s="18">
        <v>50</v>
      </c>
      <c r="R49" s="18">
        <v>0</v>
      </c>
      <c r="S49" s="18">
        <v>50</v>
      </c>
      <c r="T49" s="18">
        <v>0</v>
      </c>
      <c r="U49" s="18">
        <v>50</v>
      </c>
      <c r="V49" s="18">
        <v>0</v>
      </c>
      <c r="W49" s="18">
        <v>50</v>
      </c>
      <c r="X49" s="18">
        <v>80</v>
      </c>
      <c r="Y49" s="18">
        <v>50</v>
      </c>
      <c r="Z49" s="18">
        <v>200</v>
      </c>
      <c r="AA49" s="19">
        <f t="shared" si="7"/>
        <v>400</v>
      </c>
      <c r="AB49" s="20"/>
    </row>
    <row r="50" spans="2:28" ht="21.75" customHeight="1" x14ac:dyDescent="0.25">
      <c r="B50" s="41" t="s">
        <v>56</v>
      </c>
      <c r="C50" s="42">
        <f t="shared" ref="C50:Z50" si="8">IFERROR(C45+C46+C47+C48+C49,0)</f>
        <v>395</v>
      </c>
      <c r="D50" s="42">
        <f t="shared" si="8"/>
        <v>130</v>
      </c>
      <c r="E50" s="42">
        <f t="shared" si="8"/>
        <v>395</v>
      </c>
      <c r="F50" s="42">
        <f t="shared" si="8"/>
        <v>110</v>
      </c>
      <c r="G50" s="42">
        <f t="shared" si="8"/>
        <v>395</v>
      </c>
      <c r="H50" s="42">
        <f t="shared" si="8"/>
        <v>115</v>
      </c>
      <c r="I50" s="42">
        <f t="shared" si="8"/>
        <v>395</v>
      </c>
      <c r="J50" s="42">
        <f t="shared" si="8"/>
        <v>275</v>
      </c>
      <c r="K50" s="42">
        <f t="shared" si="8"/>
        <v>395</v>
      </c>
      <c r="L50" s="42">
        <f t="shared" si="8"/>
        <v>180</v>
      </c>
      <c r="M50" s="42">
        <f t="shared" si="8"/>
        <v>395</v>
      </c>
      <c r="N50" s="42">
        <f t="shared" si="8"/>
        <v>935</v>
      </c>
      <c r="O50" s="42">
        <f t="shared" si="8"/>
        <v>395</v>
      </c>
      <c r="P50" s="42">
        <f t="shared" si="8"/>
        <v>930</v>
      </c>
      <c r="Q50" s="42">
        <f t="shared" si="8"/>
        <v>395</v>
      </c>
      <c r="R50" s="42">
        <f t="shared" si="8"/>
        <v>115</v>
      </c>
      <c r="S50" s="42">
        <f t="shared" si="8"/>
        <v>395</v>
      </c>
      <c r="T50" s="42">
        <f t="shared" si="8"/>
        <v>200</v>
      </c>
      <c r="U50" s="42">
        <f t="shared" si="8"/>
        <v>395</v>
      </c>
      <c r="V50" s="42">
        <f t="shared" si="8"/>
        <v>120</v>
      </c>
      <c r="W50" s="42">
        <f t="shared" si="8"/>
        <v>395</v>
      </c>
      <c r="X50" s="42">
        <f t="shared" si="8"/>
        <v>205</v>
      </c>
      <c r="Y50" s="42">
        <f t="shared" si="8"/>
        <v>395</v>
      </c>
      <c r="Z50" s="42">
        <f t="shared" si="8"/>
        <v>535</v>
      </c>
      <c r="AA50" s="43">
        <f t="shared" si="7"/>
        <v>3850</v>
      </c>
      <c r="AB50" s="44"/>
    </row>
    <row r="51" spans="2:28" ht="7.5" customHeight="1" x14ac:dyDescent="0.25"/>
    <row r="52" spans="2:28" ht="24" customHeight="1" x14ac:dyDescent="0.25">
      <c r="B52" s="45" t="s">
        <v>57</v>
      </c>
      <c r="C52" s="46">
        <f t="shared" ref="C52:Z52" si="9">IFERROR(C20+C27+C34+C42+C50,0)</f>
        <v>3332</v>
      </c>
      <c r="D52" s="46">
        <f t="shared" si="9"/>
        <v>2905</v>
      </c>
      <c r="E52" s="46">
        <f t="shared" si="9"/>
        <v>3332</v>
      </c>
      <c r="F52" s="46">
        <f t="shared" si="9"/>
        <v>2978</v>
      </c>
      <c r="G52" s="46">
        <f t="shared" si="9"/>
        <v>3332</v>
      </c>
      <c r="H52" s="46">
        <f t="shared" si="9"/>
        <v>3377</v>
      </c>
      <c r="I52" s="46">
        <f t="shared" si="9"/>
        <v>3332</v>
      </c>
      <c r="J52" s="46">
        <f t="shared" si="9"/>
        <v>3350</v>
      </c>
      <c r="K52" s="46">
        <f t="shared" si="9"/>
        <v>3332</v>
      </c>
      <c r="L52" s="46">
        <f t="shared" si="9"/>
        <v>2988</v>
      </c>
      <c r="M52" s="46">
        <f t="shared" si="9"/>
        <v>3332</v>
      </c>
      <c r="N52" s="46">
        <f t="shared" si="9"/>
        <v>3769</v>
      </c>
      <c r="O52" s="46">
        <f t="shared" si="9"/>
        <v>3332</v>
      </c>
      <c r="P52" s="46">
        <f t="shared" si="9"/>
        <v>3820</v>
      </c>
      <c r="Q52" s="46">
        <f t="shared" si="9"/>
        <v>3332</v>
      </c>
      <c r="R52" s="46">
        <f t="shared" si="9"/>
        <v>3028</v>
      </c>
      <c r="S52" s="46">
        <f t="shared" si="9"/>
        <v>3332</v>
      </c>
      <c r="T52" s="46">
        <f t="shared" si="9"/>
        <v>3238</v>
      </c>
      <c r="U52" s="46">
        <f t="shared" si="9"/>
        <v>3332</v>
      </c>
      <c r="V52" s="46">
        <f t="shared" si="9"/>
        <v>2997</v>
      </c>
      <c r="W52" s="46">
        <f t="shared" si="9"/>
        <v>3332</v>
      </c>
      <c r="X52" s="46">
        <f t="shared" si="9"/>
        <v>3349</v>
      </c>
      <c r="Y52" s="46">
        <f t="shared" si="9"/>
        <v>3332</v>
      </c>
      <c r="Z52" s="46">
        <f t="shared" si="9"/>
        <v>3535</v>
      </c>
      <c r="AA52" s="47">
        <f>IFERROR(SUM(D52+F52+H52+J52+L52+N52+P52+R52+T52+V52+X52+Z52),0)</f>
        <v>39334</v>
      </c>
      <c r="AB52" s="48"/>
    </row>
    <row r="53" spans="2:28" ht="3.75" customHeight="1" x14ac:dyDescent="0.25"/>
    <row r="54" spans="2:28" ht="27.75" customHeight="1" x14ac:dyDescent="0.25">
      <c r="B54" s="49" t="s">
        <v>58</v>
      </c>
      <c r="C54" s="50">
        <f t="shared" ref="C54:AA54" si="10">IFERROR(C12-C52,0)</f>
        <v>518</v>
      </c>
      <c r="D54" s="51">
        <f t="shared" si="10"/>
        <v>895</v>
      </c>
      <c r="E54" s="50">
        <f t="shared" si="10"/>
        <v>518</v>
      </c>
      <c r="F54" s="51">
        <f t="shared" si="10"/>
        <v>892</v>
      </c>
      <c r="G54" s="50">
        <f t="shared" si="10"/>
        <v>518</v>
      </c>
      <c r="H54" s="51">
        <f t="shared" si="10"/>
        <v>623</v>
      </c>
      <c r="I54" s="50">
        <f t="shared" si="10"/>
        <v>518</v>
      </c>
      <c r="J54" s="51">
        <f t="shared" si="10"/>
        <v>480</v>
      </c>
      <c r="K54" s="50">
        <f t="shared" si="10"/>
        <v>518</v>
      </c>
      <c r="L54" s="51">
        <f t="shared" si="10"/>
        <v>912</v>
      </c>
      <c r="M54" s="50">
        <f t="shared" si="10"/>
        <v>518</v>
      </c>
      <c r="N54" s="51">
        <f t="shared" si="10"/>
        <v>681</v>
      </c>
      <c r="O54" s="50">
        <f t="shared" si="10"/>
        <v>518</v>
      </c>
      <c r="P54" s="51">
        <f t="shared" si="10"/>
        <v>130</v>
      </c>
      <c r="Q54" s="50">
        <f t="shared" si="10"/>
        <v>518</v>
      </c>
      <c r="R54" s="51">
        <f t="shared" si="10"/>
        <v>1022</v>
      </c>
      <c r="S54" s="50">
        <f t="shared" si="10"/>
        <v>518</v>
      </c>
      <c r="T54" s="51">
        <f t="shared" si="10"/>
        <v>632</v>
      </c>
      <c r="U54" s="50">
        <f t="shared" si="10"/>
        <v>518</v>
      </c>
      <c r="V54" s="51">
        <f t="shared" si="10"/>
        <v>803</v>
      </c>
      <c r="W54" s="50">
        <f t="shared" si="10"/>
        <v>518</v>
      </c>
      <c r="X54" s="51">
        <f t="shared" si="10"/>
        <v>481</v>
      </c>
      <c r="Y54" s="50">
        <f t="shared" si="10"/>
        <v>518</v>
      </c>
      <c r="Z54" s="51">
        <f t="shared" si="10"/>
        <v>1415</v>
      </c>
      <c r="AA54" s="52">
        <f t="shared" si="10"/>
        <v>8966</v>
      </c>
      <c r="AB54" s="53">
        <f>IFERROR(AA54/AA12,0)</f>
        <v>0.18563146997929605</v>
      </c>
    </row>
    <row r="55" spans="2:28" ht="3.75" customHeight="1" x14ac:dyDescent="0.25"/>
    <row r="56" spans="2:28" ht="15.75" customHeight="1" x14ac:dyDescent="0.25">
      <c r="B56" s="5" t="s">
        <v>59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</sheetData>
  <mergeCells count="21">
    <mergeCell ref="B44:AB44"/>
    <mergeCell ref="B56:AB56"/>
    <mergeCell ref="B7:AB7"/>
    <mergeCell ref="B14:AB14"/>
    <mergeCell ref="B22:AB22"/>
    <mergeCell ref="B29:AB29"/>
    <mergeCell ref="B36:AB36"/>
    <mergeCell ref="B2:AB2"/>
    <mergeCell ref="B3:AB3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</mergeCells>
  <conditionalFormatting sqref="D54">
    <cfRule type="cellIs" dxfId="27" priority="2" operator="lessThan">
      <formula>0</formula>
    </cfRule>
    <cfRule type="cellIs" dxfId="26" priority="3" operator="greaterThanOrEqual">
      <formula>0</formula>
    </cfRule>
  </conditionalFormatting>
  <conditionalFormatting sqref="F54">
    <cfRule type="cellIs" dxfId="25" priority="4" operator="lessThan">
      <formula>0</formula>
    </cfRule>
    <cfRule type="cellIs" dxfId="24" priority="5" operator="greaterThanOrEqual">
      <formula>0</formula>
    </cfRule>
  </conditionalFormatting>
  <conditionalFormatting sqref="H54">
    <cfRule type="cellIs" dxfId="23" priority="6" operator="lessThan">
      <formula>0</formula>
    </cfRule>
    <cfRule type="cellIs" dxfId="22" priority="7" operator="greaterThanOrEqual">
      <formula>0</formula>
    </cfRule>
  </conditionalFormatting>
  <conditionalFormatting sqref="J54">
    <cfRule type="cellIs" dxfId="21" priority="8" operator="lessThan">
      <formula>0</formula>
    </cfRule>
    <cfRule type="cellIs" dxfId="20" priority="9" operator="greaterThanOrEqual">
      <formula>0</formula>
    </cfRule>
  </conditionalFormatting>
  <conditionalFormatting sqref="L54">
    <cfRule type="cellIs" dxfId="19" priority="10" operator="lessThan">
      <formula>0</formula>
    </cfRule>
    <cfRule type="cellIs" dxfId="18" priority="11" operator="greaterThanOrEqual">
      <formula>0</formula>
    </cfRule>
  </conditionalFormatting>
  <conditionalFormatting sqref="N54">
    <cfRule type="cellIs" dxfId="17" priority="12" operator="lessThan">
      <formula>0</formula>
    </cfRule>
    <cfRule type="cellIs" dxfId="16" priority="13" operator="greaterThanOrEqual">
      <formula>0</formula>
    </cfRule>
  </conditionalFormatting>
  <conditionalFormatting sqref="P54">
    <cfRule type="cellIs" dxfId="15" priority="14" operator="lessThan">
      <formula>0</formula>
    </cfRule>
    <cfRule type="cellIs" dxfId="14" priority="15" operator="greaterThanOrEqual">
      <formula>0</formula>
    </cfRule>
  </conditionalFormatting>
  <conditionalFormatting sqref="R54">
    <cfRule type="cellIs" dxfId="13" priority="16" operator="lessThan">
      <formula>0</formula>
    </cfRule>
    <cfRule type="cellIs" dxfId="12" priority="17" operator="greaterThanOrEqual">
      <formula>0</formula>
    </cfRule>
  </conditionalFormatting>
  <conditionalFormatting sqref="T54">
    <cfRule type="cellIs" dxfId="11" priority="18" operator="lessThan">
      <formula>0</formula>
    </cfRule>
    <cfRule type="cellIs" dxfId="10" priority="19" operator="greaterThanOrEqual">
      <formula>0</formula>
    </cfRule>
  </conditionalFormatting>
  <conditionalFormatting sqref="V54">
    <cfRule type="cellIs" dxfId="9" priority="20" operator="lessThan">
      <formula>0</formula>
    </cfRule>
    <cfRule type="cellIs" dxfId="8" priority="21" operator="greaterThanOrEqual">
      <formula>0</formula>
    </cfRule>
  </conditionalFormatting>
  <conditionalFormatting sqref="X54">
    <cfRule type="cellIs" dxfId="7" priority="22" operator="lessThan">
      <formula>0</formula>
    </cfRule>
    <cfRule type="cellIs" dxfId="6" priority="23" operator="greaterThanOrEqual">
      <formula>0</formula>
    </cfRule>
  </conditionalFormatting>
  <conditionalFormatting sqref="Z54">
    <cfRule type="cellIs" dxfId="5" priority="24" operator="lessThan">
      <formula>0</formula>
    </cfRule>
    <cfRule type="cellIs" dxfId="4" priority="25" operator="greaterThanOr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4C5E"/>
  </sheetPr>
  <dimension ref="A1:H26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6" customWidth="1"/>
    <col min="2" max="2" width="12" customWidth="1"/>
    <col min="3" max="3" width="30" customWidth="1"/>
    <col min="4" max="4" width="16" customWidth="1"/>
    <col min="5" max="6" width="14" customWidth="1"/>
    <col min="7" max="7" width="12" customWidth="1"/>
    <col min="8" max="8" width="20" customWidth="1"/>
  </cols>
  <sheetData>
    <row r="1" spans="1:8" ht="6" customHeight="1" x14ac:dyDescent="0.25"/>
    <row r="2" spans="1:8" ht="30" customHeight="1" x14ac:dyDescent="0.25">
      <c r="A2" s="4" t="s">
        <v>60</v>
      </c>
      <c r="B2" s="4"/>
      <c r="C2" s="4"/>
      <c r="D2" s="4"/>
      <c r="E2" s="4"/>
      <c r="F2" s="4"/>
      <c r="G2" s="4"/>
      <c r="H2" s="4"/>
    </row>
    <row r="3" spans="1:8" ht="16.5" customHeight="1" x14ac:dyDescent="0.25">
      <c r="A3" s="9" t="s">
        <v>61</v>
      </c>
      <c r="B3" s="9"/>
      <c r="C3" s="9"/>
      <c r="D3" s="9"/>
      <c r="E3" s="9"/>
      <c r="F3" s="9"/>
      <c r="G3" s="9"/>
      <c r="H3" s="9"/>
    </row>
    <row r="4" spans="1:8" ht="21.75" customHeight="1" x14ac:dyDescent="0.25">
      <c r="A4" s="50" t="s">
        <v>62</v>
      </c>
      <c r="B4" s="50" t="s">
        <v>63</v>
      </c>
      <c r="C4" s="50" t="s">
        <v>64</v>
      </c>
      <c r="D4" s="50" t="s">
        <v>65</v>
      </c>
      <c r="E4" s="50" t="s">
        <v>66</v>
      </c>
      <c r="F4" s="50" t="s">
        <v>67</v>
      </c>
      <c r="G4" s="50" t="s">
        <v>68</v>
      </c>
      <c r="H4" s="50" t="s">
        <v>69</v>
      </c>
    </row>
    <row r="5" spans="1:8" ht="18.75" customHeight="1" x14ac:dyDescent="0.25">
      <c r="A5" s="54">
        <v>1</v>
      </c>
      <c r="B5" s="55" t="s">
        <v>70</v>
      </c>
      <c r="C5" s="56" t="s">
        <v>71</v>
      </c>
      <c r="D5" s="54" t="s">
        <v>72</v>
      </c>
      <c r="E5" s="56" t="s">
        <v>73</v>
      </c>
      <c r="F5" s="57">
        <v>94.35</v>
      </c>
      <c r="G5" s="54" t="s">
        <v>74</v>
      </c>
      <c r="H5" s="56"/>
    </row>
    <row r="6" spans="1:8" ht="18.75" customHeight="1" x14ac:dyDescent="0.25">
      <c r="A6" s="58">
        <v>2</v>
      </c>
      <c r="B6" s="59" t="s">
        <v>75</v>
      </c>
      <c r="C6" s="60" t="s">
        <v>76</v>
      </c>
      <c r="D6" s="58" t="s">
        <v>77</v>
      </c>
      <c r="E6" s="60" t="s">
        <v>78</v>
      </c>
      <c r="F6" s="61">
        <v>165</v>
      </c>
      <c r="G6" s="58" t="s">
        <v>79</v>
      </c>
      <c r="H6" s="60" t="s">
        <v>80</v>
      </c>
    </row>
    <row r="7" spans="1:8" ht="18.75" customHeight="1" x14ac:dyDescent="0.25">
      <c r="A7" s="54">
        <v>3</v>
      </c>
      <c r="B7" s="55" t="s">
        <v>81</v>
      </c>
      <c r="C7" s="56" t="s">
        <v>82</v>
      </c>
      <c r="D7" s="54" t="s">
        <v>83</v>
      </c>
      <c r="E7" s="56" t="s">
        <v>84</v>
      </c>
      <c r="F7" s="57">
        <v>15.99</v>
      </c>
      <c r="G7" s="54" t="s">
        <v>85</v>
      </c>
      <c r="H7" s="56"/>
    </row>
    <row r="8" spans="1:8" ht="18.75" customHeight="1" x14ac:dyDescent="0.25">
      <c r="A8" s="58">
        <v>4</v>
      </c>
      <c r="B8" s="59" t="s">
        <v>86</v>
      </c>
      <c r="C8" s="60" t="s">
        <v>87</v>
      </c>
      <c r="D8" s="58" t="s">
        <v>88</v>
      </c>
      <c r="E8" s="60" t="s">
        <v>89</v>
      </c>
      <c r="F8" s="61">
        <v>68.5</v>
      </c>
      <c r="G8" s="58" t="s">
        <v>74</v>
      </c>
      <c r="H8" s="60"/>
    </row>
    <row r="9" spans="1:8" ht="18.75" customHeight="1" x14ac:dyDescent="0.25">
      <c r="A9" s="54">
        <v>5</v>
      </c>
      <c r="B9" s="55" t="s">
        <v>90</v>
      </c>
      <c r="C9" s="56" t="s">
        <v>91</v>
      </c>
      <c r="D9" s="54" t="s">
        <v>92</v>
      </c>
      <c r="E9" s="56" t="s">
        <v>93</v>
      </c>
      <c r="F9" s="57">
        <v>35</v>
      </c>
      <c r="G9" s="54" t="s">
        <v>79</v>
      </c>
      <c r="H9" s="56"/>
    </row>
    <row r="10" spans="1:8" ht="18.75" customHeight="1" x14ac:dyDescent="0.25">
      <c r="A10" s="58">
        <v>6</v>
      </c>
      <c r="B10" s="59" t="s">
        <v>94</v>
      </c>
      <c r="C10" s="60" t="s">
        <v>71</v>
      </c>
      <c r="D10" s="58" t="s">
        <v>72</v>
      </c>
      <c r="E10" s="60" t="s">
        <v>73</v>
      </c>
      <c r="F10" s="61">
        <v>87.2</v>
      </c>
      <c r="G10" s="58" t="s">
        <v>74</v>
      </c>
      <c r="H10" s="60"/>
    </row>
    <row r="11" spans="1:8" ht="18.75" customHeight="1" x14ac:dyDescent="0.25">
      <c r="A11" s="54">
        <v>7</v>
      </c>
      <c r="B11" s="55" t="s">
        <v>95</v>
      </c>
      <c r="C11" s="56" t="s">
        <v>96</v>
      </c>
      <c r="D11" s="54" t="s">
        <v>97</v>
      </c>
      <c r="E11" s="56" t="s">
        <v>98</v>
      </c>
      <c r="F11" s="57">
        <v>28.5</v>
      </c>
      <c r="G11" s="54" t="s">
        <v>99</v>
      </c>
      <c r="H11" s="56" t="s">
        <v>100</v>
      </c>
    </row>
    <row r="12" spans="1:8" ht="18.75" customHeight="1" x14ac:dyDescent="0.25">
      <c r="A12" s="58">
        <v>8</v>
      </c>
      <c r="B12" s="59" t="s">
        <v>101</v>
      </c>
      <c r="C12" s="60" t="s">
        <v>102</v>
      </c>
      <c r="D12" s="58" t="s">
        <v>103</v>
      </c>
      <c r="E12" s="60" t="s">
        <v>104</v>
      </c>
      <c r="F12" s="61">
        <v>39.99</v>
      </c>
      <c r="G12" s="58" t="s">
        <v>85</v>
      </c>
      <c r="H12" s="60" t="s">
        <v>105</v>
      </c>
    </row>
    <row r="13" spans="1:8" ht="18.75" customHeight="1" x14ac:dyDescent="0.25">
      <c r="A13" s="54">
        <v>9</v>
      </c>
      <c r="B13" s="55" t="s">
        <v>106</v>
      </c>
      <c r="C13" s="56" t="s">
        <v>107</v>
      </c>
      <c r="D13" s="54" t="s">
        <v>108</v>
      </c>
      <c r="E13" s="56" t="s">
        <v>109</v>
      </c>
      <c r="F13" s="57">
        <v>18.600000000000001</v>
      </c>
      <c r="G13" s="54" t="s">
        <v>74</v>
      </c>
      <c r="H13" s="56"/>
    </row>
    <row r="14" spans="1:8" ht="18.75" customHeight="1" x14ac:dyDescent="0.25">
      <c r="A14" s="58">
        <v>10</v>
      </c>
      <c r="B14" s="59" t="s">
        <v>110</v>
      </c>
      <c r="C14" s="60" t="s">
        <v>111</v>
      </c>
      <c r="D14" s="58" t="s">
        <v>77</v>
      </c>
      <c r="E14" s="60" t="s">
        <v>112</v>
      </c>
      <c r="F14" s="61">
        <v>1100</v>
      </c>
      <c r="G14" s="58" t="s">
        <v>113</v>
      </c>
      <c r="H14" s="60" t="s">
        <v>114</v>
      </c>
    </row>
    <row r="15" spans="1:8" ht="18.75" customHeight="1" x14ac:dyDescent="0.25">
      <c r="A15" s="54">
        <v>11</v>
      </c>
      <c r="B15" s="55" t="s">
        <v>110</v>
      </c>
      <c r="C15" s="56" t="s">
        <v>115</v>
      </c>
      <c r="D15" s="54" t="s">
        <v>116</v>
      </c>
      <c r="E15" s="56" t="s">
        <v>117</v>
      </c>
      <c r="F15" s="57">
        <v>220</v>
      </c>
      <c r="G15" s="54" t="s">
        <v>79</v>
      </c>
      <c r="H15" s="56"/>
    </row>
    <row r="16" spans="1:8" ht="18.75" customHeight="1" x14ac:dyDescent="0.25">
      <c r="A16" s="58">
        <v>12</v>
      </c>
      <c r="B16" s="59" t="s">
        <v>118</v>
      </c>
      <c r="C16" s="60" t="s">
        <v>71</v>
      </c>
      <c r="D16" s="58" t="s">
        <v>72</v>
      </c>
      <c r="E16" s="60" t="s">
        <v>73</v>
      </c>
      <c r="F16" s="61">
        <v>102.8</v>
      </c>
      <c r="G16" s="58" t="s">
        <v>74</v>
      </c>
      <c r="H16" s="60"/>
    </row>
    <row r="17" spans="1:8" ht="18.75" customHeight="1" x14ac:dyDescent="0.25">
      <c r="A17" s="54">
        <v>13</v>
      </c>
      <c r="B17" s="55" t="s">
        <v>119</v>
      </c>
      <c r="C17" s="56" t="s">
        <v>120</v>
      </c>
      <c r="D17" s="54" t="s">
        <v>83</v>
      </c>
      <c r="E17" s="56" t="s">
        <v>84</v>
      </c>
      <c r="F17" s="57">
        <v>9.99</v>
      </c>
      <c r="G17" s="54" t="s">
        <v>85</v>
      </c>
      <c r="H17" s="56"/>
    </row>
    <row r="18" spans="1:8" ht="18.75" customHeight="1" x14ac:dyDescent="0.25">
      <c r="A18" s="58">
        <v>14</v>
      </c>
      <c r="B18" s="59" t="s">
        <v>121</v>
      </c>
      <c r="C18" s="60" t="s">
        <v>122</v>
      </c>
      <c r="D18" s="58" t="s">
        <v>123</v>
      </c>
      <c r="E18" s="60" t="s">
        <v>84</v>
      </c>
      <c r="F18" s="61">
        <v>85</v>
      </c>
      <c r="G18" s="58" t="s">
        <v>79</v>
      </c>
      <c r="H18" s="60"/>
    </row>
    <row r="19" spans="1:8" ht="18.75" customHeight="1" x14ac:dyDescent="0.25">
      <c r="A19" s="54">
        <v>15</v>
      </c>
      <c r="B19" s="55" t="s">
        <v>124</v>
      </c>
      <c r="C19" s="56" t="s">
        <v>71</v>
      </c>
      <c r="D19" s="54" t="s">
        <v>72</v>
      </c>
      <c r="E19" s="56" t="s">
        <v>73</v>
      </c>
      <c r="F19" s="57">
        <v>78.400000000000006</v>
      </c>
      <c r="G19" s="54" t="s">
        <v>74</v>
      </c>
      <c r="H19" s="56"/>
    </row>
    <row r="20" spans="1:8" ht="18.75" customHeight="1" x14ac:dyDescent="0.25">
      <c r="A20" s="58">
        <v>16</v>
      </c>
      <c r="B20" s="59" t="s">
        <v>125</v>
      </c>
      <c r="C20" s="60" t="s">
        <v>126</v>
      </c>
      <c r="D20" s="58" t="s">
        <v>127</v>
      </c>
      <c r="E20" s="60" t="s">
        <v>128</v>
      </c>
      <c r="F20" s="61">
        <v>32</v>
      </c>
      <c r="G20" s="58" t="s">
        <v>99</v>
      </c>
      <c r="H20" s="60"/>
    </row>
    <row r="21" spans="1:8" ht="18.75" customHeight="1" x14ac:dyDescent="0.25">
      <c r="A21" s="54">
        <v>17</v>
      </c>
      <c r="B21" s="55" t="s">
        <v>129</v>
      </c>
      <c r="C21" s="56" t="s">
        <v>130</v>
      </c>
      <c r="D21" s="54" t="s">
        <v>131</v>
      </c>
      <c r="E21" s="56" t="s">
        <v>132</v>
      </c>
      <c r="F21" s="57">
        <v>300</v>
      </c>
      <c r="G21" s="54" t="s">
        <v>79</v>
      </c>
      <c r="H21" s="56" t="s">
        <v>133</v>
      </c>
    </row>
    <row r="22" spans="1:8" ht="18.75" customHeight="1" x14ac:dyDescent="0.25">
      <c r="A22" s="58">
        <v>18</v>
      </c>
      <c r="B22" s="59" t="s">
        <v>134</v>
      </c>
      <c r="C22" s="60" t="s">
        <v>135</v>
      </c>
      <c r="D22" s="58" t="s">
        <v>136</v>
      </c>
      <c r="E22" s="60" t="s">
        <v>137</v>
      </c>
      <c r="F22" s="61">
        <v>24.9</v>
      </c>
      <c r="G22" s="58" t="s">
        <v>74</v>
      </c>
      <c r="H22" s="60"/>
    </row>
    <row r="23" spans="1:8" ht="18.75" customHeight="1" x14ac:dyDescent="0.25">
      <c r="A23" s="54">
        <v>19</v>
      </c>
      <c r="B23" s="55" t="s">
        <v>138</v>
      </c>
      <c r="C23" s="56" t="s">
        <v>139</v>
      </c>
      <c r="D23" s="54" t="s">
        <v>72</v>
      </c>
      <c r="E23" s="56" t="s">
        <v>73</v>
      </c>
      <c r="F23" s="57">
        <v>65.3</v>
      </c>
      <c r="G23" s="54" t="s">
        <v>74</v>
      </c>
      <c r="H23" s="56"/>
    </row>
    <row r="24" spans="1:8" ht="18.75" customHeight="1" x14ac:dyDescent="0.25">
      <c r="A24" s="58">
        <v>20</v>
      </c>
      <c r="B24" s="59" t="s">
        <v>140</v>
      </c>
      <c r="C24" s="60" t="s">
        <v>141</v>
      </c>
      <c r="D24" s="58" t="s">
        <v>77</v>
      </c>
      <c r="E24" s="60" t="s">
        <v>142</v>
      </c>
      <c r="F24" s="61">
        <v>18.36</v>
      </c>
      <c r="G24" s="58" t="s">
        <v>79</v>
      </c>
      <c r="H24" s="60"/>
    </row>
    <row r="25" spans="1:8" ht="18.75" customHeight="1" x14ac:dyDescent="0.25">
      <c r="A25" s="54">
        <v>21</v>
      </c>
      <c r="B25" s="55" t="s">
        <v>143</v>
      </c>
      <c r="C25" s="56" t="s">
        <v>144</v>
      </c>
      <c r="D25" s="54" t="s">
        <v>131</v>
      </c>
      <c r="E25" s="56" t="s">
        <v>145</v>
      </c>
      <c r="F25" s="57">
        <v>100</v>
      </c>
      <c r="G25" s="54" t="s">
        <v>113</v>
      </c>
      <c r="H25" s="56"/>
    </row>
    <row r="26" spans="1:8" ht="21.75" customHeight="1" x14ac:dyDescent="0.25">
      <c r="A26" s="3" t="s">
        <v>146</v>
      </c>
      <c r="B26" s="3"/>
      <c r="C26" s="3"/>
      <c r="D26" s="3"/>
      <c r="E26" s="3"/>
      <c r="F26" s="62">
        <f>IFERROR(SUM(F5:F25),0)</f>
        <v>2689.8800000000006</v>
      </c>
      <c r="G26" s="63"/>
      <c r="H26" s="63"/>
    </row>
  </sheetData>
  <mergeCells count="3">
    <mergeCell ref="A2:H2"/>
    <mergeCell ref="A3:H3"/>
    <mergeCell ref="A26:E26"/>
  </mergeCells>
  <dataValidations count="2">
    <dataValidation type="list" allowBlank="1" sqref="D5:D1026" xr:uid="{00000000-0002-0000-0100-000000000000}">
      <formula1>"Wohnen,Lebensmittel,Restaurant,Kleidung,Körperpflege,ÖPNV,KFZ,Freizeit,Streaming,Urlaub,Bildung,Geschenke,Versicherung,Sparen,Gesundheit,Sonstiges"</formula1>
      <formula2>0</formula2>
    </dataValidation>
    <dataValidation type="list" allowBlank="1" sqref="G5:G1026" xr:uid="{00000000-0002-0000-0100-000001000000}">
      <formula1>"Überweisung,EC-Karte,Kreditkarte,Bar,PayPal,Lastschrift"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7AE60"/>
  </sheetPr>
  <dimension ref="A1:G19"/>
  <sheetViews>
    <sheetView showGridLines="0" zoomScaleNormal="100" workbookViewId="0"/>
  </sheetViews>
  <sheetFormatPr baseColWidth="10" defaultColWidth="8.7109375" defaultRowHeight="15" x14ac:dyDescent="0.25"/>
  <cols>
    <col min="1" max="1" width="26" customWidth="1"/>
    <col min="2" max="7" width="14" customWidth="1"/>
  </cols>
  <sheetData>
    <row r="1" spans="1:7" ht="6" customHeight="1" x14ac:dyDescent="0.25"/>
    <row r="2" spans="1:7" ht="30" customHeight="1" x14ac:dyDescent="0.25">
      <c r="A2" s="4" t="s">
        <v>147</v>
      </c>
      <c r="B2" s="4"/>
      <c r="C2" s="4"/>
      <c r="D2" s="4"/>
      <c r="E2" s="4"/>
      <c r="F2" s="4"/>
      <c r="G2" s="4"/>
    </row>
    <row r="3" spans="1:7" ht="16.5" customHeight="1" x14ac:dyDescent="0.25">
      <c r="A3" s="9" t="s">
        <v>148</v>
      </c>
      <c r="B3" s="9"/>
      <c r="C3" s="9"/>
      <c r="D3" s="9"/>
      <c r="E3" s="9"/>
      <c r="F3" s="9"/>
      <c r="G3" s="9"/>
    </row>
    <row r="4" spans="1:7" ht="24" customHeight="1" x14ac:dyDescent="0.25">
      <c r="A4" s="64" t="s">
        <v>149</v>
      </c>
      <c r="B4" s="65">
        <v>1</v>
      </c>
      <c r="C4" s="2" t="str">
        <f>IFERROR(CHOOSE(B4,"Januar","Februar","März","April","Mai","Juni","Juli","August","September","Oktober","November","Dezember"),"–")</f>
        <v>Januar</v>
      </c>
      <c r="D4" s="2"/>
    </row>
    <row r="5" spans="1:7" ht="6" customHeight="1" x14ac:dyDescent="0.25"/>
    <row r="6" spans="1:7" ht="19.5" customHeight="1" x14ac:dyDescent="0.25">
      <c r="A6" s="50" t="s">
        <v>1</v>
      </c>
      <c r="B6" s="50" t="s">
        <v>150</v>
      </c>
      <c r="C6" s="50" t="s">
        <v>151</v>
      </c>
      <c r="D6" s="50" t="s">
        <v>152</v>
      </c>
      <c r="E6" s="50" t="s">
        <v>153</v>
      </c>
      <c r="F6" s="50" t="s">
        <v>154</v>
      </c>
      <c r="G6" s="50" t="s">
        <v>155</v>
      </c>
    </row>
    <row r="7" spans="1:7" ht="21.75" customHeight="1" x14ac:dyDescent="0.25">
      <c r="A7" s="66" t="s">
        <v>156</v>
      </c>
      <c r="B7" s="19">
        <f>IFERROR(INDEX(Jahresbudget!C12:Z12,1,(B$4-1)*2+1),0)</f>
        <v>3850</v>
      </c>
      <c r="C7" s="19">
        <f>IFERROR(INDEX(Jahresbudget!C12:Z12,1,(B$4-1)*2+2),0)</f>
        <v>3800</v>
      </c>
      <c r="D7" s="67">
        <f t="shared" ref="D7:D14" si="0">IFERROR(C7-B7,0)</f>
        <v>-50</v>
      </c>
      <c r="E7" s="68">
        <f t="shared" ref="E7:E14" si="1">IFERROR(D7/B7,0)</f>
        <v>-1.2987012987012988E-2</v>
      </c>
      <c r="F7" s="58" t="str">
        <f t="shared" ref="F7:F14" si="2">IFERROR(IF(D7&gt;=0,"✔ OK","✘ Überschreitung"),"-")</f>
        <v>✘ Überschreitung</v>
      </c>
      <c r="G7" s="58">
        <f t="shared" ref="G7:G14" si="3">IFERROR(B7-C7,0)</f>
        <v>50</v>
      </c>
    </row>
    <row r="8" spans="1:7" ht="21.75" customHeight="1" x14ac:dyDescent="0.25">
      <c r="A8" s="69" t="s">
        <v>157</v>
      </c>
      <c r="B8" s="19">
        <f>IFERROR(INDEX(Jahresbudget!C20:Z20,1,(B$4-1)*2+1),0)</f>
        <v>1445</v>
      </c>
      <c r="C8" s="19">
        <f>IFERROR(INDEX(Jahresbudget!C20:Z20,1,(B$4-1)*2+2),0)</f>
        <v>1425</v>
      </c>
      <c r="D8" s="67">
        <f t="shared" si="0"/>
        <v>-20</v>
      </c>
      <c r="E8" s="68">
        <f t="shared" si="1"/>
        <v>-1.384083044982699E-2</v>
      </c>
      <c r="F8" s="58" t="str">
        <f t="shared" si="2"/>
        <v>✘ Überschreitung</v>
      </c>
      <c r="G8" s="58">
        <f t="shared" si="3"/>
        <v>20</v>
      </c>
    </row>
    <row r="9" spans="1:7" ht="21.75" customHeight="1" x14ac:dyDescent="0.25">
      <c r="A9" s="70" t="s">
        <v>158</v>
      </c>
      <c r="B9" s="19">
        <f>IFERROR(INDEX(Jahresbudget!C27:Z27,1,(B$4-1)*2+1),0)</f>
        <v>570</v>
      </c>
      <c r="C9" s="19">
        <f>IFERROR(INDEX(Jahresbudget!C27:Z27,1,(B$4-1)*2+2),0)</f>
        <v>463</v>
      </c>
      <c r="D9" s="67">
        <f t="shared" si="0"/>
        <v>-107</v>
      </c>
      <c r="E9" s="68">
        <f t="shared" si="1"/>
        <v>-0.18771929824561404</v>
      </c>
      <c r="F9" s="58" t="str">
        <f t="shared" si="2"/>
        <v>✘ Überschreitung</v>
      </c>
      <c r="G9" s="58">
        <f t="shared" si="3"/>
        <v>107</v>
      </c>
    </row>
    <row r="10" spans="1:7" ht="21.75" customHeight="1" x14ac:dyDescent="0.25">
      <c r="A10" s="71" t="s">
        <v>159</v>
      </c>
      <c r="B10" s="19">
        <f>IFERROR(INDEX(Jahresbudget!C34:Z34,1,(B$4-1)*2+1),0)</f>
        <v>257</v>
      </c>
      <c r="C10" s="19">
        <f>IFERROR(INDEX(Jahresbudget!C34:Z34,1,(B$4-1)*2+2),0)</f>
        <v>222</v>
      </c>
      <c r="D10" s="67">
        <f t="shared" si="0"/>
        <v>-35</v>
      </c>
      <c r="E10" s="68">
        <f t="shared" si="1"/>
        <v>-0.13618677042801555</v>
      </c>
      <c r="F10" s="58" t="str">
        <f t="shared" si="2"/>
        <v>✘ Überschreitung</v>
      </c>
      <c r="G10" s="58">
        <f t="shared" si="3"/>
        <v>35</v>
      </c>
    </row>
    <row r="11" spans="1:7" ht="21.75" customHeight="1" x14ac:dyDescent="0.25">
      <c r="A11" s="72" t="s">
        <v>160</v>
      </c>
      <c r="B11" s="19">
        <f>IFERROR(INDEX(Jahresbudget!C42:Z42,1,(B$4-1)*2+1),0)</f>
        <v>665</v>
      </c>
      <c r="C11" s="19">
        <f>IFERROR(INDEX(Jahresbudget!C42:Z42,1,(B$4-1)*2+2),0)</f>
        <v>665</v>
      </c>
      <c r="D11" s="67">
        <f t="shared" si="0"/>
        <v>0</v>
      </c>
      <c r="E11" s="68">
        <f t="shared" si="1"/>
        <v>0</v>
      </c>
      <c r="F11" s="58" t="str">
        <f t="shared" si="2"/>
        <v>✔ OK</v>
      </c>
      <c r="G11" s="58">
        <f t="shared" si="3"/>
        <v>0</v>
      </c>
    </row>
    <row r="12" spans="1:7" ht="21.75" customHeight="1" x14ac:dyDescent="0.25">
      <c r="A12" s="73" t="s">
        <v>161</v>
      </c>
      <c r="B12" s="19">
        <f>IFERROR(INDEX(Jahresbudget!C50:Z50,1,(B$4-1)*2+1),0)</f>
        <v>395</v>
      </c>
      <c r="C12" s="19">
        <f>IFERROR(INDEX(Jahresbudget!C50:Z50,1,(B$4-1)*2+2),0)</f>
        <v>130</v>
      </c>
      <c r="D12" s="67">
        <f t="shared" si="0"/>
        <v>-265</v>
      </c>
      <c r="E12" s="68">
        <f t="shared" si="1"/>
        <v>-0.67088607594936711</v>
      </c>
      <c r="F12" s="58" t="str">
        <f t="shared" si="2"/>
        <v>✘ Überschreitung</v>
      </c>
      <c r="G12" s="58">
        <f t="shared" si="3"/>
        <v>265</v>
      </c>
    </row>
    <row r="13" spans="1:7" ht="21.75" customHeight="1" x14ac:dyDescent="0.25">
      <c r="A13" s="74" t="s">
        <v>57</v>
      </c>
      <c r="B13" s="75">
        <f>IFERROR(INDEX(Jahresbudget!C52:Z52,1,(B$4-1)*2+1),0)</f>
        <v>3332</v>
      </c>
      <c r="C13" s="75">
        <f>IFERROR(INDEX(Jahresbudget!C52:Z52,1,(B$4-1)*2+2),0)</f>
        <v>2905</v>
      </c>
      <c r="D13" s="76">
        <f t="shared" si="0"/>
        <v>-427</v>
      </c>
      <c r="E13" s="77">
        <f t="shared" si="1"/>
        <v>-0.12815126050420167</v>
      </c>
      <c r="F13" s="78" t="str">
        <f t="shared" si="2"/>
        <v>✘ Überschreitung</v>
      </c>
      <c r="G13" s="79">
        <f t="shared" si="3"/>
        <v>427</v>
      </c>
    </row>
    <row r="14" spans="1:7" ht="21.75" customHeight="1" x14ac:dyDescent="0.25">
      <c r="A14" s="80" t="s">
        <v>162</v>
      </c>
      <c r="B14" s="81">
        <f>IFERROR(INDEX(Jahresbudget!C54:Z54,1,(B$4-1)*2+1),0)</f>
        <v>518</v>
      </c>
      <c r="C14" s="81">
        <f>IFERROR(INDEX(Jahresbudget!C54:Z54,1,(B$4-1)*2+2),0)</f>
        <v>895</v>
      </c>
      <c r="D14" s="82">
        <f t="shared" si="0"/>
        <v>377</v>
      </c>
      <c r="E14" s="83">
        <f t="shared" si="1"/>
        <v>0.72779922779922779</v>
      </c>
      <c r="F14" s="84" t="str">
        <f t="shared" si="2"/>
        <v>✔ OK</v>
      </c>
      <c r="G14" s="85">
        <f t="shared" si="3"/>
        <v>-377</v>
      </c>
    </row>
    <row r="16" spans="1:7" ht="6" customHeight="1" x14ac:dyDescent="0.25"/>
    <row r="17" spans="1:7" ht="19.5" customHeight="1" x14ac:dyDescent="0.25">
      <c r="A17" s="6" t="s">
        <v>163</v>
      </c>
      <c r="B17" s="6"/>
      <c r="C17" s="6"/>
      <c r="D17" s="6"/>
      <c r="E17" s="6"/>
      <c r="F17" s="6"/>
      <c r="G17" s="6"/>
    </row>
    <row r="18" spans="1:7" ht="24" customHeight="1" x14ac:dyDescent="0.25">
      <c r="A18" s="86" t="s">
        <v>164</v>
      </c>
      <c r="B18" s="86" t="s">
        <v>165</v>
      </c>
      <c r="C18" s="86" t="s">
        <v>166</v>
      </c>
      <c r="D18" s="86" t="s">
        <v>167</v>
      </c>
      <c r="E18" s="86" t="s">
        <v>168</v>
      </c>
      <c r="F18" s="86" t="s">
        <v>155</v>
      </c>
      <c r="G18" s="86" t="s">
        <v>169</v>
      </c>
    </row>
    <row r="19" spans="1:7" ht="27.75" customHeight="1" x14ac:dyDescent="0.25">
      <c r="A19" s="87">
        <f>IFERROR(C7,0)</f>
        <v>3800</v>
      </c>
      <c r="B19" s="87">
        <f>IFERROR(C13,0)</f>
        <v>2905</v>
      </c>
      <c r="C19" s="88">
        <f>IFERROR(C14,0)</f>
        <v>895</v>
      </c>
      <c r="D19" s="89">
        <f>IFERROR(C14/C7,0)</f>
        <v>0.23552631578947369</v>
      </c>
      <c r="E19" s="89">
        <f>IFERROR(C13/C7,0)</f>
        <v>0.76447368421052631</v>
      </c>
      <c r="F19" s="90">
        <f>IFERROR(G14,0)</f>
        <v>-377</v>
      </c>
      <c r="G19" s="90" t="str">
        <f>IFERROR(IF(C14&gt;=0,"✔ Positiv","✘ Defizit"),"-")</f>
        <v>✔ Positiv</v>
      </c>
    </row>
  </sheetData>
  <mergeCells count="4">
    <mergeCell ref="A2:G2"/>
    <mergeCell ref="A3:G3"/>
    <mergeCell ref="C4:D4"/>
    <mergeCell ref="A17:G17"/>
  </mergeCells>
  <conditionalFormatting sqref="D7:D14">
    <cfRule type="cellIs" dxfId="3" priority="2" operator="lessThan">
      <formula>0</formula>
    </cfRule>
    <cfRule type="cellIs" dxfId="2" priority="3" operator="greaterThanOrEqual">
      <formula>0</formula>
    </cfRule>
  </conditionalFormatting>
  <conditionalFormatting sqref="F7:F14">
    <cfRule type="containsText" dxfId="1" priority="4" operator="containsText" text="OK">
      <formula>NOT(ISERROR(SEARCH("OK",F7)))</formula>
    </cfRule>
    <cfRule type="containsText" dxfId="0" priority="5" operator="containsText" text="Überschreitung">
      <formula>NOT(ISERROR(SEARCH("Überschreitung",F7)))</formula>
    </cfRule>
  </conditionalFormatting>
  <dataValidations count="1">
    <dataValidation type="list" sqref="B4" xr:uid="{00000000-0002-0000-0200-000000000000}">
      <formula1>"1,2,3,4,5,6,7,8,9,10,11,12"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44AD"/>
  </sheetPr>
  <dimension ref="A1:H20"/>
  <sheetViews>
    <sheetView showGridLines="0" zoomScaleNormal="100" workbookViewId="0"/>
  </sheetViews>
  <sheetFormatPr baseColWidth="10" defaultColWidth="8.7109375" defaultRowHeight="15" x14ac:dyDescent="0.25"/>
  <cols>
    <col min="1" max="1" width="26" customWidth="1"/>
    <col min="2" max="3" width="14" customWidth="1"/>
    <col min="4" max="6" width="12" customWidth="1"/>
    <col min="7" max="7" width="16" customWidth="1"/>
    <col min="8" max="8" width="18" customWidth="1"/>
  </cols>
  <sheetData>
    <row r="1" spans="1:8" ht="6" customHeight="1" x14ac:dyDescent="0.25"/>
    <row r="2" spans="1:8" ht="30" customHeight="1" x14ac:dyDescent="0.25">
      <c r="A2" s="4" t="s">
        <v>170</v>
      </c>
      <c r="B2" s="4"/>
      <c r="C2" s="4"/>
      <c r="D2" s="4"/>
      <c r="E2" s="4"/>
      <c r="F2" s="4"/>
      <c r="G2" s="4"/>
      <c r="H2" s="4"/>
    </row>
    <row r="3" spans="1:8" ht="16.5" customHeight="1" x14ac:dyDescent="0.25">
      <c r="A3" s="9" t="s">
        <v>171</v>
      </c>
      <c r="B3" s="9"/>
      <c r="C3" s="9"/>
      <c r="D3" s="9"/>
      <c r="E3" s="9"/>
      <c r="F3" s="9"/>
      <c r="G3" s="9"/>
      <c r="H3" s="9"/>
    </row>
    <row r="4" spans="1:8" ht="6" customHeight="1" x14ac:dyDescent="0.25"/>
    <row r="5" spans="1:8" ht="21.75" customHeight="1" x14ac:dyDescent="0.25">
      <c r="A5" s="50" t="s">
        <v>172</v>
      </c>
      <c r="B5" s="50" t="s">
        <v>173</v>
      </c>
      <c r="C5" s="50" t="s">
        <v>174</v>
      </c>
      <c r="D5" s="50" t="s">
        <v>175</v>
      </c>
      <c r="E5" s="50" t="s">
        <v>176</v>
      </c>
      <c r="F5" s="50" t="s">
        <v>177</v>
      </c>
      <c r="G5" s="50" t="s">
        <v>178</v>
      </c>
      <c r="H5" s="50" t="s">
        <v>179</v>
      </c>
    </row>
    <row r="6" spans="1:8" ht="21.75" customHeight="1" x14ac:dyDescent="0.25">
      <c r="A6" s="56" t="s">
        <v>180</v>
      </c>
      <c r="B6" s="91">
        <v>9600</v>
      </c>
      <c r="C6" s="91">
        <v>3200</v>
      </c>
      <c r="D6" s="91">
        <v>300</v>
      </c>
      <c r="E6" s="54">
        <f t="shared" ref="E6:E13" si="0">IFERROR(IF(B6&gt;0,B6-C6,0),0)</f>
        <v>6400</v>
      </c>
      <c r="F6" s="92">
        <f t="shared" ref="F6:F13" si="1">IFERROR(IF(D6&gt;0,CEILING(E6/D6,1),"–"),"-")</f>
        <v>22</v>
      </c>
      <c r="G6" s="93" t="str">
        <f ca="1">IFERROR(IF(ISNUMBER(F6),EDATE(heute(),F6),"–"),"–")</f>
        <v>–</v>
      </c>
      <c r="H6" s="94">
        <f t="shared" ref="H6:H13" si="2">IFERROR(IF(B6&gt;0,C6/B6,0),0)</f>
        <v>0.33333333333333331</v>
      </c>
    </row>
    <row r="7" spans="1:8" ht="21.75" customHeight="1" x14ac:dyDescent="0.25">
      <c r="A7" s="60" t="s">
        <v>181</v>
      </c>
      <c r="B7" s="91">
        <v>1800</v>
      </c>
      <c r="C7" s="91">
        <v>450</v>
      </c>
      <c r="D7" s="91">
        <v>150</v>
      </c>
      <c r="E7" s="58">
        <f t="shared" si="0"/>
        <v>1350</v>
      </c>
      <c r="F7" s="95">
        <f t="shared" si="1"/>
        <v>9</v>
      </c>
      <c r="G7" s="96" t="str">
        <f ca="1">IFERROR(IF(ISNUMBER(F7),EDATE(heute(),F7),"–"),"–")</f>
        <v>–</v>
      </c>
      <c r="H7" s="97">
        <f t="shared" si="2"/>
        <v>0.25</v>
      </c>
    </row>
    <row r="8" spans="1:8" ht="21.75" customHeight="1" x14ac:dyDescent="0.25">
      <c r="A8" s="56" t="s">
        <v>182</v>
      </c>
      <c r="B8" s="91">
        <v>2500</v>
      </c>
      <c r="C8" s="91">
        <v>600</v>
      </c>
      <c r="D8" s="91">
        <v>300</v>
      </c>
      <c r="E8" s="54">
        <f t="shared" si="0"/>
        <v>1900</v>
      </c>
      <c r="F8" s="92">
        <f t="shared" si="1"/>
        <v>7</v>
      </c>
      <c r="G8" s="93" t="str">
        <f ca="1">IFERROR(IF(ISNUMBER(F8),EDATE(heute(),F8),"–"),"–")</f>
        <v>–</v>
      </c>
      <c r="H8" s="94">
        <f t="shared" si="2"/>
        <v>0.24</v>
      </c>
    </row>
    <row r="9" spans="1:8" ht="21.75" customHeight="1" x14ac:dyDescent="0.25">
      <c r="A9" s="60" t="s">
        <v>183</v>
      </c>
      <c r="B9" s="91">
        <v>700</v>
      </c>
      <c r="C9" s="91">
        <v>200</v>
      </c>
      <c r="D9" s="91">
        <v>100</v>
      </c>
      <c r="E9" s="58">
        <f t="shared" si="0"/>
        <v>500</v>
      </c>
      <c r="F9" s="95">
        <f t="shared" si="1"/>
        <v>5</v>
      </c>
      <c r="G9" s="96" t="str">
        <f ca="1">IFERROR(IF(ISNUMBER(F9),EDATE(heute(),F9),"–"),"–")</f>
        <v>–</v>
      </c>
      <c r="H9" s="97">
        <f t="shared" si="2"/>
        <v>0.2857142857142857</v>
      </c>
    </row>
    <row r="10" spans="1:8" ht="21.75" customHeight="1" x14ac:dyDescent="0.25">
      <c r="A10" s="56" t="s">
        <v>184</v>
      </c>
      <c r="B10" s="91">
        <v>1200</v>
      </c>
      <c r="C10" s="91">
        <v>0</v>
      </c>
      <c r="D10" s="91">
        <v>120</v>
      </c>
      <c r="E10" s="54">
        <f t="shared" si="0"/>
        <v>1200</v>
      </c>
      <c r="F10" s="92">
        <f t="shared" si="1"/>
        <v>10</v>
      </c>
      <c r="G10" s="93" t="str">
        <f ca="1">IFERROR(IF(ISNUMBER(F10),EDATE(heute(),F10),"–"),"–")</f>
        <v>–</v>
      </c>
      <c r="H10" s="94">
        <f t="shared" si="2"/>
        <v>0</v>
      </c>
    </row>
    <row r="11" spans="1:8" ht="21.75" customHeight="1" x14ac:dyDescent="0.25">
      <c r="A11" s="60" t="s">
        <v>185</v>
      </c>
      <c r="B11" s="91">
        <v>5000</v>
      </c>
      <c r="C11" s="91">
        <v>1800</v>
      </c>
      <c r="D11" s="91">
        <v>200</v>
      </c>
      <c r="E11" s="58">
        <f t="shared" si="0"/>
        <v>3200</v>
      </c>
      <c r="F11" s="95">
        <f t="shared" si="1"/>
        <v>16</v>
      </c>
      <c r="G11" s="96" t="str">
        <f ca="1">IFERROR(IF(ISNUMBER(F11),EDATE(heute(),F11),"–"),"–")</f>
        <v>–</v>
      </c>
      <c r="H11" s="97">
        <f t="shared" si="2"/>
        <v>0.36</v>
      </c>
    </row>
    <row r="12" spans="1:8" ht="21.75" customHeight="1" x14ac:dyDescent="0.25">
      <c r="A12" s="56"/>
      <c r="B12" s="57"/>
      <c r="C12" s="57"/>
      <c r="D12" s="57"/>
      <c r="E12" s="54">
        <f t="shared" si="0"/>
        <v>0</v>
      </c>
      <c r="F12" s="92" t="str">
        <f t="shared" si="1"/>
        <v>–</v>
      </c>
      <c r="G12" s="93" t="str">
        <f>IFERROR(IF(ISNUMBER(F12),EDATE(heute(),F12),"–"),"–")</f>
        <v>–</v>
      </c>
      <c r="H12" s="94">
        <f t="shared" si="2"/>
        <v>0</v>
      </c>
    </row>
    <row r="13" spans="1:8" ht="21.75" customHeight="1" x14ac:dyDescent="0.25">
      <c r="A13" s="60"/>
      <c r="B13" s="61"/>
      <c r="C13" s="61"/>
      <c r="D13" s="61"/>
      <c r="E13" s="58">
        <f t="shared" si="0"/>
        <v>0</v>
      </c>
      <c r="F13" s="95" t="str">
        <f t="shared" si="1"/>
        <v>–</v>
      </c>
      <c r="G13" s="96" t="str">
        <f>IFERROR(IF(ISNUMBER(F13),EDATE(heute(),F13),"–"),"–")</f>
        <v>–</v>
      </c>
      <c r="H13" s="97">
        <f t="shared" si="2"/>
        <v>0</v>
      </c>
    </row>
    <row r="16" spans="1:8" ht="6" customHeight="1" x14ac:dyDescent="0.25"/>
    <row r="17" spans="1:8" ht="19.5" customHeight="1" x14ac:dyDescent="0.25">
      <c r="A17" s="6" t="s">
        <v>186</v>
      </c>
      <c r="B17" s="6"/>
      <c r="C17" s="6"/>
      <c r="D17" s="6"/>
      <c r="E17" s="6"/>
      <c r="F17" s="6"/>
      <c r="G17" s="6"/>
      <c r="H17" s="6"/>
    </row>
    <row r="18" spans="1:8" ht="19.5" customHeight="1" x14ac:dyDescent="0.25">
      <c r="A18" s="17" t="s">
        <v>187</v>
      </c>
      <c r="B18" s="98" t="s">
        <v>188</v>
      </c>
      <c r="C18" s="1" t="s">
        <v>189</v>
      </c>
      <c r="D18" s="1"/>
      <c r="E18" s="1"/>
      <c r="F18" s="1"/>
      <c r="G18" s="1"/>
      <c r="H18" s="1"/>
    </row>
    <row r="19" spans="1:8" ht="19.5" customHeight="1" x14ac:dyDescent="0.25">
      <c r="A19" s="17" t="s">
        <v>190</v>
      </c>
      <c r="B19" s="98" t="s">
        <v>191</v>
      </c>
      <c r="C19" s="1" t="s">
        <v>192</v>
      </c>
      <c r="D19" s="1"/>
      <c r="E19" s="1"/>
      <c r="F19" s="1"/>
      <c r="G19" s="1"/>
      <c r="H19" s="1"/>
    </row>
    <row r="20" spans="1:8" ht="19.5" customHeight="1" x14ac:dyDescent="0.25">
      <c r="A20" s="17" t="s">
        <v>193</v>
      </c>
      <c r="B20" s="98" t="s">
        <v>194</v>
      </c>
      <c r="C20" s="1" t="s">
        <v>195</v>
      </c>
      <c r="D20" s="1"/>
      <c r="E20" s="1"/>
      <c r="F20" s="1"/>
      <c r="G20" s="1"/>
      <c r="H20" s="1"/>
    </row>
  </sheetData>
  <mergeCells count="6">
    <mergeCell ref="C20:H20"/>
    <mergeCell ref="A2:H2"/>
    <mergeCell ref="A3:H3"/>
    <mergeCell ref="A17:H17"/>
    <mergeCell ref="C18:H18"/>
    <mergeCell ref="C19:H19"/>
  </mergeCells>
  <conditionalFormatting sqref="H6:H13">
    <cfRule type="colorScale" priority="2">
      <colorScale>
        <cfvo type="num" val="0"/>
        <cfvo type="num" val="0.5"/>
        <cfvo type="num" val="1"/>
        <color rgb="FFE74C5E"/>
        <color rgb="FFF39C12"/>
        <color rgb="FF27AE60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Jahresbudget</vt:lpstr>
      <vt:lpstr>Ausgaben-Tracker</vt:lpstr>
      <vt:lpstr>Monatsübersicht</vt:lpstr>
      <vt:lpstr>Sparziele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2026-05-10T15:53:24Z</dcterms:created>
  <dcterms:modified xsi:type="dcterms:W3CDTF">2026-05-10T15:55:37Z</dcterms:modified>
  <dc:language>en-US</dc:language>
</cp:coreProperties>
</file>