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C15BEF8D-BB33-45E8-91CC-023B646A466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tammdaten" sheetId="1" r:id="rId1"/>
    <sheet name="Einnahmen" sheetId="2" r:id="rId2"/>
    <sheet name="Ausgaben" sheetId="3" r:id="rId3"/>
    <sheet name="Berechnung" sheetId="4" r:id="rId4"/>
    <sheet name="Zusammenfassung" sheetId="5" r:id="rId5"/>
    <sheet name="Checkliste" sheetId="6" r:id="rId6"/>
  </sheets>
  <definedNames>
    <definedName name="_xlnm.Print_Area" localSheetId="4">Zusammenfassung!$A$1:$E$45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8" i="5" l="1"/>
  <c r="D22" i="5"/>
  <c r="B17" i="5"/>
  <c r="D17" i="5" s="1"/>
  <c r="D16" i="5"/>
  <c r="D13" i="5"/>
  <c r="D12" i="5"/>
  <c r="B12" i="5"/>
  <c r="B31" i="4"/>
  <c r="B15" i="4"/>
  <c r="B17" i="4" s="1"/>
  <c r="B23" i="4" s="1"/>
  <c r="B11" i="4"/>
  <c r="B10" i="4"/>
  <c r="B32" i="4" s="1"/>
  <c r="B41" i="4" s="1"/>
  <c r="B38" i="3"/>
  <c r="B33" i="4" s="1"/>
  <c r="B18" i="5" s="1"/>
  <c r="D18" i="5" s="1"/>
  <c r="B32" i="3"/>
  <c r="B24" i="3"/>
  <c r="B14" i="3"/>
  <c r="D21" i="2"/>
  <c r="B39" i="4" s="1"/>
  <c r="B21" i="5" s="1"/>
  <c r="D21" i="5" s="1"/>
  <c r="C21" i="2"/>
  <c r="B38" i="4" s="1"/>
  <c r="B20" i="5" s="1"/>
  <c r="D20" i="5" s="1"/>
  <c r="B21" i="2"/>
  <c r="H27" i="5" l="1"/>
  <c r="B11" i="5"/>
  <c r="D11" i="5" s="1"/>
  <c r="B8" i="4"/>
  <c r="H26" i="5"/>
  <c r="B10" i="5"/>
  <c r="D10" i="5" s="1"/>
  <c r="A5" i="5"/>
  <c r="B7" i="4"/>
  <c r="B9" i="4" l="1"/>
  <c r="B12" i="4" s="1"/>
  <c r="B18" i="4" l="1"/>
  <c r="B19" i="4" s="1"/>
  <c r="B22" i="4"/>
  <c r="B24" i="4" l="1"/>
  <c r="B25" i="4" s="1"/>
  <c r="B13" i="5"/>
  <c r="B29" i="4"/>
  <c r="B45" i="4" l="1"/>
  <c r="E5" i="5" s="1"/>
  <c r="B30" i="4"/>
  <c r="B15" i="5"/>
  <c r="D15" i="5" s="1"/>
  <c r="B14" i="5"/>
  <c r="D14" i="5" s="1"/>
  <c r="B5" i="5"/>
  <c r="B46" i="4"/>
  <c r="H29" i="5"/>
  <c r="B16" i="5" l="1"/>
  <c r="B35" i="4"/>
  <c r="H30" i="5" l="1"/>
  <c r="B19" i="5"/>
  <c r="D19" i="5" s="1"/>
  <c r="C5" i="5"/>
  <c r="B43" i="4"/>
  <c r="D5" i="5" l="1"/>
  <c r="B22" i="5"/>
  <c r="H31" i="5"/>
</calcChain>
</file>

<file path=xl/sharedStrings.xml><?xml version="1.0" encoding="utf-8"?>
<sst xmlns="http://schemas.openxmlformats.org/spreadsheetml/2006/main" count="412" uniqueCount="321">
  <si>
    <t>Bitte tragen Sie Ihre persönlichen Daten vollständig ein. Eingabefelder sind blau markiert.</t>
  </si>
  <si>
    <t xml:space="preserve">  Steuerpflichtiger / Antragsteller</t>
  </si>
  <si>
    <t>Familienname</t>
  </si>
  <si>
    <t>Hartmann</t>
  </si>
  <si>
    <t>Vorname</t>
  </si>
  <si>
    <t>Klaus</t>
  </si>
  <si>
    <t>Geburtsdatum</t>
  </si>
  <si>
    <t>15.03.1982</t>
  </si>
  <si>
    <t>Steueridentifikationsnummer</t>
  </si>
  <si>
    <t>47 082 638 123</t>
  </si>
  <si>
    <t>Straße, Hausnummer</t>
  </si>
  <si>
    <t>Musterweg 12</t>
  </si>
  <si>
    <t>PLZ / Ort</t>
  </si>
  <si>
    <t>44137 Dortmund</t>
  </si>
  <si>
    <t>Telefonnummer (optional)</t>
  </si>
  <si>
    <t>0231 99887766</t>
  </si>
  <si>
    <t>E-Mail (optional)</t>
  </si>
  <si>
    <t>k.hartmann@mustermail.de</t>
  </si>
  <si>
    <t>Religionszugehörigkeit</t>
  </si>
  <si>
    <t>Evangelisch</t>
  </si>
  <si>
    <t>Kirchensteuerpflichtig?</t>
  </si>
  <si>
    <t>Ja</t>
  </si>
  <si>
    <t>Steuerklasse</t>
  </si>
  <si>
    <t>I</t>
  </si>
  <si>
    <t>Anzahl Kinderfreibeträge</t>
  </si>
  <si>
    <t xml:space="preserve">  Angaben zur Veranlagung</t>
  </si>
  <si>
    <t>Veranlagungszeitraum</t>
  </si>
  <si>
    <t>2024</t>
  </si>
  <si>
    <t>Finanzamt</t>
  </si>
  <si>
    <t>Dortmund-West</t>
  </si>
  <si>
    <t>Veranlagungsart</t>
  </si>
  <si>
    <t>Einzelveranlagung</t>
  </si>
  <si>
    <t>Zusammenveranlagung?</t>
  </si>
  <si>
    <t>Nein</t>
  </si>
  <si>
    <t>Steuernummer</t>
  </si>
  <si>
    <t>317/5678/1234</t>
  </si>
  <si>
    <t>IBAN (für Erstattung)</t>
  </si>
  <si>
    <t>DE45 4401 0046 0000 1234 00</t>
  </si>
  <si>
    <t xml:space="preserve">  Angaben zum Arbeitgeber / Arbeitsverhältnis</t>
  </si>
  <si>
    <t>Arbeitgeber 1 – Name</t>
  </si>
  <si>
    <t>Technik Solutions GmbH</t>
  </si>
  <si>
    <t>Branche</t>
  </si>
  <si>
    <t>IT / Software</t>
  </si>
  <si>
    <t>Arbeitgeber 1 – Ort</t>
  </si>
  <si>
    <t>Dortmund</t>
  </si>
  <si>
    <t>Beschäftigungszeitraum</t>
  </si>
  <si>
    <t>01.01.2024 – 31.12.2024</t>
  </si>
  <si>
    <t>Arbeitgeber 2 – Name (falls vorhanden)</t>
  </si>
  <si>
    <t>–</t>
  </si>
  <si>
    <t>Hauptbeschäftigung</t>
  </si>
  <si>
    <t>Vollzeit (Angestellt)</t>
  </si>
  <si>
    <t>Nebengewerbe / freiberuflich?</t>
  </si>
  <si>
    <t xml:space="preserve">  Hinweise &amp; Ausfüllhilfe</t>
  </si>
  <si>
    <t>ℹ️  So füllen Sie diese Vorlage aus:
1. Tragen Sie Ihre Daten in die blau markierten Felder ein (Blatt: Stammdaten, Einnahmen, Ausgaben).
2. Das Blatt 'Berechnung' ermittelt automatisch Ihre voraussichtliche Steuer und eventuelle Erstattung.
3. Das Blatt 'Zusammenfassung' bietet eine druckfertige Übersicht für den Steuerberater oder das Finanzamt.
⚠️  Diese Vorlage dient zur Orientierung und ersetzt keine Steuerberatung. Werte basieren auf aktuellen Pauschalen.</t>
  </si>
  <si>
    <t>Tragen Sie alle Einnahmen des Steuerjahres 2024 ein. Blau = Eingabe  |  Schwarz = Berechnung</t>
  </si>
  <si>
    <t>Position</t>
  </si>
  <si>
    <t>Betrag (€)</t>
  </si>
  <si>
    <t>Davon LSt abgef. (€)</t>
  </si>
  <si>
    <t>Davon KiSt (€)</t>
  </si>
  <si>
    <t>Bemerkung</t>
  </si>
  <si>
    <t xml:space="preserve">  ▶  Einkünfte aus nichtselbständiger Arbeit (§ 19 EStG)</t>
  </si>
  <si>
    <t>Bruttolohn / Jahresgehalt (laut Lohnsteuerbescheinigung)</t>
  </si>
  <si>
    <t>Weihnachtsgeld</t>
  </si>
  <si>
    <t>Laut Gehaltsabrechnung Dez.</t>
  </si>
  <si>
    <t>Sachbezüge (Dienstfahrzeug, geldwerter Vorteil)</t>
  </si>
  <si>
    <t>PKW-Nutzung 1%-Regel</t>
  </si>
  <si>
    <t>Kurzarbeitergeld / Transfergeld</t>
  </si>
  <si>
    <t>Sonstiger Arbeitslohn (Bonus, Prämien)</t>
  </si>
  <si>
    <t>Q4-Leistungsbonus</t>
  </si>
  <si>
    <t xml:space="preserve">  ▶  Einkünfte aus Kapitalvermögen (§ 20 EStG)</t>
  </si>
  <si>
    <t>Zinserträge (Tages-/Festgeld)</t>
  </si>
  <si>
    <t>Sparkasse Dortmund</t>
  </si>
  <si>
    <t>Dividenden aus Aktien / ETF</t>
  </si>
  <si>
    <t>Depot DKB</t>
  </si>
  <si>
    <t>Gewinne aus Wertpapierverkäufen</t>
  </si>
  <si>
    <t>Freistellungsauftrag 1.000 €</t>
  </si>
  <si>
    <t xml:space="preserve">  ▶  Einkünfte aus Vermietung und Verpachtung (§ 21 EStG)</t>
  </si>
  <si>
    <t>Nettomieteinnahmen Objekt 1</t>
  </si>
  <si>
    <t>Kein Mietobjekt vorhanden</t>
  </si>
  <si>
    <t xml:space="preserve">  ▶  Sonstige Einkünfte (§ 22 EStG)</t>
  </si>
  <si>
    <t>Renten (Altersrente, Erwerbsminderung)</t>
  </si>
  <si>
    <t>Noch nicht bezogen</t>
  </si>
  <si>
    <t>Unterhaltszahlungen (empfangen)</t>
  </si>
  <si>
    <t>Nebeneinkünfte / Ehrenamtspauschale</t>
  </si>
  <si>
    <t>Trainertätigkeit Sportverein (§ 3 Nr.26)</t>
  </si>
  <si>
    <t>SUMME BRUTTOEINKÜNFTE (GESAMT)</t>
  </si>
  <si>
    <t>Automatisch berechnet</t>
  </si>
  <si>
    <t>ℹ️  Hinweis: Der Arbeitnehmer-Pauschbetrag (Werbungskosten) beträgt für 2024 pauschal 1.230 €. Wird auf dem Blatt 'Ausgaben' berücksichtigt.</t>
  </si>
  <si>
    <t>Werbungskosten · Sonderausgaben · Außergewöhnliche Belastungen · Steuerermäßigungen</t>
  </si>
  <si>
    <t>Beschreibung</t>
  </si>
  <si>
    <t>Tatsächlich / Pauschale</t>
  </si>
  <si>
    <t>✔</t>
  </si>
  <si>
    <t>Belegnummer / Hinweis</t>
  </si>
  <si>
    <t xml:space="preserve">  ▶  1. Werbungskosten (§ 9 EStG)</t>
  </si>
  <si>
    <t>Arbeitnehmer-Pauschbetrag 2024 (Minimum)</t>
  </si>
  <si>
    <t>Pauschale</t>
  </si>
  <si>
    <t>Gesetzlicher Mindestabzug</t>
  </si>
  <si>
    <t>Fahrtkosten Wohnung – Arbeitsstätte (Entfernungspauschale)</t>
  </si>
  <si>
    <t>Tatsächlich</t>
  </si>
  <si>
    <t>48 km × 220 Tage × 0,30 €/km (einfache Strecke Pkw)</t>
  </si>
  <si>
    <t>Heimarbeit / Homeoffice-Pauschale</t>
  </si>
  <si>
    <t>252 Tage × 6 € (§ 4 Abs. 5 Nr. 6b EStG)</t>
  </si>
  <si>
    <t>Arbeitsmittel (Laptop, Fachliteratur, Bürobedarf)</t>
  </si>
  <si>
    <t>Beleg-Nr. 2024-WK-01 bis 09</t>
  </si>
  <si>
    <t>Fortbildung / Berufsausbildung</t>
  </si>
  <si>
    <t>Online-Kurs Projektmanagement</t>
  </si>
  <si>
    <t>Kontoführungsgebühren (Pauschale)</t>
  </si>
  <si>
    <t>Bankpauschale</t>
  </si>
  <si>
    <t>Gewerkschaftsbeitrag / Berufsverband</t>
  </si>
  <si>
    <t>ver.di Jahresmitgliedsbeitrag</t>
  </si>
  <si>
    <t>Reisekosten (berufliche Dienstreisen)</t>
  </si>
  <si>
    <t>3 Dienstreisen, Reisekostenabr.</t>
  </si>
  <si>
    <t xml:space="preserve">  Summe Werbungskosten (max. abzugsfähig – Pauschale als Untergrenze)</t>
  </si>
  <si>
    <t>Formel: MAX(Pauschale; tatsächl. WK)</t>
  </si>
  <si>
    <t xml:space="preserve">  ▶  2. Sonderausgaben (§ 10 EStG)</t>
  </si>
  <si>
    <t>Krankenversicherungsbeiträge (Arbeitnehmeranteil)</t>
  </si>
  <si>
    <t>Lohnsteuerbescheinigung Zeile 25</t>
  </si>
  <si>
    <t>Pflegeversicherungsbeiträge</t>
  </si>
  <si>
    <t>Lohnsteuerbescheinigung Zeile 27</t>
  </si>
  <si>
    <t>Rentenversicherungsbeiträge (Arbeitnehmeranteil)</t>
  </si>
  <si>
    <t>Lohnsteuerbescheinigung Zeile 22</t>
  </si>
  <si>
    <t>Kirchensteuer (gezahlt im Vorjahr)</t>
  </si>
  <si>
    <t>Bescheid FA Vorjahr</t>
  </si>
  <si>
    <t>Spenden und Mitgliedsbeiträge (gemeinnützig)</t>
  </si>
  <si>
    <t>Spendenquittungen 3 Org.</t>
  </si>
  <si>
    <t>Schulgeld / Ausbildungskosten Kinder</t>
  </si>
  <si>
    <t>Nicht zutreffend</t>
  </si>
  <si>
    <t>Unterhaltszahlungen (geleistet, als SA)</t>
  </si>
  <si>
    <t xml:space="preserve">  Summe Sonderausgaben</t>
  </si>
  <si>
    <t xml:space="preserve">  ▶  3. Außergewöhnliche Belastungen (§ 33 EStG)</t>
  </si>
  <si>
    <t>Krankheitskosten (ärztl. Behandlung, Medikamente, Hilfsmittel)</t>
  </si>
  <si>
    <t>Zahnarzt, Brille – Beleg 2024-AB-01</t>
  </si>
  <si>
    <t>Pflegekosten für Angehörige</t>
  </si>
  <si>
    <t>Behinderungsbedingter Aufwand / Behinderten-Pauschbetrag</t>
  </si>
  <si>
    <t>Kein Grad der Behinderung</t>
  </si>
  <si>
    <t>Bestattungskosten (zwangsläufig)</t>
  </si>
  <si>
    <t>ℹ️  Die zumutbare Belastung (§ 33 Abs. 3 EStG) wird im Blatt 'Berechnung' automatisch abgezogen (abhängig von GdE, Steuerklasse, Kinder).</t>
  </si>
  <si>
    <t xml:space="preserve">  Summe außergewöhnliche Belastungen (vor Abzug zumutbare Belastung)</t>
  </si>
  <si>
    <t xml:space="preserve">  ▶  4. Steuerermäßigungen &amp; haushaltsnahe Aufwendungen (§ 35a EStG)</t>
  </si>
  <si>
    <t>Haushaltsnahe Dienstleistungen (Putzhilfe, Gartenpflege)</t>
  </si>
  <si>
    <t>Haushaltsrechnung + Überweisung</t>
  </si>
  <si>
    <t>Handwerkerleistungen (Renovierung, Reparaturen)</t>
  </si>
  <si>
    <t>Maler + Elektriker, Rechnung vorhanden</t>
  </si>
  <si>
    <t>Energetische Sanierung (§ 35c EStG)</t>
  </si>
  <si>
    <t xml:space="preserve">  Steuerermäßigung § 35a (max. anrechenbar – 20% der Aufwendungen)</t>
  </si>
  <si>
    <t>20 % – Max. 4.000 € p.a.</t>
  </si>
  <si>
    <t>Alle Werte werden aus den Eingabe-Blättern automatisch übernommen. Nur gelb markierte Felder manuell anpassen.</t>
  </si>
  <si>
    <t>Berechungsposition</t>
  </si>
  <si>
    <t>Formel / Quelle</t>
  </si>
  <si>
    <t>Hinweis</t>
  </si>
  <si>
    <t xml:space="preserve">  ▸  EINKÜNFTE</t>
  </si>
  <si>
    <t>Gesamtbetrag Bruttoeinkünfte</t>
  </si>
  <si>
    <t>Einnahmen!B21</t>
  </si>
  <si>
    <t>Abzüglich: Arbeitnehmer-Pauschbetrag / Werbungskosten</t>
  </si>
  <si>
    <t>Ausgaben!B14</t>
  </si>
  <si>
    <t>MAX(1.230 € Pauschale)</t>
  </si>
  <si>
    <t>Einkünfte aus nichtselbständiger Arbeit (nach WK)</t>
  </si>
  <si>
    <t>Formel</t>
  </si>
  <si>
    <t>§ 19 EStG</t>
  </si>
  <si>
    <t>Kapitalerträge (abgeltungssteuerpflichtig)</t>
  </si>
  <si>
    <t>Einnahmen!B12:B14</t>
  </si>
  <si>
    <t>Abgeltungsteuer 25%</t>
  </si>
  <si>
    <t>Sonstige steuerfreie Einnahmen (§ 3 EStG abzugsfähig)</t>
  </si>
  <si>
    <t>Einnahmen!B20</t>
  </si>
  <si>
    <t>Ehrenamtspauschale max. 840 €</t>
  </si>
  <si>
    <t>Gesamtbetrag der Einkünfte (GdE)</t>
  </si>
  <si>
    <t>Ohne Kapital (Abgeltungsteuer separat)</t>
  </si>
  <si>
    <t xml:space="preserve">  ▸  ABZÜGE VOM GdE</t>
  </si>
  <si>
    <t>Sonderausgaben gesamt</t>
  </si>
  <si>
    <t>Ausgaben!B24</t>
  </si>
  <si>
    <t>Sonderausgaben-Pauschbetrag (Mindest-Abzug)</t>
  </si>
  <si>
    <t>§ 10c EStG</t>
  </si>
  <si>
    <t>Pauschale 36 € Single</t>
  </si>
  <si>
    <t>Tatsächliche SA (wenn höher als Pauschale)</t>
  </si>
  <si>
    <t>MAX-Abzug je nach SA-Art</t>
  </si>
  <si>
    <t>Zumutbare Belastung (§ 33 Abs. 3 EStG)</t>
  </si>
  <si>
    <t>6% GdE bei Stklasse I, keine Kinder</t>
  </si>
  <si>
    <t>Außergewöhnliche Belastungen (abzügl. zumutb. Bel.)</t>
  </si>
  <si>
    <t>Ausgaben!B32</t>
  </si>
  <si>
    <t>Nur abzugsfähiger Teil</t>
  </si>
  <si>
    <t xml:space="preserve">  ▸  ZU VERSTEUERNDES EINKOMMEN (zvE)</t>
  </si>
  <si>
    <t>Gesamtbetrag der Einkünfte</t>
  </si>
  <si>
    <t>Zeile 12</t>
  </si>
  <si>
    <t>./. Sonderausgaben (abzugsfähig)</t>
  </si>
  <si>
    <t>Zeile 17</t>
  </si>
  <si>
    <t>./. Außergewöhnliche Belastungen (netto)</t>
  </si>
  <si>
    <t>Zeile 19</t>
  </si>
  <si>
    <t>Zu versteuerndes Einkommen (zvE)</t>
  </si>
  <si>
    <t>Grundlage ESt-Tarif</t>
  </si>
  <si>
    <t xml:space="preserve">  ▸  EINKOMMENSTEUER-BERECHNUNG</t>
  </si>
  <si>
    <t>Grundfreibetrag 2024</t>
  </si>
  <si>
    <t>§ 32a EStG 2024</t>
  </si>
  <si>
    <t>Steuerfrei</t>
  </si>
  <si>
    <t>Tarifliche Einkommensteuer (§ 32a EStG – progressiver Tarif 2024)</t>
  </si>
  <si>
    <t>§ 32a EStG</t>
  </si>
  <si>
    <t>Progressivformel 2024</t>
  </si>
  <si>
    <t>Solidaritätszuschlag (5,5 % der ESt, Freigrenze beachten)</t>
  </si>
  <si>
    <t>§ 4 SolZG</t>
  </si>
  <si>
    <t>Freigrenze 2024: ca. 16.956 €</t>
  </si>
  <si>
    <t>Kirchensteuer (9 % der ESt in NRW/Bayern etc.)</t>
  </si>
  <si>
    <t>Stammdaten!B10</t>
  </si>
  <si>
    <t>Satz je Bundesland</t>
  </si>
  <si>
    <t>Abgeltungsteuer auf Kapitalerträge (25 % zzgl. SolZ)</t>
  </si>
  <si>
    <t>Zeile 10</t>
  </si>
  <si>
    <t>Freistellungsauftrag beachten</t>
  </si>
  <si>
    <t>Steuerermäßigung § 35a EStG (haushaltsnahe Leistungen)</t>
  </si>
  <si>
    <t>Ausgaben!B38</t>
  </si>
  <si>
    <t>Direkt von der Steuer abziehbar</t>
  </si>
  <si>
    <t>Festzusetzende Einkommensteuer (ESt + SolZ + KiSt – Ermäßigungen)</t>
  </si>
  <si>
    <t>Gesamtsteuerlast</t>
  </si>
  <si>
    <t xml:space="preserve">  ▸  VERRECHNUNG MIT BEREITS GEZAHLTER STEUER</t>
  </si>
  <si>
    <t>Bereits einbehaltene Lohnsteuer (laut Lohnsteuerbescheinigung)</t>
  </si>
  <si>
    <t>Einnahmen!C21</t>
  </si>
  <si>
    <t>Bereits einbehaltene Kirchensteuer</t>
  </si>
  <si>
    <t>Einnahmen!D21</t>
  </si>
  <si>
    <t>Steuervorauszahlungen (falls geleistet)</t>
  </si>
  <si>
    <t>Manuell eingeben</t>
  </si>
  <si>
    <t>Blau = Eingabe</t>
  </si>
  <si>
    <t>Anrechnungsbetrag Kapitalertragsteuer</t>
  </si>
  <si>
    <t>Zeile 32</t>
  </si>
  <si>
    <t>Abgeltungsteuer bereits abgeführt</t>
  </si>
  <si>
    <t>⚡  ERWARTETE STEUERERSTATTUNG (+) / STEUERNACHZAHLUNG (–)</t>
  </si>
  <si>
    <t>+ = Erstattung  /  – = Nachzahlung</t>
  </si>
  <si>
    <t>Effektiver Steuersatz (ESt / Bruttoeinkünfte)</t>
  </si>
  <si>
    <t>Durchschnittliche Belastung</t>
  </si>
  <si>
    <t>Grenzsteuersatz (§ 32a EStG – Zone)</t>
  </si>
  <si>
    <t>Höchster anwendbarer Tarif</t>
  </si>
  <si>
    <t>Bruttoeinkünfte</t>
  </si>
  <si>
    <t>Zu verst. Einkommen (zvE)</t>
  </si>
  <si>
    <t>Festgesetzte Steuer</t>
  </si>
  <si>
    <t>Erstattung (+) / Nachzahlung (–)</t>
  </si>
  <si>
    <t>Effektiver Steuersatz</t>
  </si>
  <si>
    <t xml:space="preserve">  Detaillierte Übersicht der Berechnungspositionen</t>
  </si>
  <si>
    <t>Vergleich Vorjahr</t>
  </si>
  <si>
    <t>Veränderung</t>
  </si>
  <si>
    <t>Bruttolohn / Gesamteinkünfte</t>
  </si>
  <si>
    <t>Gehaltssteigerung +6,5%</t>
  </si>
  <si>
    <t>./. Werbungskosten</t>
  </si>
  <si>
    <t>Höhere WK durch Homeoffice</t>
  </si>
  <si>
    <t>./. Sonderausgaben</t>
  </si>
  <si>
    <t>Leicht gestiegen (KV-Beitrag)</t>
  </si>
  <si>
    <t>./. Außergewöhnl. Belastungen (netto)</t>
  </si>
  <si>
    <t>Krankheitskosten neu</t>
  </si>
  <si>
    <t>Gestiegen ggü. Vorjahr</t>
  </si>
  <si>
    <t>Tarifliche Einkommensteuer</t>
  </si>
  <si>
    <t>Solidaritätszuschlag</t>
  </si>
  <si>
    <t>Kirchensteuer</t>
  </si>
  <si>
    <t>Steuerermäßigung § 35a</t>
  </si>
  <si>
    <t>Neue Handwerkerrechnung</t>
  </si>
  <si>
    <t>Festzusetzende Steuer gesamt</t>
  </si>
  <si>
    <t>./. Bereits einbehaltene Lohnsteuer</t>
  </si>
  <si>
    <t>./. Bereits einbehaltene Kirchensteuer</t>
  </si>
  <si>
    <t xml:space="preserve">  Grafische Auswertung</t>
  </si>
  <si>
    <t>Werbungskosten</t>
  </si>
  <si>
    <t>Sonderausgaben</t>
  </si>
  <si>
    <t>zvE</t>
  </si>
  <si>
    <t>Steuer gesamt</t>
  </si>
  <si>
    <t>Erstattung</t>
  </si>
  <si>
    <t>Haken Sie ab, welche Unterlagen Sie bereits haben. Pflichtdokumente sind orange markiert.</t>
  </si>
  <si>
    <t>Unterlage / Dokument</t>
  </si>
  <si>
    <t>Vorhanden?</t>
  </si>
  <si>
    <t xml:space="preserve">  ▶  PFLICHTUNTERLAGEN – Allgemein</t>
  </si>
  <si>
    <t>📄</t>
  </si>
  <si>
    <t>Lohnsteuerbescheinigung(en) des Arbeitgebers</t>
  </si>
  <si>
    <t>Einkommensteuerbescheid Vorjahr (2023)</t>
  </si>
  <si>
    <t>Referenz für Vorauszahlungen</t>
  </si>
  <si>
    <t>Identifikationsnummer (Steuer-ID)</t>
  </si>
  <si>
    <t>Auf Lohnsteuerbescheinigung</t>
  </si>
  <si>
    <t xml:space="preserve">  ▶  WERBUNGSKOSTEN</t>
  </si>
  <si>
    <t>🚗</t>
  </si>
  <si>
    <t>Nachweise Fahrtkosten (Adressdaten Wohnung/Arbeit)</t>
  </si>
  <si>
    <t>Google Maps Screenshot</t>
  </si>
  <si>
    <t>💻</t>
  </si>
  <si>
    <t>Belege Arbeitsmittel (Rechnungen, Kassenbon)</t>
  </si>
  <si>
    <t>Beleg-Nr. 2024-WK-01–09</t>
  </si>
  <si>
    <t>📚</t>
  </si>
  <si>
    <t>Rechnungen Fortbildung / Fachliteratur</t>
  </si>
  <si>
    <t>Online-Kurs-Rechnung</t>
  </si>
  <si>
    <t>🏠</t>
  </si>
  <si>
    <t>Nachweis Homeoffice-Tage (Kalender/Liste)</t>
  </si>
  <si>
    <t>252 Arbeitstage dokumentiert</t>
  </si>
  <si>
    <t xml:space="preserve">  ▶  SONDERAUSGABEN</t>
  </si>
  <si>
    <t>🏥</t>
  </si>
  <si>
    <t>Jahressteuerbescheinigung Krankenversicherung</t>
  </si>
  <si>
    <t>TK Jahresbescheinigung</t>
  </si>
  <si>
    <t>💰</t>
  </si>
  <si>
    <t>Spendenbescheinigungen (§ 10b EStG)</t>
  </si>
  <si>
    <t>3 Quittungen vorhanden</t>
  </si>
  <si>
    <t>⛪</t>
  </si>
  <si>
    <t>Kirchensteuernachweis (Bescheid FA Vorjahr)</t>
  </si>
  <si>
    <t>Steuerbescheid 2023</t>
  </si>
  <si>
    <t xml:space="preserve">  ▶  AUSSERGEWÖHNLICHE BELASTUNGEN</t>
  </si>
  <si>
    <t>Ärztliche Rechnungen, Apothekenbelege</t>
  </si>
  <si>
    <t>Beleg-Nr. 2024-AB-01</t>
  </si>
  <si>
    <t xml:space="preserve">  ▶  STEUERERMÄSSIGUNGEN § 35a</t>
  </si>
  <si>
    <t>🔧</t>
  </si>
  <si>
    <t>Rechnungen Handwerkerleistungen (mit IBAN/Überweisung)</t>
  </si>
  <si>
    <t>Maler + Elektriker</t>
  </si>
  <si>
    <t>🧹</t>
  </si>
  <si>
    <t>Rechnungen haushaltsnahe Dienstleistungen</t>
  </si>
  <si>
    <t>Putzhilfe (Rechnung + Überweisung)</t>
  </si>
  <si>
    <t xml:space="preserve">  ▶  KAPITALERTRÄGE</t>
  </si>
  <si>
    <t>📈</t>
  </si>
  <si>
    <t>Jahressteuerbescheinigung Bank / Depot</t>
  </si>
  <si>
    <t>DKB + Sparkasse</t>
  </si>
  <si>
    <t>💳</t>
  </si>
  <si>
    <t>Freistellungsauftrag-Nachweis</t>
  </si>
  <si>
    <t>1.000 € bei DKB eingestellt</t>
  </si>
  <si>
    <t xml:space="preserve">  ▶  SONSTIGES</t>
  </si>
  <si>
    <t>📬</t>
  </si>
  <si>
    <t>IBAN für Steuererstattung</t>
  </si>
  <si>
    <t>Auf Stammdaten-Blatt</t>
  </si>
  <si>
    <t>📂</t>
  </si>
  <si>
    <t>Vorjahresbescheid zur Kontrolle</t>
  </si>
  <si>
    <t>Abgeheftet</t>
  </si>
  <si>
    <t>📋  Einkommensteuererklärung 2025 – Persönliche Angaben</t>
  </si>
  <si>
    <t>💰  Einnahmen 2025 – Alle Einkunftsarten</t>
  </si>
  <si>
    <t>📤  Abzugsfähige Ausgaben 2025</t>
  </si>
  <si>
    <t>🔢  Steuerberechnung 2025 – Automatisches Schema</t>
  </si>
  <si>
    <t>📊  Steuererklärung 2025 – Zusammenfassung &amp; Ergebnis</t>
  </si>
  <si>
    <t>✅  Unterlagen-Checkliste für die Einkommensteuererklärung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</si>
</sst>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;\-"/>
    <numFmt numFmtId="165" formatCode="0.0%"/>
    <numFmt numFmtId="166" formatCode="#,##0.00&quot; €&quot;;[Red]\-#,##0.00&quot; €&quot;"/>
  </numFmts>
  <fonts count="27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9"/>
      <color rgb="FF1F3864"/>
      <name val="Arial"/>
      <charset val="1"/>
    </font>
    <font>
      <b/>
      <sz val="11"/>
      <color rgb="FFFFFFFF"/>
      <name val="Arial"/>
      <charset val="1"/>
    </font>
    <font>
      <sz val="10"/>
      <color rgb="FF333333"/>
      <name val="Arial"/>
      <charset val="1"/>
    </font>
    <font>
      <sz val="10"/>
      <color rgb="FF00008B"/>
      <name val="Arial"/>
      <charset val="1"/>
    </font>
    <font>
      <sz val="9"/>
      <color rgb="FF333333"/>
      <name val="Arial"/>
      <charset val="1"/>
    </font>
    <font>
      <b/>
      <sz val="16"/>
      <color rgb="FFFFFFFF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sz val="9"/>
      <color rgb="FF666666"/>
      <name val="Arial"/>
      <charset val="1"/>
    </font>
    <font>
      <i/>
      <sz val="9"/>
      <color rgb="FFFFFFFF"/>
      <name val="Arial"/>
      <charset val="1"/>
    </font>
    <font>
      <i/>
      <sz val="9"/>
      <color rgb="FF2E5FA3"/>
      <name val="Arial"/>
      <charset val="1"/>
    </font>
    <font>
      <sz val="9"/>
      <name val="Arial"/>
      <charset val="1"/>
    </font>
    <font>
      <sz val="10"/>
      <color rgb="FF1E7145"/>
      <name val="Arial"/>
      <charset val="1"/>
    </font>
    <font>
      <sz val="10"/>
      <color rgb="FF000000"/>
      <name val="Arial"/>
      <charset val="1"/>
    </font>
    <font>
      <sz val="9"/>
      <color rgb="FF555555"/>
      <name val="Arial"/>
      <charset val="1"/>
    </font>
    <font>
      <b/>
      <sz val="10"/>
      <name val="Arial"/>
      <charset val="1"/>
    </font>
    <font>
      <b/>
      <sz val="10"/>
      <color rgb="FF1E7145"/>
      <name val="Arial"/>
      <charset val="1"/>
    </font>
    <font>
      <b/>
      <sz val="12"/>
      <color rgb="FFFFFFFF"/>
      <name val="Arial"/>
      <charset val="1"/>
    </font>
    <font>
      <b/>
      <sz val="12"/>
      <color rgb="FF1E7145"/>
      <name val="Arial"/>
      <charset val="1"/>
    </font>
    <font>
      <b/>
      <sz val="9"/>
      <color rgb="FFFFFFFF"/>
      <name val="Arial"/>
      <charset val="1"/>
    </font>
    <font>
      <b/>
      <sz val="14"/>
      <color rgb="FF1F3864"/>
      <name val="Arial"/>
      <charset val="1"/>
    </font>
    <font>
      <sz val="11"/>
      <name val="Cambria"/>
      <charset val="1"/>
    </font>
    <font>
      <sz val="10"/>
      <color rgb="FF999999"/>
      <name val="Arial"/>
      <charset val="1"/>
    </font>
    <font>
      <b/>
      <sz val="15"/>
      <color rgb="FFFFFFFF"/>
      <name val="Arial"/>
      <charset val="1"/>
    </font>
    <font>
      <sz val="12"/>
      <color rgb="FF1E7145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E9EFF7"/>
        <bgColor rgb="FFEBF3FB"/>
      </patternFill>
    </fill>
    <fill>
      <patternFill patternType="solid">
        <fgColor rgb="FF2E5FA3"/>
        <bgColor rgb="FF3A76B4"/>
      </patternFill>
    </fill>
    <fill>
      <patternFill patternType="solid">
        <fgColor rgb="FFFFFFFF"/>
        <bgColor rgb="FFEBF3FB"/>
      </patternFill>
    </fill>
    <fill>
      <patternFill patternType="solid">
        <fgColor rgb="FFFFF2CC"/>
        <bgColor rgb="FFFCE4D6"/>
      </patternFill>
    </fill>
    <fill>
      <patternFill patternType="solid">
        <fgColor rgb="FFEBF3FB"/>
        <bgColor rgb="FFE9EFF7"/>
      </patternFill>
    </fill>
    <fill>
      <patternFill patternType="solid">
        <fgColor rgb="FF3A76B4"/>
        <bgColor rgb="FF4F81BD"/>
      </patternFill>
    </fill>
    <fill>
      <patternFill patternType="solid">
        <fgColor rgb="FFD9E2F3"/>
        <bgColor rgb="FFD9D9D9"/>
      </patternFill>
    </fill>
    <fill>
      <patternFill patternType="solid">
        <fgColor rgb="FFE2EFDA"/>
        <bgColor rgb="FFE9EFF7"/>
      </patternFill>
    </fill>
    <fill>
      <patternFill patternType="solid">
        <fgColor rgb="FFC55A11"/>
        <bgColor rgb="FF833C00"/>
      </patternFill>
    </fill>
    <fill>
      <patternFill patternType="solid">
        <fgColor rgb="FF1E7145"/>
        <bgColor rgb="FF008080"/>
      </patternFill>
    </fill>
    <fill>
      <patternFill patternType="solid">
        <fgColor rgb="FFFCE4D6"/>
        <bgColor rgb="FFFFF2CC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5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164" fontId="15" fillId="5" borderId="1" xfId="0" applyNumberFormat="1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left" vertical="center" wrapText="1"/>
    </xf>
    <xf numFmtId="164" fontId="15" fillId="9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left" vertical="center" wrapText="1"/>
    </xf>
    <xf numFmtId="164" fontId="18" fillId="10" borderId="1" xfId="0" applyNumberFormat="1" applyFont="1" applyFill="1" applyBorder="1" applyAlignment="1">
      <alignment horizontal="right" vertical="center"/>
    </xf>
    <xf numFmtId="0" fontId="16" fillId="10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164" fontId="20" fillId="10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165" fontId="15" fillId="5" borderId="1" xfId="0" applyNumberFormat="1" applyFont="1" applyFill="1" applyBorder="1" applyAlignment="1">
      <alignment horizontal="right" vertical="center"/>
    </xf>
    <xf numFmtId="165" fontId="15" fillId="9" borderId="1" xfId="0" applyNumberFormat="1" applyFont="1" applyFill="1" applyBorder="1" applyAlignment="1">
      <alignment horizontal="right" vertical="center"/>
    </xf>
    <xf numFmtId="0" fontId="21" fillId="4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164" fontId="22" fillId="9" borderId="0" xfId="0" applyNumberFormat="1" applyFont="1" applyFill="1" applyAlignment="1">
      <alignment horizontal="center" vertical="center" wrapText="1"/>
    </xf>
    <xf numFmtId="164" fontId="22" fillId="13" borderId="0" xfId="0" applyNumberFormat="1" applyFont="1" applyFill="1" applyAlignment="1">
      <alignment horizontal="center" vertical="center" wrapText="1"/>
    </xf>
    <xf numFmtId="164" fontId="22" fillId="10" borderId="0" xfId="0" applyNumberFormat="1" applyFont="1" applyFill="1" applyAlignment="1">
      <alignment horizontal="center" vertical="center" wrapText="1"/>
    </xf>
    <xf numFmtId="165" fontId="22" fillId="9" borderId="0" xfId="0" applyNumberFormat="1" applyFont="1" applyFill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right" vertical="center"/>
    </xf>
    <xf numFmtId="164" fontId="24" fillId="9" borderId="1" xfId="0" applyNumberFormat="1" applyFont="1" applyFill="1" applyBorder="1" applyAlignment="1">
      <alignment horizontal="right" vertical="center"/>
    </xf>
    <xf numFmtId="166" fontId="9" fillId="9" borderId="1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164" fontId="24" fillId="5" borderId="1" xfId="0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horizontal="right" vertical="center"/>
    </xf>
    <xf numFmtId="164" fontId="17" fillId="10" borderId="1" xfId="0" applyNumberFormat="1" applyFont="1" applyFill="1" applyBorder="1" applyAlignment="1">
      <alignment horizontal="right" vertical="center"/>
    </xf>
    <xf numFmtId="164" fontId="24" fillId="10" borderId="1" xfId="0" applyNumberFormat="1" applyFont="1" applyFill="1" applyBorder="1" applyAlignment="1">
      <alignment horizontal="right" vertical="center"/>
    </xf>
    <xf numFmtId="166" fontId="9" fillId="10" borderId="1" xfId="0" applyNumberFormat="1" applyFont="1" applyFill="1" applyBorder="1" applyAlignment="1">
      <alignment horizontal="right" vertical="center"/>
    </xf>
    <xf numFmtId="0" fontId="10" fillId="10" borderId="1" xfId="0" applyFont="1" applyFill="1" applyBorder="1" applyAlignment="1">
      <alignment horizontal="left" vertical="center" wrapText="1"/>
    </xf>
    <xf numFmtId="0" fontId="17" fillId="13" borderId="1" xfId="0" applyFont="1" applyFill="1" applyBorder="1" applyAlignment="1">
      <alignment horizontal="left" vertical="center" wrapText="1"/>
    </xf>
    <xf numFmtId="164" fontId="17" fillId="13" borderId="1" xfId="0" applyNumberFormat="1" applyFont="1" applyFill="1" applyBorder="1" applyAlignment="1">
      <alignment horizontal="right" vertical="center"/>
    </xf>
    <xf numFmtId="164" fontId="24" fillId="13" borderId="1" xfId="0" applyNumberFormat="1" applyFont="1" applyFill="1" applyBorder="1" applyAlignment="1">
      <alignment horizontal="right" vertical="center"/>
    </xf>
    <xf numFmtId="166" fontId="9" fillId="13" borderId="1" xfId="0" applyNumberFormat="1" applyFont="1" applyFill="1" applyBorder="1" applyAlignment="1">
      <alignment horizontal="right" vertical="center"/>
    </xf>
    <xf numFmtId="0" fontId="10" fillId="13" borderId="1" xfId="0" applyFont="1" applyFill="1" applyBorder="1" applyAlignment="1">
      <alignment horizontal="left" vertical="center" wrapText="1"/>
    </xf>
    <xf numFmtId="0" fontId="13" fillId="0" borderId="0" xfId="0" applyFont="1"/>
    <xf numFmtId="164" fontId="0" fillId="0" borderId="0" xfId="0" applyNumberFormat="1"/>
    <xf numFmtId="0" fontId="26" fillId="9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1E7145"/>
      <rgbColor rgb="FFBBBBBB"/>
      <rgbColor rgb="FF878787"/>
      <rgbColor rgb="FF9999FF"/>
      <rgbColor rgb="FF7030A0"/>
      <rgbColor rgb="FFFFF2CC"/>
      <rgbColor rgb="FFEBF3FB"/>
      <rgbColor rgb="FF660066"/>
      <rgbColor rgb="FFFF8080"/>
      <rgbColor rgb="FF2E5FA3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9EFF7"/>
      <rgbColor rgb="FFE2EFDA"/>
      <rgbColor rgb="FFFFFF99"/>
      <rgbColor rgb="FFD9E2F3"/>
      <rgbColor rgb="FFFF99CC"/>
      <rgbColor rgb="FFCC99FF"/>
      <rgbColor rgb="FFFCE4D6"/>
      <rgbColor rgb="FF3A76B4"/>
      <rgbColor rgb="FF33CCCC"/>
      <rgbColor rgb="FF99CC00"/>
      <rgbColor rgb="FFFFCC00"/>
      <rgbColor rgb="FFFF9900"/>
      <rgbColor rgb="FFC55A11"/>
      <rgbColor rgb="FF666666"/>
      <rgbColor rgb="FF999999"/>
      <rgbColor rgb="FF1F3864"/>
      <rgbColor rgb="FF4F81BD"/>
      <rgbColor rgb="FF003300"/>
      <rgbColor rgb="FF333300"/>
      <rgbColor rgb="FF833C00"/>
      <rgbColor rgb="FF993366"/>
      <rgbColor rgb="FF555555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Steuerübersicht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Betrag (€)</c:v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Zusammenfassung!$G$26:$G$31</c:f>
              <c:strCache>
                <c:ptCount val="6"/>
                <c:pt idx="0">
                  <c:v>Bruttoeinkünfte</c:v>
                </c:pt>
                <c:pt idx="1">
                  <c:v>Werbungskosten</c:v>
                </c:pt>
                <c:pt idx="2">
                  <c:v>Sonderausgaben</c:v>
                </c:pt>
                <c:pt idx="3">
                  <c:v>zvE</c:v>
                </c:pt>
                <c:pt idx="4">
                  <c:v>Steuer gesamt</c:v>
                </c:pt>
                <c:pt idx="5">
                  <c:v>Erstattung</c:v>
                </c:pt>
              </c:strCache>
            </c:strRef>
          </c:cat>
          <c:val>
            <c:numRef>
              <c:f>Zusammenfassung!$H$26:$H$31</c:f>
              <c:numCache>
                <c:formatCode>General</c:formatCode>
                <c:ptCount val="6"/>
                <c:pt idx="0">
                  <c:v>78190</c:v>
                </c:pt>
                <c:pt idx="1">
                  <c:v>4392</c:v>
                </c:pt>
                <c:pt idx="2">
                  <c:v>9406</c:v>
                </c:pt>
                <c:pt idx="3">
                  <c:v>63552</c:v>
                </c:pt>
                <c:pt idx="4">
                  <c:v>13903.926905435701</c:v>
                </c:pt>
                <c:pt idx="5">
                  <c:v>4537.6730945642985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6-4A88-87F2-04A1B202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48818"/>
        <c:axId val="81909550"/>
      </c:barChart>
      <c:catAx>
        <c:axId val="6194881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1909550"/>
        <c:crosses val="autoZero"/>
        <c:auto val="1"/>
        <c:lblAlgn val="ctr"/>
        <c:lblOffset val="100"/>
        <c:noMultiLvlLbl val="0"/>
      </c:catAx>
      <c:valAx>
        <c:axId val="8190955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;[Red]\-#,##0.00&quot; €&quot;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194881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3</xdr:col>
      <xdr:colOff>1255470</xdr:colOff>
      <xdr:row>44</xdr:row>
      <xdr:rowOff>148680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E29"/>
  <sheetViews>
    <sheetView showGridLines="0" tabSelected="1" zoomScaleNormal="100" workbookViewId="0">
      <pane ySplit="4" topLeftCell="A5" activePane="bottomLeft" state="frozen"/>
      <selection pane="bottomLeft" activeCell="G12" sqref="G12"/>
    </sheetView>
  </sheetViews>
  <sheetFormatPr baseColWidth="10" defaultColWidth="8.7109375" defaultRowHeight="15" x14ac:dyDescent="0.25"/>
  <cols>
    <col min="1" max="1" width="33.42578125" bestFit="1" customWidth="1"/>
    <col min="2" max="2" width="21.85546875" bestFit="1" customWidth="1"/>
    <col min="3" max="3" width="8" customWidth="1"/>
    <col min="4" max="4" width="25.42578125" bestFit="1" customWidth="1"/>
    <col min="5" max="5" width="26.85546875" bestFit="1" customWidth="1"/>
  </cols>
  <sheetData>
    <row r="1" spans="1:5" ht="13.5" customHeight="1" x14ac:dyDescent="0.25"/>
    <row r="2" spans="1:5" ht="39.75" customHeight="1" x14ac:dyDescent="0.25">
      <c r="A2" s="9" t="s">
        <v>315</v>
      </c>
      <c r="B2" s="9"/>
      <c r="C2" s="9"/>
      <c r="D2" s="9"/>
      <c r="E2" s="9"/>
    </row>
    <row r="3" spans="1:5" ht="19.5" customHeight="1" x14ac:dyDescent="0.25">
      <c r="A3" s="8" t="s">
        <v>0</v>
      </c>
      <c r="B3" s="8"/>
      <c r="C3" s="8"/>
      <c r="D3" s="8"/>
      <c r="E3" s="8"/>
    </row>
    <row r="5" spans="1:5" ht="21.75" customHeight="1" x14ac:dyDescent="0.25">
      <c r="A5" s="7" t="s">
        <v>1</v>
      </c>
      <c r="B5" s="7"/>
      <c r="C5" s="7"/>
      <c r="D5" s="7"/>
      <c r="E5" s="7"/>
    </row>
    <row r="6" spans="1:5" ht="19.5" customHeight="1" x14ac:dyDescent="0.25">
      <c r="A6" s="10" t="s">
        <v>2</v>
      </c>
      <c r="B6" s="11" t="s">
        <v>3</v>
      </c>
      <c r="D6" s="10" t="s">
        <v>4</v>
      </c>
      <c r="E6" s="11" t="s">
        <v>5</v>
      </c>
    </row>
    <row r="7" spans="1:5" ht="19.5" customHeight="1" x14ac:dyDescent="0.25">
      <c r="A7" s="10" t="s">
        <v>6</v>
      </c>
      <c r="B7" s="11" t="s">
        <v>7</v>
      </c>
      <c r="D7" s="10" t="s">
        <v>8</v>
      </c>
      <c r="E7" s="11" t="s">
        <v>9</v>
      </c>
    </row>
    <row r="8" spans="1:5" ht="19.5" customHeight="1" x14ac:dyDescent="0.25">
      <c r="A8" s="10" t="s">
        <v>10</v>
      </c>
      <c r="B8" s="11" t="s">
        <v>11</v>
      </c>
      <c r="D8" s="10" t="s">
        <v>12</v>
      </c>
      <c r="E8" s="11" t="s">
        <v>13</v>
      </c>
    </row>
    <row r="9" spans="1:5" ht="19.5" customHeight="1" x14ac:dyDescent="0.25">
      <c r="A9" s="10" t="s">
        <v>14</v>
      </c>
      <c r="B9" s="11" t="s">
        <v>15</v>
      </c>
      <c r="D9" s="10" t="s">
        <v>16</v>
      </c>
      <c r="E9" s="11" t="s">
        <v>17</v>
      </c>
    </row>
    <row r="10" spans="1:5" ht="19.5" customHeight="1" x14ac:dyDescent="0.25">
      <c r="A10" s="10" t="s">
        <v>18</v>
      </c>
      <c r="B10" s="11" t="s">
        <v>19</v>
      </c>
      <c r="D10" s="10" t="s">
        <v>20</v>
      </c>
      <c r="E10" s="11" t="s">
        <v>21</v>
      </c>
    </row>
    <row r="11" spans="1:5" ht="19.5" customHeight="1" x14ac:dyDescent="0.25">
      <c r="A11" s="10" t="s">
        <v>22</v>
      </c>
      <c r="B11" s="11" t="s">
        <v>23</v>
      </c>
      <c r="D11" s="10" t="s">
        <v>24</v>
      </c>
      <c r="E11" s="11">
        <v>0</v>
      </c>
    </row>
    <row r="13" spans="1:5" ht="21.75" customHeight="1" x14ac:dyDescent="0.25">
      <c r="A13" s="7" t="s">
        <v>25</v>
      </c>
      <c r="B13" s="7"/>
      <c r="C13" s="7"/>
      <c r="D13" s="7"/>
      <c r="E13" s="7"/>
    </row>
    <row r="14" spans="1:5" ht="19.5" customHeight="1" x14ac:dyDescent="0.25">
      <c r="A14" s="10" t="s">
        <v>26</v>
      </c>
      <c r="B14" s="11" t="s">
        <v>27</v>
      </c>
      <c r="D14" s="10" t="s">
        <v>28</v>
      </c>
      <c r="E14" s="11" t="s">
        <v>29</v>
      </c>
    </row>
    <row r="15" spans="1:5" ht="19.5" customHeight="1" x14ac:dyDescent="0.25">
      <c r="A15" s="10" t="s">
        <v>30</v>
      </c>
      <c r="B15" s="11" t="s">
        <v>31</v>
      </c>
      <c r="D15" s="10" t="s">
        <v>32</v>
      </c>
      <c r="E15" s="11" t="s">
        <v>33</v>
      </c>
    </row>
    <row r="16" spans="1:5" ht="19.5" customHeight="1" x14ac:dyDescent="0.25">
      <c r="A16" s="10" t="s">
        <v>34</v>
      </c>
      <c r="B16" s="11" t="s">
        <v>35</v>
      </c>
      <c r="D16" s="10" t="s">
        <v>36</v>
      </c>
      <c r="E16" s="11" t="s">
        <v>37</v>
      </c>
    </row>
    <row r="18" spans="1:5" ht="21.75" customHeight="1" x14ac:dyDescent="0.25">
      <c r="A18" s="7" t="s">
        <v>38</v>
      </c>
      <c r="B18" s="7"/>
      <c r="C18" s="7"/>
      <c r="D18" s="7"/>
      <c r="E18" s="7"/>
    </row>
    <row r="19" spans="1:5" ht="19.5" customHeight="1" x14ac:dyDescent="0.25">
      <c r="A19" s="10" t="s">
        <v>39</v>
      </c>
      <c r="B19" s="11" t="s">
        <v>40</v>
      </c>
      <c r="D19" s="10" t="s">
        <v>41</v>
      </c>
      <c r="E19" s="11" t="s">
        <v>42</v>
      </c>
    </row>
    <row r="20" spans="1:5" ht="19.5" customHeight="1" x14ac:dyDescent="0.25">
      <c r="A20" s="10" t="s">
        <v>43</v>
      </c>
      <c r="B20" s="11" t="s">
        <v>44</v>
      </c>
      <c r="D20" s="10" t="s">
        <v>45</v>
      </c>
      <c r="E20" s="11" t="s">
        <v>46</v>
      </c>
    </row>
    <row r="21" spans="1:5" ht="19.5" customHeight="1" x14ac:dyDescent="0.25">
      <c r="A21" s="10" t="s">
        <v>47</v>
      </c>
      <c r="B21" s="11" t="s">
        <v>48</v>
      </c>
      <c r="D21" s="10" t="s">
        <v>45</v>
      </c>
      <c r="E21" s="11" t="s">
        <v>48</v>
      </c>
    </row>
    <row r="22" spans="1:5" ht="19.5" customHeight="1" x14ac:dyDescent="0.25">
      <c r="A22" s="10" t="s">
        <v>49</v>
      </c>
      <c r="B22" s="11" t="s">
        <v>50</v>
      </c>
      <c r="D22" s="10" t="s">
        <v>51</v>
      </c>
      <c r="E22" s="11" t="s">
        <v>33</v>
      </c>
    </row>
    <row r="24" spans="1:5" ht="21.75" customHeight="1" x14ac:dyDescent="0.25">
      <c r="A24" s="7" t="s">
        <v>52</v>
      </c>
      <c r="B24" s="7"/>
      <c r="C24" s="7"/>
      <c r="D24" s="7"/>
      <c r="E24" s="7"/>
    </row>
    <row r="25" spans="1:5" ht="15.75" customHeight="1" x14ac:dyDescent="0.25">
      <c r="A25" s="6" t="s">
        <v>53</v>
      </c>
      <c r="B25" s="6"/>
      <c r="C25" s="6"/>
      <c r="D25" s="6"/>
      <c r="E25" s="6"/>
    </row>
    <row r="26" spans="1:5" ht="15.75" customHeight="1" x14ac:dyDescent="0.25">
      <c r="A26" s="6"/>
      <c r="B26" s="6"/>
      <c r="C26" s="6"/>
      <c r="D26" s="6"/>
      <c r="E26" s="6"/>
    </row>
    <row r="27" spans="1:5" ht="15.75" customHeight="1" x14ac:dyDescent="0.25">
      <c r="A27" s="6"/>
      <c r="B27" s="6"/>
      <c r="C27" s="6"/>
      <c r="D27" s="6"/>
      <c r="E27" s="6"/>
    </row>
    <row r="28" spans="1:5" ht="15.75" customHeight="1" x14ac:dyDescent="0.25">
      <c r="A28" s="6"/>
      <c r="B28" s="6"/>
      <c r="C28" s="6"/>
      <c r="D28" s="6"/>
      <c r="E28" s="6"/>
    </row>
    <row r="29" spans="1:5" ht="15.75" customHeight="1" x14ac:dyDescent="0.25">
      <c r="A29" s="6"/>
      <c r="B29" s="6"/>
      <c r="C29" s="6"/>
      <c r="D29" s="6"/>
      <c r="E29" s="6"/>
    </row>
  </sheetData>
  <mergeCells count="7">
    <mergeCell ref="A24:E24"/>
    <mergeCell ref="A25:E29"/>
    <mergeCell ref="A2:E2"/>
    <mergeCell ref="A3:E3"/>
    <mergeCell ref="A5:E5"/>
    <mergeCell ref="A13:E13"/>
    <mergeCell ref="A18:E1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5FA3"/>
  </sheetPr>
  <dimension ref="A2:E23"/>
  <sheetViews>
    <sheetView showGridLines="0" zoomScaleNormal="100" workbookViewId="0">
      <pane ySplit="4" topLeftCell="A5" activePane="bottomLeft" state="frozen"/>
      <selection pane="bottomLeft" sqref="A1:XFD1048576"/>
    </sheetView>
  </sheetViews>
  <sheetFormatPr baseColWidth="10" defaultColWidth="8.7109375" defaultRowHeight="15" x14ac:dyDescent="0.25"/>
  <cols>
    <col min="1" max="1" width="48.85546875" bestFit="1" customWidth="1"/>
    <col min="2" max="2" width="11.85546875" bestFit="1" customWidth="1"/>
    <col min="3" max="3" width="19.42578125" bestFit="1" customWidth="1"/>
    <col min="4" max="4" width="13.7109375" bestFit="1" customWidth="1"/>
    <col min="5" max="5" width="31" bestFit="1" customWidth="1"/>
  </cols>
  <sheetData>
    <row r="2" spans="1:5" ht="37.5" customHeight="1" x14ac:dyDescent="0.25">
      <c r="A2" s="5" t="s">
        <v>316</v>
      </c>
      <c r="B2" s="5"/>
      <c r="C2" s="5"/>
      <c r="D2" s="5"/>
      <c r="E2" s="5"/>
    </row>
    <row r="3" spans="1:5" ht="15" customHeight="1" x14ac:dyDescent="0.25">
      <c r="A3" s="8" t="s">
        <v>54</v>
      </c>
      <c r="B3" s="8"/>
      <c r="C3" s="8"/>
      <c r="D3" s="8"/>
      <c r="E3" s="8"/>
    </row>
    <row r="4" spans="1:5" ht="24" customHeight="1" x14ac:dyDescent="0.25">
      <c r="A4" s="12" t="s">
        <v>55</v>
      </c>
      <c r="B4" s="12" t="s">
        <v>56</v>
      </c>
      <c r="C4" s="12" t="s">
        <v>57</v>
      </c>
      <c r="D4" s="12" t="s">
        <v>58</v>
      </c>
      <c r="E4" s="12" t="s">
        <v>59</v>
      </c>
    </row>
    <row r="5" spans="1:5" ht="19.5" customHeight="1" x14ac:dyDescent="0.25">
      <c r="A5" s="4" t="s">
        <v>60</v>
      </c>
      <c r="B5" s="4"/>
      <c r="C5" s="4"/>
      <c r="D5" s="4"/>
      <c r="E5" s="4"/>
    </row>
    <row r="6" spans="1:5" ht="18.75" customHeight="1" x14ac:dyDescent="0.25">
      <c r="A6" s="13" t="s">
        <v>61</v>
      </c>
      <c r="B6" s="14">
        <v>68400</v>
      </c>
      <c r="C6" s="14">
        <v>14280</v>
      </c>
      <c r="D6" s="14">
        <v>1213.8</v>
      </c>
      <c r="E6" s="15" t="s">
        <v>40</v>
      </c>
    </row>
    <row r="7" spans="1:5" ht="18.75" customHeight="1" x14ac:dyDescent="0.25">
      <c r="A7" s="16" t="s">
        <v>62</v>
      </c>
      <c r="B7" s="17">
        <v>2200</v>
      </c>
      <c r="C7" s="17">
        <v>594</v>
      </c>
      <c r="D7" s="17">
        <v>0</v>
      </c>
      <c r="E7" s="18" t="s">
        <v>63</v>
      </c>
    </row>
    <row r="8" spans="1:5" ht="18.75" customHeight="1" x14ac:dyDescent="0.25">
      <c r="A8" s="13" t="s">
        <v>64</v>
      </c>
      <c r="B8" s="14">
        <v>1440</v>
      </c>
      <c r="C8" s="14">
        <v>388.8</v>
      </c>
      <c r="D8" s="14">
        <v>0</v>
      </c>
      <c r="E8" s="15" t="s">
        <v>65</v>
      </c>
    </row>
    <row r="9" spans="1:5" ht="18.75" customHeight="1" x14ac:dyDescent="0.25">
      <c r="A9" s="16" t="s">
        <v>66</v>
      </c>
      <c r="B9" s="17">
        <v>0</v>
      </c>
      <c r="C9" s="17">
        <v>0</v>
      </c>
      <c r="D9" s="17">
        <v>0</v>
      </c>
      <c r="E9" s="18" t="s">
        <v>48</v>
      </c>
    </row>
    <row r="10" spans="1:5" ht="18.75" customHeight="1" x14ac:dyDescent="0.25">
      <c r="A10" s="13" t="s">
        <v>67</v>
      </c>
      <c r="B10" s="14">
        <v>3000</v>
      </c>
      <c r="C10" s="14">
        <v>810</v>
      </c>
      <c r="D10" s="14">
        <v>0</v>
      </c>
      <c r="E10" s="15" t="s">
        <v>68</v>
      </c>
    </row>
    <row r="11" spans="1:5" ht="19.5" customHeight="1" x14ac:dyDescent="0.25">
      <c r="A11" s="4" t="s">
        <v>69</v>
      </c>
      <c r="B11" s="4"/>
      <c r="C11" s="4"/>
      <c r="D11" s="4"/>
      <c r="E11" s="4"/>
    </row>
    <row r="12" spans="1:5" ht="18.75" customHeight="1" x14ac:dyDescent="0.25">
      <c r="A12" s="13" t="s">
        <v>70</v>
      </c>
      <c r="B12" s="14">
        <v>320</v>
      </c>
      <c r="C12" s="14">
        <v>80</v>
      </c>
      <c r="D12" s="14">
        <v>0</v>
      </c>
      <c r="E12" s="15" t="s">
        <v>71</v>
      </c>
    </row>
    <row r="13" spans="1:5" ht="18.75" customHeight="1" x14ac:dyDescent="0.25">
      <c r="A13" s="16" t="s">
        <v>72</v>
      </c>
      <c r="B13" s="17">
        <v>740</v>
      </c>
      <c r="C13" s="17">
        <v>185</v>
      </c>
      <c r="D13" s="17">
        <v>0</v>
      </c>
      <c r="E13" s="18" t="s">
        <v>73</v>
      </c>
    </row>
    <row r="14" spans="1:5" ht="18.75" customHeight="1" x14ac:dyDescent="0.25">
      <c r="A14" s="13" t="s">
        <v>74</v>
      </c>
      <c r="B14" s="14">
        <v>1250</v>
      </c>
      <c r="C14" s="14">
        <v>312.5</v>
      </c>
      <c r="D14" s="14">
        <v>0</v>
      </c>
      <c r="E14" s="15" t="s">
        <v>75</v>
      </c>
    </row>
    <row r="15" spans="1:5" ht="19.5" customHeight="1" x14ac:dyDescent="0.25">
      <c r="A15" s="4" t="s">
        <v>76</v>
      </c>
      <c r="B15" s="4"/>
      <c r="C15" s="4"/>
      <c r="D15" s="4"/>
      <c r="E15" s="4"/>
    </row>
    <row r="16" spans="1:5" ht="18.75" customHeight="1" x14ac:dyDescent="0.25">
      <c r="A16" s="13" t="s">
        <v>77</v>
      </c>
      <c r="B16" s="14">
        <v>0</v>
      </c>
      <c r="C16" s="14">
        <v>0</v>
      </c>
      <c r="D16" s="14">
        <v>0</v>
      </c>
      <c r="E16" s="15" t="s">
        <v>78</v>
      </c>
    </row>
    <row r="17" spans="1:5" ht="19.5" customHeight="1" x14ac:dyDescent="0.25">
      <c r="A17" s="4" t="s">
        <v>79</v>
      </c>
      <c r="B17" s="4"/>
      <c r="C17" s="4"/>
      <c r="D17" s="4"/>
      <c r="E17" s="4"/>
    </row>
    <row r="18" spans="1:5" ht="18.75" customHeight="1" x14ac:dyDescent="0.25">
      <c r="A18" s="13" t="s">
        <v>80</v>
      </c>
      <c r="B18" s="14">
        <v>0</v>
      </c>
      <c r="C18" s="14">
        <v>0</v>
      </c>
      <c r="D18" s="14">
        <v>0</v>
      </c>
      <c r="E18" s="15" t="s">
        <v>81</v>
      </c>
    </row>
    <row r="19" spans="1:5" ht="18.75" customHeight="1" x14ac:dyDescent="0.25">
      <c r="A19" s="16" t="s">
        <v>82</v>
      </c>
      <c r="B19" s="17">
        <v>0</v>
      </c>
      <c r="C19" s="17">
        <v>0</v>
      </c>
      <c r="D19" s="17">
        <v>0</v>
      </c>
      <c r="E19" s="18" t="s">
        <v>48</v>
      </c>
    </row>
    <row r="20" spans="1:5" ht="18.75" customHeight="1" x14ac:dyDescent="0.25">
      <c r="A20" s="13" t="s">
        <v>83</v>
      </c>
      <c r="B20" s="14">
        <v>840</v>
      </c>
      <c r="C20" s="14">
        <v>0</v>
      </c>
      <c r="D20" s="14">
        <v>0</v>
      </c>
      <c r="E20" s="15" t="s">
        <v>84</v>
      </c>
    </row>
    <row r="21" spans="1:5" ht="21.75" customHeight="1" x14ac:dyDescent="0.25">
      <c r="A21" s="19" t="s">
        <v>85</v>
      </c>
      <c r="B21" s="20">
        <f>SUM(B6:B20)</f>
        <v>78190</v>
      </c>
      <c r="C21" s="20">
        <f>SUM(C6:C20)</f>
        <v>16650.3</v>
      </c>
      <c r="D21" s="20">
        <f>SUM(D6:D20)</f>
        <v>1213.8</v>
      </c>
      <c r="E21" s="21" t="s">
        <v>86</v>
      </c>
    </row>
    <row r="23" spans="1:5" ht="15" customHeight="1" x14ac:dyDescent="0.25">
      <c r="A23" s="3" t="s">
        <v>87</v>
      </c>
      <c r="B23" s="3"/>
      <c r="C23" s="3"/>
      <c r="D23" s="3"/>
      <c r="E23" s="3"/>
    </row>
  </sheetData>
  <mergeCells count="7">
    <mergeCell ref="A17:E17"/>
    <mergeCell ref="A23:E23"/>
    <mergeCell ref="A2:E2"/>
    <mergeCell ref="A3:E3"/>
    <mergeCell ref="A5:E5"/>
    <mergeCell ref="A11:E11"/>
    <mergeCell ref="A15:E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5A11"/>
  </sheetPr>
  <dimension ref="A2:E38"/>
  <sheetViews>
    <sheetView showGridLines="0" zoomScaleNormal="100" workbookViewId="0">
      <pane ySplit="4" topLeftCell="A5" activePane="bottomLeft" state="frozen"/>
      <selection pane="bottomLeft" sqref="A1:XFD1048576"/>
    </sheetView>
  </sheetViews>
  <sheetFormatPr baseColWidth="10" defaultColWidth="8.7109375" defaultRowHeight="15" x14ac:dyDescent="0.25"/>
  <cols>
    <col min="1" max="1" width="70.85546875" bestFit="1" customWidth="1"/>
    <col min="2" max="2" width="9.7109375" bestFit="1" customWidth="1"/>
    <col min="3" max="3" width="22.7109375" bestFit="1" customWidth="1"/>
    <col min="4" max="4" width="2.5703125" bestFit="1" customWidth="1"/>
    <col min="5" max="5" width="43.85546875" bestFit="1" customWidth="1"/>
  </cols>
  <sheetData>
    <row r="2" spans="1:5" ht="37.5" customHeight="1" x14ac:dyDescent="0.25">
      <c r="A2" s="5" t="s">
        <v>317</v>
      </c>
      <c r="B2" s="5"/>
      <c r="C2" s="5"/>
      <c r="D2" s="5"/>
      <c r="E2" s="5"/>
    </row>
    <row r="3" spans="1:5" ht="15" customHeight="1" x14ac:dyDescent="0.25">
      <c r="A3" s="8" t="s">
        <v>88</v>
      </c>
      <c r="B3" s="8"/>
      <c r="C3" s="8"/>
      <c r="D3" s="8"/>
      <c r="E3" s="8"/>
    </row>
    <row r="4" spans="1:5" ht="21.75" customHeight="1" x14ac:dyDescent="0.25">
      <c r="A4" s="12" t="s">
        <v>89</v>
      </c>
      <c r="B4" s="12" t="s">
        <v>56</v>
      </c>
      <c r="C4" s="12" t="s">
        <v>90</v>
      </c>
      <c r="D4" s="12" t="s">
        <v>91</v>
      </c>
      <c r="E4" s="12" t="s">
        <v>92</v>
      </c>
    </row>
    <row r="5" spans="1:5" ht="19.5" customHeight="1" x14ac:dyDescent="0.25">
      <c r="A5" s="4" t="s">
        <v>93</v>
      </c>
      <c r="B5" s="4"/>
      <c r="C5" s="4"/>
      <c r="D5" s="4"/>
      <c r="E5" s="4"/>
    </row>
    <row r="6" spans="1:5" ht="18.75" customHeight="1" x14ac:dyDescent="0.25">
      <c r="A6" s="13" t="s">
        <v>94</v>
      </c>
      <c r="B6" s="14">
        <v>1230</v>
      </c>
      <c r="C6" s="22" t="s">
        <v>95</v>
      </c>
      <c r="D6" s="23" t="s">
        <v>91</v>
      </c>
      <c r="E6" s="15" t="s">
        <v>96</v>
      </c>
    </row>
    <row r="7" spans="1:5" ht="18.75" customHeight="1" x14ac:dyDescent="0.25">
      <c r="A7" s="16" t="s">
        <v>97</v>
      </c>
      <c r="B7" s="17">
        <v>1344</v>
      </c>
      <c r="C7" s="24" t="s">
        <v>98</v>
      </c>
      <c r="D7" s="25" t="s">
        <v>91</v>
      </c>
      <c r="E7" s="18" t="s">
        <v>99</v>
      </c>
    </row>
    <row r="8" spans="1:5" ht="18.75" customHeight="1" x14ac:dyDescent="0.25">
      <c r="A8" s="13" t="s">
        <v>100</v>
      </c>
      <c r="B8" s="14">
        <v>1260</v>
      </c>
      <c r="C8" s="22" t="s">
        <v>95</v>
      </c>
      <c r="D8" s="23" t="s">
        <v>91</v>
      </c>
      <c r="E8" s="15" t="s">
        <v>101</v>
      </c>
    </row>
    <row r="9" spans="1:5" ht="18.75" customHeight="1" x14ac:dyDescent="0.25">
      <c r="A9" s="16" t="s">
        <v>102</v>
      </c>
      <c r="B9" s="17">
        <v>680</v>
      </c>
      <c r="C9" s="24" t="s">
        <v>98</v>
      </c>
      <c r="D9" s="25" t="s">
        <v>91</v>
      </c>
      <c r="E9" s="18" t="s">
        <v>103</v>
      </c>
    </row>
    <row r="10" spans="1:5" ht="18.75" customHeight="1" x14ac:dyDescent="0.25">
      <c r="A10" s="13" t="s">
        <v>104</v>
      </c>
      <c r="B10" s="14">
        <v>450</v>
      </c>
      <c r="C10" s="22" t="s">
        <v>98</v>
      </c>
      <c r="D10" s="23" t="s">
        <v>91</v>
      </c>
      <c r="E10" s="15" t="s">
        <v>105</v>
      </c>
    </row>
    <row r="11" spans="1:5" ht="18.75" customHeight="1" x14ac:dyDescent="0.25">
      <c r="A11" s="16" t="s">
        <v>106</v>
      </c>
      <c r="B11" s="17">
        <v>16</v>
      </c>
      <c r="C11" s="24" t="s">
        <v>95</v>
      </c>
      <c r="D11" s="25" t="s">
        <v>91</v>
      </c>
      <c r="E11" s="18" t="s">
        <v>107</v>
      </c>
    </row>
    <row r="12" spans="1:5" ht="18.75" customHeight="1" x14ac:dyDescent="0.25">
      <c r="A12" s="13" t="s">
        <v>108</v>
      </c>
      <c r="B12" s="14">
        <v>264</v>
      </c>
      <c r="C12" s="22" t="s">
        <v>98</v>
      </c>
      <c r="D12" s="23" t="s">
        <v>91</v>
      </c>
      <c r="E12" s="15" t="s">
        <v>109</v>
      </c>
    </row>
    <row r="13" spans="1:5" ht="18.75" customHeight="1" x14ac:dyDescent="0.25">
      <c r="A13" s="16" t="s">
        <v>110</v>
      </c>
      <c r="B13" s="17">
        <v>378</v>
      </c>
      <c r="C13" s="24" t="s">
        <v>98</v>
      </c>
      <c r="D13" s="25" t="s">
        <v>91</v>
      </c>
      <c r="E13" s="18" t="s">
        <v>111</v>
      </c>
    </row>
    <row r="14" spans="1:5" ht="19.5" customHeight="1" x14ac:dyDescent="0.25">
      <c r="A14" s="26" t="s">
        <v>112</v>
      </c>
      <c r="B14" s="27">
        <f>MAX(B6,SUM(B7:B13))</f>
        <v>4392</v>
      </c>
      <c r="C14" s="28"/>
      <c r="D14" s="28"/>
      <c r="E14" s="21" t="s">
        <v>113</v>
      </c>
    </row>
    <row r="16" spans="1:5" ht="19.5" customHeight="1" x14ac:dyDescent="0.25">
      <c r="A16" s="4" t="s">
        <v>114</v>
      </c>
      <c r="B16" s="4"/>
      <c r="C16" s="4"/>
      <c r="D16" s="4"/>
      <c r="E16" s="4"/>
    </row>
    <row r="17" spans="1:5" ht="18.75" customHeight="1" x14ac:dyDescent="0.25">
      <c r="A17" s="16" t="s">
        <v>115</v>
      </c>
      <c r="B17" s="17">
        <v>3120</v>
      </c>
      <c r="C17" s="24" t="s">
        <v>98</v>
      </c>
      <c r="D17" s="25" t="s">
        <v>91</v>
      </c>
      <c r="E17" s="18" t="s">
        <v>116</v>
      </c>
    </row>
    <row r="18" spans="1:5" ht="18.75" customHeight="1" x14ac:dyDescent="0.25">
      <c r="A18" s="13" t="s">
        <v>117</v>
      </c>
      <c r="B18" s="14">
        <v>576</v>
      </c>
      <c r="C18" s="22" t="s">
        <v>98</v>
      </c>
      <c r="D18" s="23" t="s">
        <v>91</v>
      </c>
      <c r="E18" s="15" t="s">
        <v>118</v>
      </c>
    </row>
    <row r="19" spans="1:5" ht="18.75" customHeight="1" x14ac:dyDescent="0.25">
      <c r="A19" s="16" t="s">
        <v>119</v>
      </c>
      <c r="B19" s="17">
        <v>4370</v>
      </c>
      <c r="C19" s="24" t="s">
        <v>98</v>
      </c>
      <c r="D19" s="25" t="s">
        <v>91</v>
      </c>
      <c r="E19" s="18" t="s">
        <v>120</v>
      </c>
    </row>
    <row r="20" spans="1:5" ht="18.75" customHeight="1" x14ac:dyDescent="0.25">
      <c r="A20" s="13" t="s">
        <v>121</v>
      </c>
      <c r="B20" s="14">
        <v>980</v>
      </c>
      <c r="C20" s="22" t="s">
        <v>98</v>
      </c>
      <c r="D20" s="23" t="s">
        <v>91</v>
      </c>
      <c r="E20" s="15" t="s">
        <v>122</v>
      </c>
    </row>
    <row r="21" spans="1:5" ht="18.75" customHeight="1" x14ac:dyDescent="0.25">
      <c r="A21" s="16" t="s">
        <v>123</v>
      </c>
      <c r="B21" s="17">
        <v>360</v>
      </c>
      <c r="C21" s="24" t="s">
        <v>98</v>
      </c>
      <c r="D21" s="25" t="s">
        <v>91</v>
      </c>
      <c r="E21" s="18" t="s">
        <v>124</v>
      </c>
    </row>
    <row r="22" spans="1:5" ht="18.75" customHeight="1" x14ac:dyDescent="0.25">
      <c r="A22" s="13" t="s">
        <v>125</v>
      </c>
      <c r="B22" s="14">
        <v>0</v>
      </c>
      <c r="C22" s="22" t="s">
        <v>48</v>
      </c>
      <c r="D22" s="23" t="s">
        <v>48</v>
      </c>
      <c r="E22" s="15" t="s">
        <v>126</v>
      </c>
    </row>
    <row r="23" spans="1:5" ht="18.75" customHeight="1" x14ac:dyDescent="0.25">
      <c r="A23" s="16" t="s">
        <v>127</v>
      </c>
      <c r="B23" s="17">
        <v>0</v>
      </c>
      <c r="C23" s="24" t="s">
        <v>48</v>
      </c>
      <c r="D23" s="25" t="s">
        <v>48</v>
      </c>
      <c r="E23" s="18" t="s">
        <v>126</v>
      </c>
    </row>
    <row r="24" spans="1:5" ht="19.5" customHeight="1" x14ac:dyDescent="0.25">
      <c r="A24" s="26" t="s">
        <v>128</v>
      </c>
      <c r="B24" s="27">
        <f>SUM(B17:B23)</f>
        <v>9406</v>
      </c>
      <c r="C24" s="28"/>
      <c r="D24" s="28"/>
      <c r="E24" s="28"/>
    </row>
    <row r="26" spans="1:5" ht="19.5" customHeight="1" x14ac:dyDescent="0.25">
      <c r="A26" s="4" t="s">
        <v>129</v>
      </c>
      <c r="B26" s="4"/>
      <c r="C26" s="4"/>
      <c r="D26" s="4"/>
      <c r="E26" s="4"/>
    </row>
    <row r="27" spans="1:5" ht="18.75" customHeight="1" x14ac:dyDescent="0.25">
      <c r="A27" s="16" t="s">
        <v>130</v>
      </c>
      <c r="B27" s="17">
        <v>840</v>
      </c>
      <c r="C27" s="24" t="s">
        <v>98</v>
      </c>
      <c r="D27" s="25" t="s">
        <v>91</v>
      </c>
      <c r="E27" s="18" t="s">
        <v>131</v>
      </c>
    </row>
    <row r="28" spans="1:5" ht="18.75" customHeight="1" x14ac:dyDescent="0.25">
      <c r="A28" s="13" t="s">
        <v>132</v>
      </c>
      <c r="B28" s="14">
        <v>0</v>
      </c>
      <c r="C28" s="22" t="s">
        <v>48</v>
      </c>
      <c r="D28" s="23" t="s">
        <v>48</v>
      </c>
      <c r="E28" s="15" t="s">
        <v>48</v>
      </c>
    </row>
    <row r="29" spans="1:5" ht="18.75" customHeight="1" x14ac:dyDescent="0.25">
      <c r="A29" s="16" t="s">
        <v>133</v>
      </c>
      <c r="B29" s="17">
        <v>0</v>
      </c>
      <c r="C29" s="24" t="s">
        <v>48</v>
      </c>
      <c r="D29" s="25" t="s">
        <v>48</v>
      </c>
      <c r="E29" s="18" t="s">
        <v>134</v>
      </c>
    </row>
    <row r="30" spans="1:5" ht="18.75" customHeight="1" x14ac:dyDescent="0.25">
      <c r="A30" s="13" t="s">
        <v>135</v>
      </c>
      <c r="B30" s="14">
        <v>0</v>
      </c>
      <c r="C30" s="22" t="s">
        <v>48</v>
      </c>
      <c r="D30" s="23" t="s">
        <v>48</v>
      </c>
      <c r="E30" s="15" t="s">
        <v>48</v>
      </c>
    </row>
    <row r="31" spans="1:5" ht="21.75" customHeight="1" x14ac:dyDescent="0.25">
      <c r="A31" s="3" t="s">
        <v>136</v>
      </c>
      <c r="B31" s="3"/>
      <c r="C31" s="3"/>
      <c r="D31" s="3"/>
      <c r="E31" s="3"/>
    </row>
    <row r="32" spans="1:5" ht="19.5" customHeight="1" x14ac:dyDescent="0.25">
      <c r="A32" s="26" t="s">
        <v>137</v>
      </c>
      <c r="B32" s="27">
        <f>SUM(B27:B30)</f>
        <v>840</v>
      </c>
      <c r="C32" s="28"/>
      <c r="D32" s="28"/>
      <c r="E32" s="28"/>
    </row>
    <row r="34" spans="1:5" ht="19.5" customHeight="1" x14ac:dyDescent="0.25">
      <c r="A34" s="4" t="s">
        <v>138</v>
      </c>
      <c r="B34" s="4"/>
      <c r="C34" s="4"/>
      <c r="D34" s="4"/>
      <c r="E34" s="4"/>
    </row>
    <row r="35" spans="1:5" ht="18.75" customHeight="1" x14ac:dyDescent="0.25">
      <c r="A35" s="16" t="s">
        <v>139</v>
      </c>
      <c r="B35" s="17">
        <v>800</v>
      </c>
      <c r="C35" s="24" t="s">
        <v>98</v>
      </c>
      <c r="D35" s="25" t="s">
        <v>91</v>
      </c>
      <c r="E35" s="18" t="s">
        <v>140</v>
      </c>
    </row>
    <row r="36" spans="1:5" ht="18.75" customHeight="1" x14ac:dyDescent="0.25">
      <c r="A36" s="13" t="s">
        <v>141</v>
      </c>
      <c r="B36" s="14">
        <v>3200</v>
      </c>
      <c r="C36" s="22" t="s">
        <v>98</v>
      </c>
      <c r="D36" s="23" t="s">
        <v>91</v>
      </c>
      <c r="E36" s="15" t="s">
        <v>142</v>
      </c>
    </row>
    <row r="37" spans="1:5" ht="18.75" customHeight="1" x14ac:dyDescent="0.25">
      <c r="A37" s="16" t="s">
        <v>143</v>
      </c>
      <c r="B37" s="17">
        <v>0</v>
      </c>
      <c r="C37" s="24" t="s">
        <v>48</v>
      </c>
      <c r="D37" s="25" t="s">
        <v>48</v>
      </c>
      <c r="E37" s="18" t="s">
        <v>48</v>
      </c>
    </row>
    <row r="38" spans="1:5" ht="19.5" customHeight="1" x14ac:dyDescent="0.25">
      <c r="A38" s="26" t="s">
        <v>144</v>
      </c>
      <c r="B38" s="27">
        <f>MIN(B35*0.2+B36*0.2, 4000)</f>
        <v>800</v>
      </c>
      <c r="C38" s="28"/>
      <c r="D38" s="28"/>
      <c r="E38" s="21" t="s">
        <v>145</v>
      </c>
    </row>
  </sheetData>
  <mergeCells count="7">
    <mergeCell ref="A31:E31"/>
    <mergeCell ref="A34:E34"/>
    <mergeCell ref="A2:E2"/>
    <mergeCell ref="A3:E3"/>
    <mergeCell ref="A5:E5"/>
    <mergeCell ref="A16:E16"/>
    <mergeCell ref="A26:E2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E7145"/>
  </sheetPr>
  <dimension ref="A2:D46"/>
  <sheetViews>
    <sheetView showGridLines="0" zoomScaleNormal="100" workbookViewId="0">
      <pane ySplit="4" topLeftCell="A5" activePane="bottomLeft" state="frozen"/>
      <selection pane="bottomLeft" sqref="A1:XFD1048576"/>
    </sheetView>
  </sheetViews>
  <sheetFormatPr baseColWidth="10" defaultColWidth="8.7109375" defaultRowHeight="15" x14ac:dyDescent="0.25"/>
  <cols>
    <col min="1" max="1" width="84.140625" bestFit="1" customWidth="1"/>
    <col min="2" max="2" width="12" bestFit="1" customWidth="1"/>
    <col min="3" max="3" width="17.42578125" bestFit="1" customWidth="1"/>
    <col min="4" max="4" width="32.5703125" bestFit="1" customWidth="1"/>
  </cols>
  <sheetData>
    <row r="2" spans="1:4" ht="39.75" customHeight="1" x14ac:dyDescent="0.25">
      <c r="A2" s="5" t="s">
        <v>318</v>
      </c>
      <c r="B2" s="5"/>
      <c r="C2" s="5"/>
      <c r="D2" s="5"/>
    </row>
    <row r="3" spans="1:4" ht="15" customHeight="1" x14ac:dyDescent="0.25">
      <c r="A3" s="8" t="s">
        <v>146</v>
      </c>
      <c r="B3" s="8"/>
      <c r="C3" s="8"/>
      <c r="D3" s="8"/>
    </row>
    <row r="5" spans="1:4" ht="21.75" customHeight="1" x14ac:dyDescent="0.25">
      <c r="A5" s="12" t="s">
        <v>147</v>
      </c>
      <c r="B5" s="12" t="s">
        <v>56</v>
      </c>
      <c r="C5" s="12" t="s">
        <v>148</v>
      </c>
      <c r="D5" s="12" t="s">
        <v>149</v>
      </c>
    </row>
    <row r="6" spans="1:4" ht="19.5" customHeight="1" x14ac:dyDescent="0.25">
      <c r="A6" s="4" t="s">
        <v>150</v>
      </c>
      <c r="B6" s="4"/>
      <c r="C6" s="4"/>
      <c r="D6" s="4"/>
    </row>
    <row r="7" spans="1:4" ht="19.5" customHeight="1" x14ac:dyDescent="0.25">
      <c r="A7" s="16" t="s">
        <v>151</v>
      </c>
      <c r="B7" s="29">
        <f>Einnahmen!B21</f>
        <v>78190</v>
      </c>
      <c r="C7" s="30" t="s">
        <v>152</v>
      </c>
      <c r="D7" s="30"/>
    </row>
    <row r="8" spans="1:4" ht="19.5" customHeight="1" x14ac:dyDescent="0.25">
      <c r="A8" s="13" t="s">
        <v>153</v>
      </c>
      <c r="B8" s="31">
        <f>-Ausgaben!B14</f>
        <v>-4392</v>
      </c>
      <c r="C8" s="32" t="s">
        <v>154</v>
      </c>
      <c r="D8" s="32" t="s">
        <v>155</v>
      </c>
    </row>
    <row r="9" spans="1:4" ht="19.5" customHeight="1" x14ac:dyDescent="0.25">
      <c r="A9" s="16" t="s">
        <v>156</v>
      </c>
      <c r="B9" s="29">
        <f>B7+B8</f>
        <v>73798</v>
      </c>
      <c r="C9" s="30" t="s">
        <v>157</v>
      </c>
      <c r="D9" s="30" t="s">
        <v>158</v>
      </c>
    </row>
    <row r="10" spans="1:4" ht="19.5" customHeight="1" x14ac:dyDescent="0.25">
      <c r="A10" s="13" t="s">
        <v>159</v>
      </c>
      <c r="B10" s="31">
        <f>Einnahmen!B12+Einnahmen!B13+Einnahmen!B14</f>
        <v>2310</v>
      </c>
      <c r="C10" s="32" t="s">
        <v>160</v>
      </c>
      <c r="D10" s="32" t="s">
        <v>161</v>
      </c>
    </row>
    <row r="11" spans="1:4" ht="19.5" customHeight="1" x14ac:dyDescent="0.25">
      <c r="A11" s="16" t="s">
        <v>162</v>
      </c>
      <c r="B11" s="29">
        <f>-Einnahmen!B20</f>
        <v>-840</v>
      </c>
      <c r="C11" s="30" t="s">
        <v>163</v>
      </c>
      <c r="D11" s="30" t="s">
        <v>164</v>
      </c>
    </row>
    <row r="12" spans="1:4" ht="19.5" customHeight="1" x14ac:dyDescent="0.25">
      <c r="A12" s="13" t="s">
        <v>165</v>
      </c>
      <c r="B12" s="31">
        <f>B9+B11</f>
        <v>72958</v>
      </c>
      <c r="C12" s="32" t="s">
        <v>157</v>
      </c>
      <c r="D12" s="32" t="s">
        <v>166</v>
      </c>
    </row>
    <row r="14" spans="1:4" ht="19.5" customHeight="1" x14ac:dyDescent="0.25">
      <c r="A14" s="4" t="s">
        <v>167</v>
      </c>
      <c r="B14" s="4"/>
      <c r="C14" s="4"/>
      <c r="D14" s="4"/>
    </row>
    <row r="15" spans="1:4" ht="19.5" customHeight="1" x14ac:dyDescent="0.25">
      <c r="A15" s="16" t="s">
        <v>168</v>
      </c>
      <c r="B15" s="29">
        <f>-Ausgaben!B24</f>
        <v>-9406</v>
      </c>
      <c r="C15" s="30" t="s">
        <v>169</v>
      </c>
      <c r="D15" s="30"/>
    </row>
    <row r="16" spans="1:4" ht="19.5" customHeight="1" x14ac:dyDescent="0.25">
      <c r="A16" s="13" t="s">
        <v>170</v>
      </c>
      <c r="B16" s="31">
        <v>-36</v>
      </c>
      <c r="C16" s="32" t="s">
        <v>171</v>
      </c>
      <c r="D16" s="32" t="s">
        <v>172</v>
      </c>
    </row>
    <row r="17" spans="1:4" ht="19.5" customHeight="1" x14ac:dyDescent="0.25">
      <c r="A17" s="16" t="s">
        <v>173</v>
      </c>
      <c r="B17" s="29">
        <f>MIN(B15,-B16)</f>
        <v>-9406</v>
      </c>
      <c r="C17" s="30" t="s">
        <v>157</v>
      </c>
      <c r="D17" s="30" t="s">
        <v>174</v>
      </c>
    </row>
    <row r="18" spans="1:4" ht="19.5" customHeight="1" x14ac:dyDescent="0.25">
      <c r="A18" s="13" t="s">
        <v>175</v>
      </c>
      <c r="B18" s="31">
        <f>-ROUND(B12*0.06,2)</f>
        <v>-4377.4799999999996</v>
      </c>
      <c r="C18" s="32" t="s">
        <v>157</v>
      </c>
      <c r="D18" s="32" t="s">
        <v>176</v>
      </c>
    </row>
    <row r="19" spans="1:4" ht="19.5" customHeight="1" x14ac:dyDescent="0.25">
      <c r="A19" s="16" t="s">
        <v>177</v>
      </c>
      <c r="B19" s="29">
        <f>MAX(0,(-Ausgaben!B32)-(-B18))</f>
        <v>0</v>
      </c>
      <c r="C19" s="30" t="s">
        <v>178</v>
      </c>
      <c r="D19" s="30" t="s">
        <v>179</v>
      </c>
    </row>
    <row r="21" spans="1:4" ht="19.5" customHeight="1" x14ac:dyDescent="0.25">
      <c r="A21" s="4" t="s">
        <v>180</v>
      </c>
      <c r="B21" s="4"/>
      <c r="C21" s="4"/>
      <c r="D21" s="4"/>
    </row>
    <row r="22" spans="1:4" ht="19.5" customHeight="1" x14ac:dyDescent="0.25">
      <c r="A22" s="13" t="s">
        <v>181</v>
      </c>
      <c r="B22" s="31">
        <f>B12</f>
        <v>72958</v>
      </c>
      <c r="C22" s="32" t="s">
        <v>182</v>
      </c>
      <c r="D22" s="32"/>
    </row>
    <row r="23" spans="1:4" ht="19.5" customHeight="1" x14ac:dyDescent="0.25">
      <c r="A23" s="16" t="s">
        <v>183</v>
      </c>
      <c r="B23" s="29">
        <f>B17</f>
        <v>-9406</v>
      </c>
      <c r="C23" s="30" t="s">
        <v>184</v>
      </c>
      <c r="D23" s="30"/>
    </row>
    <row r="24" spans="1:4" ht="19.5" customHeight="1" x14ac:dyDescent="0.25">
      <c r="A24" s="13" t="s">
        <v>185</v>
      </c>
      <c r="B24" s="31">
        <f>-B19</f>
        <v>0</v>
      </c>
      <c r="C24" s="32" t="s">
        <v>186</v>
      </c>
      <c r="D24" s="32"/>
    </row>
    <row r="25" spans="1:4" ht="19.5" customHeight="1" x14ac:dyDescent="0.25">
      <c r="A25" s="33" t="s">
        <v>187</v>
      </c>
      <c r="B25" s="34">
        <f>B22+B23-B24</f>
        <v>63552</v>
      </c>
      <c r="C25" s="35" t="s">
        <v>157</v>
      </c>
      <c r="D25" s="35" t="s">
        <v>188</v>
      </c>
    </row>
    <row r="27" spans="1:4" ht="19.5" customHeight="1" x14ac:dyDescent="0.25">
      <c r="A27" s="4" t="s">
        <v>189</v>
      </c>
      <c r="B27" s="4"/>
      <c r="C27" s="4"/>
      <c r="D27" s="4"/>
    </row>
    <row r="28" spans="1:4" ht="19.5" customHeight="1" x14ac:dyDescent="0.25">
      <c r="A28" s="13" t="s">
        <v>190</v>
      </c>
      <c r="B28" s="36">
        <v>11604</v>
      </c>
      <c r="C28" s="32" t="s">
        <v>191</v>
      </c>
      <c r="D28" s="32" t="s">
        <v>192</v>
      </c>
    </row>
    <row r="29" spans="1:4" ht="19.5" customHeight="1" x14ac:dyDescent="0.25">
      <c r="A29" s="16" t="s">
        <v>193</v>
      </c>
      <c r="B29" s="29">
        <f>IF(B25&lt;=B28, 0, IF(B25&lt;=17005, (216.16*((B25-B28)/10000)+2397)*((B25-B28)/10000),  IF(B25&lt;=66760, (89.73*((B25-17005)/10000)+2397)*((B25-17005)/10000)+1025,   IF(B25&lt;=277825, 0.42*B25-10602,    0.45*B25-18937))))</f>
        <v>14126.426905435701</v>
      </c>
      <c r="C29" s="30" t="s">
        <v>194</v>
      </c>
      <c r="D29" s="30" t="s">
        <v>195</v>
      </c>
    </row>
    <row r="30" spans="1:4" ht="19.5" customHeight="1" x14ac:dyDescent="0.25">
      <c r="A30" s="13" t="s">
        <v>196</v>
      </c>
      <c r="B30" s="31">
        <f>IF(B29&gt;18130, B29*0.055, IF(B29&gt;16956, (B29-16956)*0.119, 0))</f>
        <v>0</v>
      </c>
      <c r="C30" s="32" t="s">
        <v>197</v>
      </c>
      <c r="D30" s="32" t="s">
        <v>198</v>
      </c>
    </row>
    <row r="31" spans="1:4" ht="19.5" customHeight="1" x14ac:dyDescent="0.25">
      <c r="A31" s="16" t="s">
        <v>199</v>
      </c>
      <c r="B31" s="29">
        <f>IF(Stammdaten!B10="Ja",B29*0.09,0)</f>
        <v>0</v>
      </c>
      <c r="C31" s="30" t="s">
        <v>200</v>
      </c>
      <c r="D31" s="30" t="s">
        <v>201</v>
      </c>
    </row>
    <row r="32" spans="1:4" ht="19.5" customHeight="1" x14ac:dyDescent="0.25">
      <c r="A32" s="13" t="s">
        <v>202</v>
      </c>
      <c r="B32" s="31">
        <f>IF(B10&gt;0,B10*0.25,0)</f>
        <v>577.5</v>
      </c>
      <c r="C32" s="32" t="s">
        <v>203</v>
      </c>
      <c r="D32" s="32" t="s">
        <v>204</v>
      </c>
    </row>
    <row r="33" spans="1:4" ht="19.5" customHeight="1" x14ac:dyDescent="0.25">
      <c r="A33" s="16" t="s">
        <v>205</v>
      </c>
      <c r="B33" s="29">
        <f>-Ausgaben!B38</f>
        <v>-800</v>
      </c>
      <c r="C33" s="30" t="s">
        <v>206</v>
      </c>
      <c r="D33" s="30" t="s">
        <v>207</v>
      </c>
    </row>
    <row r="35" spans="1:4" ht="19.5" customHeight="1" x14ac:dyDescent="0.25">
      <c r="A35" s="33" t="s">
        <v>208</v>
      </c>
      <c r="B35" s="34">
        <f>B29+B30+B31+B32+B33</f>
        <v>13903.926905435701</v>
      </c>
      <c r="C35" s="35" t="s">
        <v>157</v>
      </c>
      <c r="D35" s="35" t="s">
        <v>209</v>
      </c>
    </row>
    <row r="37" spans="1:4" ht="19.5" customHeight="1" x14ac:dyDescent="0.25">
      <c r="A37" s="4" t="s">
        <v>210</v>
      </c>
      <c r="B37" s="4"/>
      <c r="C37" s="4"/>
      <c r="D37" s="4"/>
    </row>
    <row r="38" spans="1:4" ht="19.5" customHeight="1" x14ac:dyDescent="0.25">
      <c r="A38" s="13" t="s">
        <v>211</v>
      </c>
      <c r="B38" s="31">
        <f>-Einnahmen!C21</f>
        <v>-16650.3</v>
      </c>
      <c r="C38" s="32" t="s">
        <v>212</v>
      </c>
      <c r="D38" s="32"/>
    </row>
    <row r="39" spans="1:4" ht="19.5" customHeight="1" x14ac:dyDescent="0.25">
      <c r="A39" s="16" t="s">
        <v>213</v>
      </c>
      <c r="B39" s="29">
        <f>-Einnahmen!D21</f>
        <v>-1213.8</v>
      </c>
      <c r="C39" s="30" t="s">
        <v>214</v>
      </c>
      <c r="D39" s="30"/>
    </row>
    <row r="40" spans="1:4" ht="19.5" customHeight="1" x14ac:dyDescent="0.25">
      <c r="A40" s="37" t="s">
        <v>215</v>
      </c>
      <c r="B40" s="36">
        <v>0</v>
      </c>
      <c r="C40" s="38" t="s">
        <v>216</v>
      </c>
      <c r="D40" s="38" t="s">
        <v>217</v>
      </c>
    </row>
    <row r="41" spans="1:4" ht="19.5" customHeight="1" x14ac:dyDescent="0.25">
      <c r="A41" s="16" t="s">
        <v>218</v>
      </c>
      <c r="B41" s="29">
        <f>-B32</f>
        <v>-577.5</v>
      </c>
      <c r="C41" s="30" t="s">
        <v>219</v>
      </c>
      <c r="D41" s="30" t="s">
        <v>220</v>
      </c>
    </row>
    <row r="43" spans="1:4" ht="27.75" customHeight="1" x14ac:dyDescent="0.25">
      <c r="A43" s="39" t="s">
        <v>221</v>
      </c>
      <c r="B43" s="40">
        <f>-(B35+B38+B39+B40+B41)</f>
        <v>4537.6730945642985</v>
      </c>
      <c r="C43" s="41" t="s">
        <v>157</v>
      </c>
      <c r="D43" s="41" t="s">
        <v>222</v>
      </c>
    </row>
    <row r="45" spans="1:4" ht="19.5" customHeight="1" x14ac:dyDescent="0.25">
      <c r="A45" s="16" t="s">
        <v>223</v>
      </c>
      <c r="B45" s="42">
        <f>IF(B7&gt;0,B29/B7,0)</f>
        <v>0.18066794865629493</v>
      </c>
      <c r="C45" s="30" t="s">
        <v>157</v>
      </c>
      <c r="D45" s="30" t="s">
        <v>224</v>
      </c>
    </row>
    <row r="46" spans="1:4" ht="19.5" customHeight="1" x14ac:dyDescent="0.25">
      <c r="A46" s="13" t="s">
        <v>225</v>
      </c>
      <c r="B46" s="43">
        <f>IF(B25&lt;=11604,0,IF(B25&lt;=17005,0.14,IF(B25&lt;=66760,0.2397,IF(B25&lt;=277825,0.42,0.45))))</f>
        <v>0.2397</v>
      </c>
      <c r="C46" s="32" t="s">
        <v>194</v>
      </c>
      <c r="D46" s="32" t="s">
        <v>226</v>
      </c>
    </row>
  </sheetData>
  <mergeCells count="7">
    <mergeCell ref="A27:D27"/>
    <mergeCell ref="A37:D37"/>
    <mergeCell ref="A2:D2"/>
    <mergeCell ref="A3:D3"/>
    <mergeCell ref="A6:D6"/>
    <mergeCell ref="A14:D14"/>
    <mergeCell ref="A21:D2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33C00"/>
  </sheetPr>
  <dimension ref="A1:H31"/>
  <sheetViews>
    <sheetView showGridLines="0" zoomScaleNormal="100" workbookViewId="0">
      <pane ySplit="4" topLeftCell="A5" activePane="bottomLeft" state="frozen"/>
      <selection pane="bottomLeft" sqref="A1:XFD1048576"/>
    </sheetView>
  </sheetViews>
  <sheetFormatPr baseColWidth="10" defaultColWidth="8.7109375" defaultRowHeight="15" x14ac:dyDescent="0.25"/>
  <cols>
    <col min="1" max="1" width="33.140625" bestFit="1" customWidth="1"/>
    <col min="2" max="2" width="22.5703125" bestFit="1" customWidth="1"/>
    <col min="3" max="3" width="17.42578125" bestFit="1" customWidth="1"/>
    <col min="4" max="4" width="26.7109375" bestFit="1" customWidth="1"/>
    <col min="5" max="5" width="24.5703125" bestFit="1" customWidth="1"/>
    <col min="7" max="7" width="14.7109375" bestFit="1" customWidth="1"/>
    <col min="8" max="8" width="10.5703125" bestFit="1" customWidth="1"/>
  </cols>
  <sheetData>
    <row r="1" spans="1:5" ht="7.5" customHeight="1" x14ac:dyDescent="0.25"/>
    <row r="2" spans="1:5" ht="49.5" customHeight="1" x14ac:dyDescent="0.25">
      <c r="A2" s="9" t="s">
        <v>319</v>
      </c>
      <c r="B2" s="9"/>
      <c r="C2" s="9"/>
      <c r="D2" s="9"/>
      <c r="E2" s="9"/>
    </row>
    <row r="4" spans="1:5" ht="18" customHeight="1" x14ac:dyDescent="0.25">
      <c r="A4" s="44" t="s">
        <v>227</v>
      </c>
      <c r="B4" s="44" t="s">
        <v>228</v>
      </c>
      <c r="C4" s="45" t="s">
        <v>229</v>
      </c>
      <c r="D4" s="46" t="s">
        <v>230</v>
      </c>
      <c r="E4" s="44" t="s">
        <v>231</v>
      </c>
    </row>
    <row r="5" spans="1:5" ht="31.5" customHeight="1" x14ac:dyDescent="0.25">
      <c r="A5" s="47">
        <f>Einnahmen!B21</f>
        <v>78190</v>
      </c>
      <c r="B5" s="47">
        <f>Berechnung!B25</f>
        <v>63552</v>
      </c>
      <c r="C5" s="48">
        <f>Berechnung!B35</f>
        <v>13903.926905435701</v>
      </c>
      <c r="D5" s="49">
        <f>Berechnung!B43</f>
        <v>4537.6730945642985</v>
      </c>
      <c r="E5" s="50">
        <f>Berechnung!B45</f>
        <v>0.18066794865629493</v>
      </c>
    </row>
    <row r="6" spans="1:5" ht="19.5" customHeight="1" x14ac:dyDescent="0.25"/>
    <row r="7" spans="1:5" ht="15" customHeight="1" x14ac:dyDescent="0.25">
      <c r="A7" s="2"/>
      <c r="B7" s="2"/>
      <c r="C7" s="2"/>
      <c r="D7" s="2"/>
      <c r="E7" s="2"/>
    </row>
    <row r="8" spans="1:5" ht="21.75" customHeight="1" x14ac:dyDescent="0.25">
      <c r="A8" s="7" t="s">
        <v>232</v>
      </c>
      <c r="B8" s="7"/>
      <c r="C8" s="7"/>
      <c r="D8" s="7"/>
      <c r="E8" s="7"/>
    </row>
    <row r="9" spans="1:5" ht="19.5" customHeight="1" x14ac:dyDescent="0.25">
      <c r="A9" s="51" t="s">
        <v>55</v>
      </c>
      <c r="B9" s="51" t="s">
        <v>56</v>
      </c>
      <c r="C9" s="51" t="s">
        <v>233</v>
      </c>
      <c r="D9" s="51" t="s">
        <v>234</v>
      </c>
      <c r="E9" s="51" t="s">
        <v>149</v>
      </c>
    </row>
    <row r="10" spans="1:5" ht="19.5" customHeight="1" x14ac:dyDescent="0.25">
      <c r="A10" s="13" t="s">
        <v>235</v>
      </c>
      <c r="B10" s="52">
        <f>Einnahmen!B21</f>
        <v>78190</v>
      </c>
      <c r="C10" s="53">
        <v>64200</v>
      </c>
      <c r="D10" s="54">
        <f t="shared" ref="D10:D22" si="0">IF(C10&lt;&gt;0,B10-C10,"")</f>
        <v>13990</v>
      </c>
      <c r="E10" s="15" t="s">
        <v>236</v>
      </c>
    </row>
    <row r="11" spans="1:5" ht="19.5" customHeight="1" x14ac:dyDescent="0.25">
      <c r="A11" s="16" t="s">
        <v>237</v>
      </c>
      <c r="B11" s="55">
        <f>Ausgaben!B14</f>
        <v>4392</v>
      </c>
      <c r="C11" s="56">
        <v>3100</v>
      </c>
      <c r="D11" s="57">
        <f t="shared" si="0"/>
        <v>1292</v>
      </c>
      <c r="E11" s="18" t="s">
        <v>238</v>
      </c>
    </row>
    <row r="12" spans="1:5" ht="19.5" customHeight="1" x14ac:dyDescent="0.25">
      <c r="A12" s="13" t="s">
        <v>239</v>
      </c>
      <c r="B12" s="52">
        <f>Ausgaben!B24</f>
        <v>9406</v>
      </c>
      <c r="C12" s="53">
        <v>8500</v>
      </c>
      <c r="D12" s="54">
        <f t="shared" si="0"/>
        <v>906</v>
      </c>
      <c r="E12" s="15" t="s">
        <v>240</v>
      </c>
    </row>
    <row r="13" spans="1:5" ht="19.5" customHeight="1" x14ac:dyDescent="0.25">
      <c r="A13" s="16" t="s">
        <v>241</v>
      </c>
      <c r="B13" s="55">
        <f>Berechnung!B19</f>
        <v>0</v>
      </c>
      <c r="C13" s="56">
        <v>0</v>
      </c>
      <c r="D13" s="57" t="str">
        <f t="shared" si="0"/>
        <v/>
      </c>
      <c r="E13" s="18" t="s">
        <v>242</v>
      </c>
    </row>
    <row r="14" spans="1:5" ht="19.5" customHeight="1" x14ac:dyDescent="0.25">
      <c r="A14" s="33" t="s">
        <v>187</v>
      </c>
      <c r="B14" s="58">
        <f>Berechnung!B25</f>
        <v>63552</v>
      </c>
      <c r="C14" s="59">
        <v>52400</v>
      </c>
      <c r="D14" s="60">
        <f t="shared" si="0"/>
        <v>11152</v>
      </c>
      <c r="E14" s="61" t="s">
        <v>243</v>
      </c>
    </row>
    <row r="15" spans="1:5" ht="19.5" customHeight="1" x14ac:dyDescent="0.25">
      <c r="A15" s="16" t="s">
        <v>244</v>
      </c>
      <c r="B15" s="55">
        <f>Berechnung!B29</f>
        <v>14126.426905435701</v>
      </c>
      <c r="C15" s="56">
        <v>10820</v>
      </c>
      <c r="D15" s="57">
        <f t="shared" si="0"/>
        <v>3306.426905435701</v>
      </c>
      <c r="E15" s="18"/>
    </row>
    <row r="16" spans="1:5" ht="19.5" customHeight="1" x14ac:dyDescent="0.25">
      <c r="A16" s="13" t="s">
        <v>245</v>
      </c>
      <c r="B16" s="52">
        <f>Berechnung!B30</f>
        <v>0</v>
      </c>
      <c r="C16" s="53">
        <v>0</v>
      </c>
      <c r="D16" s="54" t="str">
        <f t="shared" si="0"/>
        <v/>
      </c>
      <c r="E16" s="15"/>
    </row>
    <row r="17" spans="1:8" ht="19.5" customHeight="1" x14ac:dyDescent="0.25">
      <c r="A17" s="16" t="s">
        <v>246</v>
      </c>
      <c r="B17" s="55">
        <f>Berechnung!B31</f>
        <v>0</v>
      </c>
      <c r="C17" s="56">
        <v>920</v>
      </c>
      <c r="D17" s="57">
        <f t="shared" si="0"/>
        <v>-920</v>
      </c>
      <c r="E17" s="18"/>
    </row>
    <row r="18" spans="1:8" ht="19.5" customHeight="1" x14ac:dyDescent="0.25">
      <c r="A18" s="13" t="s">
        <v>247</v>
      </c>
      <c r="B18" s="52">
        <f>Berechnung!B33</f>
        <v>-800</v>
      </c>
      <c r="C18" s="53">
        <v>-700</v>
      </c>
      <c r="D18" s="54">
        <f t="shared" si="0"/>
        <v>-100</v>
      </c>
      <c r="E18" s="15" t="s">
        <v>248</v>
      </c>
    </row>
    <row r="19" spans="1:8" ht="19.5" customHeight="1" x14ac:dyDescent="0.25">
      <c r="A19" s="62" t="s">
        <v>249</v>
      </c>
      <c r="B19" s="63">
        <f>Berechnung!B35</f>
        <v>13903.926905435701</v>
      </c>
      <c r="C19" s="64">
        <v>12040</v>
      </c>
      <c r="D19" s="65">
        <f t="shared" si="0"/>
        <v>1863.926905435701</v>
      </c>
      <c r="E19" s="66"/>
    </row>
    <row r="20" spans="1:8" ht="19.5" customHeight="1" x14ac:dyDescent="0.25">
      <c r="A20" s="13" t="s">
        <v>250</v>
      </c>
      <c r="B20" s="52">
        <f>Berechnung!B38</f>
        <v>-16650.3</v>
      </c>
      <c r="C20" s="53">
        <v>-14280</v>
      </c>
      <c r="D20" s="54">
        <f t="shared" si="0"/>
        <v>-2370.2999999999993</v>
      </c>
      <c r="E20" s="15"/>
    </row>
    <row r="21" spans="1:8" ht="19.5" customHeight="1" x14ac:dyDescent="0.25">
      <c r="A21" s="16" t="s">
        <v>251</v>
      </c>
      <c r="B21" s="55">
        <f>Berechnung!B39</f>
        <v>-1213.8</v>
      </c>
      <c r="C21" s="56">
        <v>-920</v>
      </c>
      <c r="D21" s="57">
        <f t="shared" si="0"/>
        <v>-293.79999999999995</v>
      </c>
      <c r="E21" s="18"/>
    </row>
    <row r="22" spans="1:8" ht="19.5" customHeight="1" x14ac:dyDescent="0.25">
      <c r="A22" s="33" t="s">
        <v>230</v>
      </c>
      <c r="B22" s="58">
        <f>Berechnung!B43</f>
        <v>4537.6730945642985</v>
      </c>
      <c r="C22" s="59">
        <v>0</v>
      </c>
      <c r="D22" s="60" t="str">
        <f t="shared" si="0"/>
        <v/>
      </c>
      <c r="E22" s="61"/>
    </row>
    <row r="24" spans="1:8" ht="15.75" customHeight="1" x14ac:dyDescent="0.25">
      <c r="A24" s="7" t="s">
        <v>252</v>
      </c>
      <c r="B24" s="7"/>
      <c r="C24" s="7"/>
      <c r="D24" s="7"/>
      <c r="E24" s="7"/>
    </row>
    <row r="26" spans="1:8" ht="15" customHeight="1" x14ac:dyDescent="0.25">
      <c r="G26" s="67" t="s">
        <v>227</v>
      </c>
      <c r="H26" s="68">
        <f>Einnahmen!B21</f>
        <v>78190</v>
      </c>
    </row>
    <row r="27" spans="1:8" ht="15" customHeight="1" x14ac:dyDescent="0.25">
      <c r="G27" s="67" t="s">
        <v>253</v>
      </c>
      <c r="H27" s="68">
        <f>ABS(Ausgaben!B14)</f>
        <v>4392</v>
      </c>
    </row>
    <row r="28" spans="1:8" ht="15" customHeight="1" x14ac:dyDescent="0.25">
      <c r="G28" s="67" t="s">
        <v>254</v>
      </c>
      <c r="H28" s="68">
        <f>ABS(Ausgaben!B24)</f>
        <v>9406</v>
      </c>
    </row>
    <row r="29" spans="1:8" ht="15" customHeight="1" x14ac:dyDescent="0.25">
      <c r="G29" s="67" t="s">
        <v>255</v>
      </c>
      <c r="H29" s="68">
        <f>Berechnung!B25</f>
        <v>63552</v>
      </c>
    </row>
    <row r="30" spans="1:8" ht="15" customHeight="1" x14ac:dyDescent="0.25">
      <c r="G30" s="67" t="s">
        <v>256</v>
      </c>
      <c r="H30" s="68">
        <f>ABS(Berechnung!B35)</f>
        <v>13903.926905435701</v>
      </c>
    </row>
    <row r="31" spans="1:8" ht="15" customHeight="1" x14ac:dyDescent="0.25">
      <c r="G31" s="67" t="s">
        <v>257</v>
      </c>
      <c r="H31" s="68">
        <f>ABS(Berechnung!B43)</f>
        <v>4537.6730945642985</v>
      </c>
    </row>
  </sheetData>
  <mergeCells count="4">
    <mergeCell ref="A2:E2"/>
    <mergeCell ref="A7:E7"/>
    <mergeCell ref="A8:E8"/>
    <mergeCell ref="A24:E24"/>
  </mergeCells>
  <pageMargins left="0.75" right="0.75" top="1" bottom="1" header="0.511811023622047" footer="0.511811023622047"/>
  <pageSetup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D28"/>
  <sheetViews>
    <sheetView showGridLines="0" zoomScaleNormal="100" workbookViewId="0">
      <pane ySplit="4" topLeftCell="A5" activePane="bottomLeft" state="frozen"/>
      <selection pane="bottomLeft" sqref="A1:XFD1048576"/>
    </sheetView>
  </sheetViews>
  <sheetFormatPr baseColWidth="10" defaultColWidth="8.7109375" defaultRowHeight="15" x14ac:dyDescent="0.25"/>
  <cols>
    <col min="1" max="1" width="4.42578125" bestFit="1" customWidth="1"/>
    <col min="2" max="2" width="51.28515625" bestFit="1" customWidth="1"/>
    <col min="3" max="3" width="12.140625" bestFit="1" customWidth="1"/>
    <col min="4" max="4" width="30.140625" bestFit="1" customWidth="1"/>
  </cols>
  <sheetData>
    <row r="2" spans="1:4" ht="37.5" customHeight="1" x14ac:dyDescent="0.25">
      <c r="A2" s="1" t="s">
        <v>320</v>
      </c>
      <c r="B2" s="1"/>
      <c r="C2" s="1"/>
      <c r="D2" s="1"/>
    </row>
    <row r="3" spans="1:4" ht="15" customHeight="1" x14ac:dyDescent="0.25">
      <c r="A3" s="8" t="s">
        <v>258</v>
      </c>
      <c r="B3" s="8"/>
      <c r="C3" s="8"/>
      <c r="D3" s="8"/>
    </row>
    <row r="4" spans="1:4" ht="21.75" customHeight="1" x14ac:dyDescent="0.25">
      <c r="A4" s="12" t="s">
        <v>91</v>
      </c>
      <c r="B4" s="12" t="s">
        <v>259</v>
      </c>
      <c r="C4" s="12" t="s">
        <v>260</v>
      </c>
      <c r="D4" s="12" t="s">
        <v>59</v>
      </c>
    </row>
    <row r="5" spans="1:4" ht="19.5" customHeight="1" x14ac:dyDescent="0.25">
      <c r="A5" s="4" t="s">
        <v>261</v>
      </c>
      <c r="B5" s="4"/>
      <c r="C5" s="4"/>
      <c r="D5" s="4"/>
    </row>
    <row r="6" spans="1:4" ht="19.5" customHeight="1" x14ac:dyDescent="0.25">
      <c r="A6" s="69" t="s">
        <v>262</v>
      </c>
      <c r="B6" s="13" t="s">
        <v>263</v>
      </c>
      <c r="C6" s="70" t="s">
        <v>21</v>
      </c>
      <c r="D6" s="15" t="s">
        <v>40</v>
      </c>
    </row>
    <row r="7" spans="1:4" ht="19.5" customHeight="1" x14ac:dyDescent="0.25">
      <c r="A7" s="71" t="s">
        <v>262</v>
      </c>
      <c r="B7" s="16" t="s">
        <v>264</v>
      </c>
      <c r="C7" s="70" t="s">
        <v>21</v>
      </c>
      <c r="D7" s="18" t="s">
        <v>265</v>
      </c>
    </row>
    <row r="8" spans="1:4" ht="19.5" customHeight="1" x14ac:dyDescent="0.25">
      <c r="A8" s="69" t="s">
        <v>262</v>
      </c>
      <c r="B8" s="13" t="s">
        <v>266</v>
      </c>
      <c r="C8" s="70" t="s">
        <v>21</v>
      </c>
      <c r="D8" s="15" t="s">
        <v>267</v>
      </c>
    </row>
    <row r="9" spans="1:4" ht="19.5" customHeight="1" x14ac:dyDescent="0.25">
      <c r="A9" s="4" t="s">
        <v>268</v>
      </c>
      <c r="B9" s="4"/>
      <c r="C9" s="4"/>
      <c r="D9" s="4"/>
    </row>
    <row r="10" spans="1:4" ht="19.5" customHeight="1" x14ac:dyDescent="0.25">
      <c r="A10" s="69" t="s">
        <v>269</v>
      </c>
      <c r="B10" s="13" t="s">
        <v>270</v>
      </c>
      <c r="C10" s="70" t="s">
        <v>21</v>
      </c>
      <c r="D10" s="15" t="s">
        <v>271</v>
      </c>
    </row>
    <row r="11" spans="1:4" ht="19.5" customHeight="1" x14ac:dyDescent="0.25">
      <c r="A11" s="71" t="s">
        <v>272</v>
      </c>
      <c r="B11" s="16" t="s">
        <v>273</v>
      </c>
      <c r="C11" s="70" t="s">
        <v>21</v>
      </c>
      <c r="D11" s="18" t="s">
        <v>274</v>
      </c>
    </row>
    <row r="12" spans="1:4" ht="19.5" customHeight="1" x14ac:dyDescent="0.25">
      <c r="A12" s="69" t="s">
        <v>275</v>
      </c>
      <c r="B12" s="13" t="s">
        <v>276</v>
      </c>
      <c r="C12" s="70" t="s">
        <v>21</v>
      </c>
      <c r="D12" s="15" t="s">
        <v>277</v>
      </c>
    </row>
    <row r="13" spans="1:4" ht="19.5" customHeight="1" x14ac:dyDescent="0.25">
      <c r="A13" s="71" t="s">
        <v>278</v>
      </c>
      <c r="B13" s="16" t="s">
        <v>279</v>
      </c>
      <c r="C13" s="70" t="s">
        <v>21</v>
      </c>
      <c r="D13" s="18" t="s">
        <v>280</v>
      </c>
    </row>
    <row r="14" spans="1:4" ht="19.5" customHeight="1" x14ac:dyDescent="0.25">
      <c r="A14" s="4" t="s">
        <v>281</v>
      </c>
      <c r="B14" s="4"/>
      <c r="C14" s="4"/>
      <c r="D14" s="4"/>
    </row>
    <row r="15" spans="1:4" ht="19.5" customHeight="1" x14ac:dyDescent="0.25">
      <c r="A15" s="71" t="s">
        <v>282</v>
      </c>
      <c r="B15" s="16" t="s">
        <v>283</v>
      </c>
      <c r="C15" s="70" t="s">
        <v>21</v>
      </c>
      <c r="D15" s="18" t="s">
        <v>284</v>
      </c>
    </row>
    <row r="16" spans="1:4" ht="19.5" customHeight="1" x14ac:dyDescent="0.25">
      <c r="A16" s="69" t="s">
        <v>285</v>
      </c>
      <c r="B16" s="13" t="s">
        <v>286</v>
      </c>
      <c r="C16" s="70" t="s">
        <v>21</v>
      </c>
      <c r="D16" s="15" t="s">
        <v>287</v>
      </c>
    </row>
    <row r="17" spans="1:4" ht="19.5" customHeight="1" x14ac:dyDescent="0.25">
      <c r="A17" s="71" t="s">
        <v>288</v>
      </c>
      <c r="B17" s="16" t="s">
        <v>289</v>
      </c>
      <c r="C17" s="70" t="s">
        <v>21</v>
      </c>
      <c r="D17" s="18" t="s">
        <v>290</v>
      </c>
    </row>
    <row r="18" spans="1:4" ht="19.5" customHeight="1" x14ac:dyDescent="0.25">
      <c r="A18" s="4" t="s">
        <v>291</v>
      </c>
      <c r="B18" s="4"/>
      <c r="C18" s="4"/>
      <c r="D18" s="4"/>
    </row>
    <row r="19" spans="1:4" ht="19.5" customHeight="1" x14ac:dyDescent="0.25">
      <c r="A19" s="71" t="s">
        <v>282</v>
      </c>
      <c r="B19" s="16" t="s">
        <v>292</v>
      </c>
      <c r="C19" s="70" t="s">
        <v>21</v>
      </c>
      <c r="D19" s="18" t="s">
        <v>293</v>
      </c>
    </row>
    <row r="20" spans="1:4" ht="19.5" customHeight="1" x14ac:dyDescent="0.25">
      <c r="A20" s="4" t="s">
        <v>294</v>
      </c>
      <c r="B20" s="4"/>
      <c r="C20" s="4"/>
      <c r="D20" s="4"/>
    </row>
    <row r="21" spans="1:4" ht="19.5" customHeight="1" x14ac:dyDescent="0.25">
      <c r="A21" s="71" t="s">
        <v>295</v>
      </c>
      <c r="B21" s="16" t="s">
        <v>296</v>
      </c>
      <c r="C21" s="70" t="s">
        <v>21</v>
      </c>
      <c r="D21" s="18" t="s">
        <v>297</v>
      </c>
    </row>
    <row r="22" spans="1:4" ht="19.5" customHeight="1" x14ac:dyDescent="0.25">
      <c r="A22" s="69" t="s">
        <v>298</v>
      </c>
      <c r="B22" s="13" t="s">
        <v>299</v>
      </c>
      <c r="C22" s="70" t="s">
        <v>21</v>
      </c>
      <c r="D22" s="15" t="s">
        <v>300</v>
      </c>
    </row>
    <row r="23" spans="1:4" ht="19.5" customHeight="1" x14ac:dyDescent="0.25">
      <c r="A23" s="4" t="s">
        <v>301</v>
      </c>
      <c r="B23" s="4"/>
      <c r="C23" s="4"/>
      <c r="D23" s="4"/>
    </row>
    <row r="24" spans="1:4" ht="19.5" customHeight="1" x14ac:dyDescent="0.25">
      <c r="A24" s="69" t="s">
        <v>302</v>
      </c>
      <c r="B24" s="13" t="s">
        <v>303</v>
      </c>
      <c r="C24" s="70" t="s">
        <v>21</v>
      </c>
      <c r="D24" s="15" t="s">
        <v>304</v>
      </c>
    </row>
    <row r="25" spans="1:4" ht="19.5" customHeight="1" x14ac:dyDescent="0.25">
      <c r="A25" s="71" t="s">
        <v>305</v>
      </c>
      <c r="B25" s="16" t="s">
        <v>306</v>
      </c>
      <c r="C25" s="70" t="s">
        <v>21</v>
      </c>
      <c r="D25" s="18" t="s">
        <v>307</v>
      </c>
    </row>
    <row r="26" spans="1:4" ht="19.5" customHeight="1" x14ac:dyDescent="0.25">
      <c r="A26" s="4" t="s">
        <v>308</v>
      </c>
      <c r="B26" s="4"/>
      <c r="C26" s="4"/>
      <c r="D26" s="4"/>
    </row>
    <row r="27" spans="1:4" ht="19.5" customHeight="1" x14ac:dyDescent="0.25">
      <c r="A27" s="71" t="s">
        <v>309</v>
      </c>
      <c r="B27" s="16" t="s">
        <v>310</v>
      </c>
      <c r="C27" s="70" t="s">
        <v>21</v>
      </c>
      <c r="D27" s="18" t="s">
        <v>311</v>
      </c>
    </row>
    <row r="28" spans="1:4" ht="19.5" customHeight="1" x14ac:dyDescent="0.25">
      <c r="A28" s="69" t="s">
        <v>312</v>
      </c>
      <c r="B28" s="13" t="s">
        <v>313</v>
      </c>
      <c r="C28" s="70" t="s">
        <v>21</v>
      </c>
      <c r="D28" s="15" t="s">
        <v>314</v>
      </c>
    </row>
  </sheetData>
  <mergeCells count="9">
    <mergeCell ref="A18:D18"/>
    <mergeCell ref="A20:D20"/>
    <mergeCell ref="A23:D23"/>
    <mergeCell ref="A26:D26"/>
    <mergeCell ref="A2:D2"/>
    <mergeCell ref="A3:D3"/>
    <mergeCell ref="A5:D5"/>
    <mergeCell ref="A9:D9"/>
    <mergeCell ref="A14:D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Stammdaten</vt:lpstr>
      <vt:lpstr>Einnahmen</vt:lpstr>
      <vt:lpstr>Ausgaben</vt:lpstr>
      <vt:lpstr>Berechnung</vt:lpstr>
      <vt:lpstr>Zusammenfassung</vt:lpstr>
      <vt:lpstr>Checkliste</vt:lpstr>
      <vt:lpstr>Zusammenfassung!Druckbereich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3</cp:revision>
  <dcterms:created xsi:type="dcterms:W3CDTF">2026-05-24T09:32:47Z</dcterms:created>
  <dcterms:modified xsi:type="dcterms:W3CDTF">2026-05-24T09:35:11Z</dcterms:modified>
  <dc:language>en-US</dc:language>
</cp:coreProperties>
</file>