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wnloads\"/>
    </mc:Choice>
  </mc:AlternateContent>
  <xr:revisionPtr revIDLastSave="0" documentId="13_ncr:1_{1A33D580-7E8F-473F-9CDB-902B4FE02B5B}" xr6:coauthVersionLast="47" xr6:coauthVersionMax="47" xr10:uidLastSave="{00000000-0000-0000-0000-000000000000}"/>
  <bookViews>
    <workbookView xWindow="-120" yWindow="-120" windowWidth="29040" windowHeight="15720" tabRatio="620" xr2:uid="{00000000-000D-0000-FFFF-FFFF00000000}"/>
  </bookViews>
  <sheets>
    <sheet name="📋 Stammdaten" sheetId="1" r:id="rId1"/>
    <sheet name="💰 Einkünfte" sheetId="2" r:id="rId2"/>
    <sheet name="📁 Werbungskosten" sheetId="3" r:id="rId3"/>
    <sheet name="🧾 Sonderausgaben &amp; agB" sheetId="4" r:id="rId4"/>
    <sheet name="📊 Steuerberechnung" sheetId="5" r:id="rId5"/>
    <sheet name="✅ Checkliste &amp; Belege" sheetId="6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5" i="5" l="1"/>
  <c r="C16" i="5"/>
  <c r="C15" i="5"/>
  <c r="C14" i="5"/>
  <c r="C36" i="4"/>
  <c r="C38" i="4" s="1"/>
  <c r="C29" i="4"/>
  <c r="C24" i="4"/>
  <c r="C16" i="4"/>
  <c r="C9" i="4"/>
  <c r="C39" i="3"/>
  <c r="C36" i="3"/>
  <c r="C28" i="3"/>
  <c r="C21" i="3"/>
  <c r="C13" i="3"/>
  <c r="C9" i="3"/>
  <c r="C38" i="3" s="1"/>
  <c r="C40" i="3" s="1"/>
  <c r="C12" i="5" s="1"/>
  <c r="D27" i="2"/>
  <c r="C27" i="2"/>
  <c r="E27" i="2" s="1"/>
  <c r="C8" i="5" s="1"/>
  <c r="E26" i="2"/>
  <c r="E25" i="2"/>
  <c r="E24" i="2"/>
  <c r="D21" i="2"/>
  <c r="C21" i="2"/>
  <c r="E21" i="2" s="1"/>
  <c r="C7" i="5" s="1"/>
  <c r="E20" i="2"/>
  <c r="E19" i="2"/>
  <c r="D16" i="2"/>
  <c r="C16" i="2"/>
  <c r="E16" i="2" s="1"/>
  <c r="C6" i="5" s="1"/>
  <c r="E15" i="2"/>
  <c r="E14" i="2"/>
  <c r="E13" i="2"/>
  <c r="E12" i="2"/>
  <c r="D9" i="2"/>
  <c r="C9" i="2"/>
  <c r="E9" i="2" s="1"/>
  <c r="E8" i="2"/>
  <c r="E7" i="2"/>
  <c r="E6" i="2"/>
  <c r="E5" i="2"/>
  <c r="E29" i="2" l="1"/>
  <c r="C5" i="5"/>
  <c r="C9" i="5" s="1"/>
  <c r="C40" i="4"/>
  <c r="C13" i="5" s="1"/>
  <c r="C17" i="5" l="1"/>
  <c r="C21" i="5" s="1"/>
  <c r="C22" i="5" s="1"/>
  <c r="C23" i="5" l="1"/>
  <c r="C41" i="5"/>
  <c r="C40" i="5" l="1"/>
  <c r="C24" i="5"/>
  <c r="C25" i="5"/>
  <c r="C26" i="5" s="1"/>
  <c r="C38" i="5" s="1"/>
  <c r="D38" i="5" s="1"/>
</calcChain>
</file>

<file path=xl/sharedStrings.xml><?xml version="1.0" encoding="utf-8"?>
<sst xmlns="http://schemas.openxmlformats.org/spreadsheetml/2006/main" count="374" uniqueCount="326">
  <si>
    <t>Persönliche Stammdaten &amp; Haushaltsinformationen</t>
  </si>
  <si>
    <t>ℹ️  Felder mit GELBEM Hintergrund sind Eingabefelder. Weiße Felder mit schwarzer Schrift werden automatisch berechnet.</t>
  </si>
  <si>
    <t>👤  Steuerpflichtige Person</t>
  </si>
  <si>
    <t>🏠  Adresse &amp; Finanzamt</t>
  </si>
  <si>
    <t>Vorname</t>
  </si>
  <si>
    <t>Lukas</t>
  </si>
  <si>
    <t>Straße und Hausnummer</t>
  </si>
  <si>
    <t>Gartenweg 12</t>
  </si>
  <si>
    <t>Nachname</t>
  </si>
  <si>
    <t>Berger</t>
  </si>
  <si>
    <t>PLZ</t>
  </si>
  <si>
    <t>30159</t>
  </si>
  <si>
    <t>Steuer-Identifikationsnummer</t>
  </si>
  <si>
    <t>45 678 901 234</t>
  </si>
  <si>
    <t>Ort</t>
  </si>
  <si>
    <t>Hannover</t>
  </si>
  <si>
    <t>Geburtsdatum</t>
  </si>
  <si>
    <t>15.03.1985</t>
  </si>
  <si>
    <t>Bundesland</t>
  </si>
  <si>
    <t>Niedersachsen</t>
  </si>
  <si>
    <t>Steuerklasse</t>
  </si>
  <si>
    <t>I</t>
  </si>
  <si>
    <t>Zuständiges Finanzamt</t>
  </si>
  <si>
    <t>FA Hannover-Nord</t>
  </si>
  <si>
    <t>Konfession</t>
  </si>
  <si>
    <t>ev.</t>
  </si>
  <si>
    <t>Steuernummer</t>
  </si>
  <si>
    <t>21/123/45678</t>
  </si>
  <si>
    <t>Beruf / Tätigkeit</t>
  </si>
  <si>
    <t>Softwareentwickler</t>
  </si>
  <si>
    <t>Telefonnummer</t>
  </si>
  <si>
    <t>0511 / 234 56 78</t>
  </si>
  <si>
    <t>IBAN</t>
  </si>
  <si>
    <t>DE89 3704 0044 0532 0130 00</t>
  </si>
  <si>
    <t>E-Mail</t>
  </si>
  <si>
    <t>l.berger@muster-email.de</t>
  </si>
  <si>
    <t>💍  Familienstand &amp; Zusammenveranlagung</t>
  </si>
  <si>
    <t>Familienstand</t>
  </si>
  <si>
    <t>Verheiratet</t>
  </si>
  <si>
    <t>Zusammenveranlagung (Ja/Nein)</t>
  </si>
  <si>
    <t>Ja</t>
  </si>
  <si>
    <t>Anzahl unterhaltsberechtigte Kinder</t>
  </si>
  <si>
    <t>Vorname Ehepartner/in</t>
  </si>
  <si>
    <t>Sabine</t>
  </si>
  <si>
    <t>Kinderfreibetrag beantragt (Ja/Nein)</t>
  </si>
  <si>
    <t>Nachname Ehepartner/in</t>
  </si>
  <si>
    <t>Steuerklasse Ehepartner/in</t>
  </si>
  <si>
    <t>V</t>
  </si>
  <si>
    <t>Steuer-ID Ehepartner/in</t>
  </si>
  <si>
    <t>56 789 012 345</t>
  </si>
  <si>
    <t>📅  Veranlagungsjahr &amp; Wichtige Fristen</t>
  </si>
  <si>
    <t>Veranlagungsjahr</t>
  </si>
  <si>
    <t>💡 HINWEIS:
• Gelbe Felder = Ihre Eingabe
• Weiße Felder = automatische Berechnung
• Blaue Schrift = manuell eingetragene Werte
• Alle Beträge in Euro (€)
• Belege mindestens 10 Jahre aufbewahren!</t>
  </si>
  <si>
    <t>Abgabefrist (ohne Steuerberater)</t>
  </si>
  <si>
    <t>31.07.2025</t>
  </si>
  <si>
    <t>Abgabefrist (mit Steuerberater)</t>
  </si>
  <si>
    <t>28.02.2026</t>
  </si>
  <si>
    <t>Letzter Änderungsbescheid-Einspruch</t>
  </si>
  <si>
    <t>1 Monat ab Bescheid</t>
  </si>
  <si>
    <t>Erfassen Sie hier alle Einkunftsarten des Steuerjahres 2024</t>
  </si>
  <si>
    <t>Einkunftsart / Position</t>
  </si>
  <si>
    <t>Steuerpflichtige/r (€)</t>
  </si>
  <si>
    <t>Ehepartner/in (€)</t>
  </si>
  <si>
    <t>Gesamt (€)</t>
  </si>
  <si>
    <t>§ 19  Einkünfte aus nichtselbstständiger Arbeit</t>
  </si>
  <si>
    <t>Bruttolohn laut Lohnsteuerbescheinigung</t>
  </si>
  <si>
    <t>Steuerfreie Arbeitgeberleistungen (z. B. Jobticket)</t>
  </si>
  <si>
    <t>Sonstige Bezüge (Weihnachtsgeld, Prämien)</t>
  </si>
  <si>
    <t>Kurzarbeitergeld / Insolvenzgeld (steuerfrei, Progressionsvorbehalt)</t>
  </si>
  <si>
    <t>▶  Summe nichtselbstständige Arbeit (brutto)</t>
  </si>
  <si>
    <t>§ 20  Einkünfte aus Kapitalvermögen</t>
  </si>
  <si>
    <t>Zinserträge (Sparbuch, Tagesgeld, Anleihen)</t>
  </si>
  <si>
    <t>Dividenden (Aktien, Fonds)</t>
  </si>
  <si>
    <t>Gewinne aus Wertpapierverkäufen</t>
  </si>
  <si>
    <t>Sonstige Kapitalerträge</t>
  </si>
  <si>
    <t>▶  Summe Kapitalerträge (vor Abzug Sparerpauschbetrag)</t>
  </si>
  <si>
    <t>§ 21  Einkünfte aus Vermietung und Verpachtung</t>
  </si>
  <si>
    <t>Mieteinnahmen brutto</t>
  </si>
  <si>
    <t>Abzüglich: Werbungskosten Vermietung (Zinsen, AfA, Reparaturen)</t>
  </si>
  <si>
    <t>▶  Nettoeinkünfte Vermietung &amp; Verpachtung</t>
  </si>
  <si>
    <t>§ 22  Sonstige Einkünfte (Rente, Unterhalt, Spekulationsgewinne)</t>
  </si>
  <si>
    <t>Renteneinkünfte (steuerpflichtiger Anteil 84%)</t>
  </si>
  <si>
    <t>Unterhaltszahlungen (empfangen)</t>
  </si>
  <si>
    <t>Sonstige steuerpflichtige Einkünfte</t>
  </si>
  <si>
    <t>▶  Summe sonstige Einkünfte</t>
  </si>
  <si>
    <t>🔢  GESAMTEINKÜNFTE (Summe aller Einkunftsarten)</t>
  </si>
  <si>
    <t>Arbeitnehmer-Pauschbetrag 2024: 1.230,00 €  |  Nur relevant, wenn Ihre tatsächlichen Kosten den Pauschbetrag übersteigen</t>
  </si>
  <si>
    <t>Position / Kostenart</t>
  </si>
  <si>
    <t>Betrag (€)</t>
  </si>
  <si>
    <t>Hinweis / Beleg</t>
  </si>
  <si>
    <t>🚗  Fahrten zwischen Wohnung und erster Tätigkeitsstätte (Entfernungspauschale)</t>
  </si>
  <si>
    <t>Anzahl Arbeitstage im Jahr</t>
  </si>
  <si>
    <t>Aus Lohnbescheinigung oder eigenem Kalender</t>
  </si>
  <si>
    <t>Einfache Entfernung zur Arbeit (km)</t>
  </si>
  <si>
    <t>Kürzeste öffentliche Straßenverbindung</t>
  </si>
  <si>
    <t>Pauschale km 1–20 (0,30 €/km)</t>
  </si>
  <si>
    <t>Automatisch: max. 20 km × 0,30 €</t>
  </si>
  <si>
    <t>Pauschale ab km 21 (0,38 €/km)</t>
  </si>
  <si>
    <t>Darüber hinaus × 0,38 €</t>
  </si>
  <si>
    <t xml:space="preserve">  ▶  Entfernungspauschale gesamt (berechnet)</t>
  </si>
  <si>
    <t>Formel: Tage × km × Pauschale</t>
  </si>
  <si>
    <t>🏠  Homeoffice-Pauschale (§ 4 Abs. 5 Nr. 6b EStG)</t>
  </si>
  <si>
    <t>Anzahl Homeoffice-Tage</t>
  </si>
  <si>
    <t>Max. 210 Tage × 6 € = 1.260 €</t>
  </si>
  <si>
    <t xml:space="preserve">  ▶  Homeoffice-Pauschale (berechnet, max. 1.260 €)</t>
  </si>
  <si>
    <t>Pauschale: 6 €/Tag, max. 1.260 €/Jahr</t>
  </si>
  <si>
    <t>💼  Arbeitsmittel &amp; Berufsausstattung</t>
  </si>
  <si>
    <t>Computer / Laptop (beruflicher Anteil)</t>
  </si>
  <si>
    <t>Beleg: Rechnung Mediamarkt 15.03.2024</t>
  </si>
  <si>
    <t>Büromaterial, Druckerpatronen</t>
  </si>
  <si>
    <t>Kassenbelege 2024</t>
  </si>
  <si>
    <t>Fachliteratur, Fachzeitschriften</t>
  </si>
  <si>
    <t>z. B. Heise Magazin, Fachbücher</t>
  </si>
  <si>
    <t>Berufskleidung (steuerlich anerkannt)</t>
  </si>
  <si>
    <t>Nur Schutzkleidung / typische Berufskleidung</t>
  </si>
  <si>
    <t>Telefon / Internet (beruflicher Anteil, max. 20%)</t>
  </si>
  <si>
    <t>20 % der Jahresrechnung</t>
  </si>
  <si>
    <t>▶  Summe Arbeitsmittel</t>
  </si>
  <si>
    <t>📚  Fortbildungskosten &amp; Berufsausbildung</t>
  </si>
  <si>
    <t>Kursgebühren, Seminare, Zertifizierungen</t>
  </si>
  <si>
    <t>Beleg: AWS-Zertifizierung 2024</t>
  </si>
  <si>
    <t>Fahrtkosten zu Fortbildungen</t>
  </si>
  <si>
    <t>0,30 €/km einfache Strecke</t>
  </si>
  <si>
    <t>Übernachtungskosten bei Fortbildungen</t>
  </si>
  <si>
    <t>Hotelquittungen</t>
  </si>
  <si>
    <t>Sprachkurse (beruflich veranlasst)</t>
  </si>
  <si>
    <t>Nur bei nachweisbarem Berufsbezug</t>
  </si>
  <si>
    <t>▶  Summe Fortbildungskosten</t>
  </si>
  <si>
    <t>📌  Sonstige Werbungskosten</t>
  </si>
  <si>
    <t>Gewerkschaftsbeiträge</t>
  </si>
  <si>
    <t>Jahresbescheid Gewerkschaft</t>
  </si>
  <si>
    <t>Bewerbungskosten (Porto, Mappen, Fotos)</t>
  </si>
  <si>
    <t>Belege sammeln</t>
  </si>
  <si>
    <t>Arbeitszimmer (Mittelpunkt der Tätigkeit, Pauschale)</t>
  </si>
  <si>
    <t>Jahrespauschale 1.260 € möglich</t>
  </si>
  <si>
    <t>Doppelte Haushaltsführung</t>
  </si>
  <si>
    <t>Nur bei auswärtiger Beschäftigung</t>
  </si>
  <si>
    <t>Sonstige Werbungskosten</t>
  </si>
  <si>
    <t>▶  Summe sonstige Werbungskosten</t>
  </si>
  <si>
    <t>🔢  SUMME TATSÄCHLICHE WERBUNGSKOSTEN</t>
  </si>
  <si>
    <t xml:space="preserve">  Arbeitnehmer-Pauschbetrag (Mindestwerbungskosten)</t>
  </si>
  <si>
    <t>Automatisch gewährt (§ 9a Nr. 1a EStG)</t>
  </si>
  <si>
    <t>✅  Anzusetzende Werbungskosten (höherer Wert)</t>
  </si>
  <si>
    <t>Dieser Betrag fließt in die Steuerberechnung</t>
  </si>
  <si>
    <t>Sonderausgaben-Pauschbetrag: 36 € (Eheleute: 72 €)  |  Altersvorsorge &amp; weitere abzugsfähige Aufwendungen</t>
  </si>
  <si>
    <t>Position</t>
  </si>
  <si>
    <t>Hinweis</t>
  </si>
  <si>
    <t>🏦  Altersvorsorgeaufwendungen (§ 10 Abs. 1 Nr. 2 EStG)</t>
  </si>
  <si>
    <t>Eigene Beiträge zur gesetzlichen Rentenversicherung</t>
  </si>
  <si>
    <t>Laut Lohnsteuerbescheinigung Zeile 23</t>
  </si>
  <si>
    <t>Arbeitgeber-Anteil Rentenversicherung</t>
  </si>
  <si>
    <t>Laut Lohnsteuerbescheinigung – kürzt Abzug</t>
  </si>
  <si>
    <t>Beiträge zu privater Rentenversicherung / Rürup-Rente</t>
  </si>
  <si>
    <t>Max. 29.344 € (2024, Eheleute)</t>
  </si>
  <si>
    <t>Beiträge zu betrieblicher Altersvorsorge</t>
  </si>
  <si>
    <t>Direktversicherung, Pensionskasse</t>
  </si>
  <si>
    <t>▶  Summe Altersvorsorgeaufwendungen</t>
  </si>
  <si>
    <t>🏥  Kranken- und Pflegeversicherung (§ 10 Abs. 1 Nr. 3 EStG)</t>
  </si>
  <si>
    <t>Eigene KV-Beiträge (Arbeitnehmeranteil)</t>
  </si>
  <si>
    <t>Laut Lohnsteuerbescheinigung Zeile 24</t>
  </si>
  <si>
    <t>Pflegeversicherungsbeiträge (AN-Anteil)</t>
  </si>
  <si>
    <t>Laut Lohnsteuerbescheinigung Zeile 25</t>
  </si>
  <si>
    <t>Beiträge zu privater Krankenversicherung</t>
  </si>
  <si>
    <t>PKV-Jahresbescheinigung</t>
  </si>
  <si>
    <t>Zusatzbeiträge zu gesetzlichen Krankenkassen</t>
  </si>
  <si>
    <t>▶  Summe Kranken- / Pflegeversicherung</t>
  </si>
  <si>
    <t>📋  Sonstige Sonderausgaben (§ 10 EStG)</t>
  </si>
  <si>
    <t>Kirchensteuer (gezahlt in 2024)</t>
  </si>
  <si>
    <t>Laut Lohnsteuerbescheinigung Zeile 14/15</t>
  </si>
  <si>
    <t>Spenden und Mitgliedsbeiträge (an anerk. Organisationen)</t>
  </si>
  <si>
    <t>Zuwendungsbestätigung erforderlich ab 300 €</t>
  </si>
  <si>
    <t>Unterhalt an Ex-Partner (Realsplitting, max. 13.805 €)</t>
  </si>
  <si>
    <t>Anlage U, Zustimmung Empfänger erforderlich</t>
  </si>
  <si>
    <t>Schulgeld (30% anerkannt, max. 5.000 €)</t>
  </si>
  <si>
    <t>Privatschule EU/EWR</t>
  </si>
  <si>
    <t>Berufsausbildungskosten (Erstausbildung, max. 6.000 €)</t>
  </si>
  <si>
    <t>Belege erforderlich</t>
  </si>
  <si>
    <t>▶  Summe sonstige Sonderausgaben</t>
  </si>
  <si>
    <t>🎯  Riester-Rente &amp; Wohnriester (§ 10a EStG)</t>
  </si>
  <si>
    <t>Eigene Beiträge zur Riester-Rente</t>
  </si>
  <si>
    <t>Max. 2.100 € für Sonderausgabenabzug</t>
  </si>
  <si>
    <t>Staatliche Zulage (wird vom FA angerechnet)</t>
  </si>
  <si>
    <t>Grundzulage 175 €, pro Kind 185/300 €</t>
  </si>
  <si>
    <t>▶  Abzugsfähige Riester-Beiträge (netto)</t>
  </si>
  <si>
    <t>⚕️  Außergewöhnliche Belastungen (§ 33 EStG)</t>
  </si>
  <si>
    <t>Krankheitskosten (Arzt, Medikamente, Hilfsmittel)</t>
  </si>
  <si>
    <t>Belege, nach Abzug zumutbare Eigenbelastung</t>
  </si>
  <si>
    <t>Kurkosten (ärztlich verordnet)</t>
  </si>
  <si>
    <t>Ärztliches Attest erforderlich</t>
  </si>
  <si>
    <t>Beerdigungskosten (den Nachlass übersteigende Kosten)</t>
  </si>
  <si>
    <t>Belege</t>
  </si>
  <si>
    <t>Sonstige außergew. Belastungen</t>
  </si>
  <si>
    <t>▶  Summe außergewöhnliche Belastungen (brutto)</t>
  </si>
  <si>
    <t xml:space="preserve">  Zumutbare Eigenbelastung (abzuziehen, ca. 4–7% des GdE)</t>
  </si>
  <si>
    <t>Eigenberechnung je nach Einkommen &amp; Familienstand</t>
  </si>
  <si>
    <t>✅  Anzusetzende außergewöhnliche Belastungen (netto)</t>
  </si>
  <si>
    <t>🔢  GESAMTABZÜGE (Sonderausgaben + agB)</t>
  </si>
  <si>
    <t>Die Berechnung basiert auf den Angaben aus den Blättern Einkünfte, Werbungskosten und Sonderausgaben</t>
  </si>
  <si>
    <t>Berechnungsschritt</t>
  </si>
  <si>
    <t>Erläuterung</t>
  </si>
  <si>
    <t>SCHRITT 1  –  Gesamtbetrag der Einkünfte</t>
  </si>
  <si>
    <t>Einkünfte aus nichtselbstständiger Arbeit (§ 19)</t>
  </si>
  <si>
    <t>Aus Blatt Einkünfte</t>
  </si>
  <si>
    <t>Einkünfte aus Kapitalvermögen (§ 20, nach Sparerpauschbetrag)</t>
  </si>
  <si>
    <t>Sparerpauschbetrag 1.000 € wird abgezogen</t>
  </si>
  <si>
    <t>Einkünfte aus Vermietung &amp; Verpachtung (§ 21)</t>
  </si>
  <si>
    <t>Sonstige Einkünfte (§ 22)</t>
  </si>
  <si>
    <t xml:space="preserve">  🔢  Gesamtbetrag der Einkünfte (GdE)</t>
  </si>
  <si>
    <t>SCHRITT 2  –  Abzüge vom Gesamtbetrag der Einkünfte</t>
  </si>
  <si>
    <t>Abzüglich: Werbungskosten (tatsächlich oder Pauschbetrag)</t>
  </si>
  <si>
    <t>Aus Blatt Werbungskosten (MAX aus tatsächl. / Pauschbetrag)</t>
  </si>
  <si>
    <t>Abzüglich: Sonderausgaben gesamt</t>
  </si>
  <si>
    <t>Aus Blatt Sonderausgaben &amp; agB</t>
  </si>
  <si>
    <t>Abzüglich: Kinderfreibetrag (pro Kind 6.384 €, Eheleute doppelt)</t>
  </si>
  <si>
    <t>2 Kinder × 6.384 € = 12.768 € (Günstigerprüfung mit Kindergeld)</t>
  </si>
  <si>
    <t>Altersentlastungsbetrag (falls zutreffend)</t>
  </si>
  <si>
    <t>Nur für Personen über 64 Jahre</t>
  </si>
  <si>
    <t>Freibetrag für Land- und Forstwirtschaft</t>
  </si>
  <si>
    <t>Falls zutreffend</t>
  </si>
  <si>
    <t xml:space="preserve">  🔢  Zu versteuerndes Einkommen (zvE)</t>
  </si>
  <si>
    <t>Grundlage für die Steuerberechnung</t>
  </si>
  <si>
    <t>SCHRITT 3  –  Einkommensteuer (vereinfachte Formel 2024)</t>
  </si>
  <si>
    <t>ℹ️  Hinweis: Die unten stehende Formel ist eine Annäherung für Steuerklasse I/III (Splittingtarif für Ehepaare). Für eine exakte Berechnung empfehlen wir den BMF-Lohnsteuerrechner oder einen Steuerberater.</t>
  </si>
  <si>
    <t>Bemessungsgrundlage (zvE, gerundet auf volle Euro)</t>
  </si>
  <si>
    <t>Grundlage für Tarifformel § 32a EStG</t>
  </si>
  <si>
    <t>Bemessungsgrundlage Splittingtarif (zvE ÷ 2)</t>
  </si>
  <si>
    <t>Gilt bei Zusammenveranlagung Eheleute</t>
  </si>
  <si>
    <t>Tarifliche Einkommensteuer (Splittingtarif, § 32a EStG)</t>
  </si>
  <si>
    <t>Formel § 32a EStG 2024 × 2 (Splittingtarif)</t>
  </si>
  <si>
    <t>Solidaritätszuschlag (5,5%, Freigrenze 18.130 € für 2024)</t>
  </si>
  <si>
    <t>Entfällt für ca. 90% der Steuerpflichtigen</t>
  </si>
  <si>
    <t>Kirchensteuer (9% der ESt in Nds., Bayern: 8%)</t>
  </si>
  <si>
    <t>Nur wenn Kirchensteuerpflicht besteht</t>
  </si>
  <si>
    <t xml:space="preserve">  🔢  FESTGESETZTE STEUER GESAMT (ESt + SolZ + KiSt)</t>
  </si>
  <si>
    <t>SCHRITT 4  –  Bereits gezahlte Steuern &amp; Erstattung / Nachzahlung</t>
  </si>
  <si>
    <t>Einbehaltene Lohnsteuer (laut Lohnsteuerbescheinigung)</t>
  </si>
  <si>
    <t>Lohnsteuerbescheinigung Zeile 4</t>
  </si>
  <si>
    <t>Einbehaltene Kirchensteuer (Arbeitgeber)</t>
  </si>
  <si>
    <t>Lohnsteuerbescheinigung Zeile 14</t>
  </si>
  <si>
    <t>Kapitalertragsteuer (Abgeltungsteuer, 25%)</t>
  </si>
  <si>
    <t>Jahressteuerbescheinigung Bank</t>
  </si>
  <si>
    <t>Vorauszahlungen Einkommensteuer 2024</t>
  </si>
  <si>
    <t>Falls Vorauszahlungsbescheid erhalten</t>
  </si>
  <si>
    <t>Kindergeld (angerechnet bei Günstigerprüfung)</t>
  </si>
  <si>
    <t>2 Kinder × 250 € × 12 Monate = 6.000 €</t>
  </si>
  <si>
    <t xml:space="preserve">  ✅  SUMME BEREITS BEZAHLTE STEUERN</t>
  </si>
  <si>
    <t>🎯  ERGEBNIS: ERSTATTUNG (+) ODER NACHZAHLUNG (−)</t>
  </si>
  <si>
    <t>Steuererstattung / Steuernachzahlung</t>
  </si>
  <si>
    <t xml:space="preserve">  Effektiver Steuersatz (ESt / GdE)</t>
  </si>
  <si>
    <t>Einkommensteuer ÷ Gesamteinkünfte</t>
  </si>
  <si>
    <t xml:space="preserve">  Grenzsteuersatz (Steuer auf letzten Euro Einkommen)</t>
  </si>
  <si>
    <t>Marginalsteuersatz nach § 32a EStG</t>
  </si>
  <si>
    <t>Markieren Sie erledigte Punkte mit 'X' in der Spalte 'Erledigt'</t>
  </si>
  <si>
    <t>✓</t>
  </si>
  <si>
    <t>Unterlagen / Beleg</t>
  </si>
  <si>
    <t>Wo zu finden</t>
  </si>
  <si>
    <t>Erledigt (X)</t>
  </si>
  <si>
    <t>📂  PFLICHTDOKUMENTE</t>
  </si>
  <si>
    <t>•</t>
  </si>
  <si>
    <t>Lohnsteuerbescheinigung 2024 (vom Arbeitgeber)</t>
  </si>
  <si>
    <t>Arbeitgeber / Lohnabrechnung Dez.</t>
  </si>
  <si>
    <t>X</t>
  </si>
  <si>
    <t>Steueridentifikationsnummer (11-stellig)</t>
  </si>
  <si>
    <t>Schreiben vom Bundeszentralamt</t>
  </si>
  <si>
    <t>IBAN für Steuererstattung</t>
  </si>
  <si>
    <t>Kontoauszug / Online-Banking</t>
  </si>
  <si>
    <t>📂  WERBUNGSKOSTEN</t>
  </si>
  <si>
    <t>Fahrtenbuch oder Arbeitstage-Nachweis</t>
  </si>
  <si>
    <t>Eigenberechnung / Kalender</t>
  </si>
  <si>
    <t>Quittungen Arbeitsmittel &gt; 1.230 € gesamt</t>
  </si>
  <si>
    <t>Kassenbelege, Rechnungen 2024</t>
  </si>
  <si>
    <t>Fortbildungs-/Seminarrechnungen</t>
  </si>
  <si>
    <t>Kursanbieter / Arbeitgeber</t>
  </si>
  <si>
    <t>Gewerkschaftsbescheid</t>
  </si>
  <si>
    <t>Mitgliedsbescheinigung</t>
  </si>
  <si>
    <t>Homeoffice-Tage-Nachweis</t>
  </si>
  <si>
    <t>E-Mail des Arbeitgebers</t>
  </si>
  <si>
    <t>📂  SONDERAUSGABEN</t>
  </si>
  <si>
    <t>Rentenversicherungs-Beitragsbescheinigung</t>
  </si>
  <si>
    <t>Deutsche Rentenversicherung</t>
  </si>
  <si>
    <t>Kranken-/Pflegeversicherungs-Bescheinigung</t>
  </si>
  <si>
    <t>Krankenkasse (Jahresbescheinigung)</t>
  </si>
  <si>
    <t>Kirchensteuerbescheinigung</t>
  </si>
  <si>
    <t>Finanzamt / Lohnsteuerbescheinigg.</t>
  </si>
  <si>
    <t>Riester-Bescheinigung (Beiträge 2024)</t>
  </si>
  <si>
    <t>Rentenversicherung / Bank</t>
  </si>
  <si>
    <t>Spendenquittungen &gt; 300 €</t>
  </si>
  <si>
    <t>Empfangende Organisation</t>
  </si>
  <si>
    <t>Schulgeld-Bescheinigung (falls zutreffend)</t>
  </si>
  <si>
    <t>Schule / Einrichtung</t>
  </si>
  <si>
    <t>📂  KAPITALERTRÄGE</t>
  </si>
  <si>
    <t>Jahressteuerbescheinigung der Banken</t>
  </si>
  <si>
    <t>Depotbank / Hausbank</t>
  </si>
  <si>
    <t>Freistellungsauftrag-Nachweis</t>
  </si>
  <si>
    <t>Bank (überprüfen ob korrekt verteilt)</t>
  </si>
  <si>
    <t>📂  AUßERGEWÖHNLICHE BELASTUNGEN</t>
  </si>
  <si>
    <t>Arzt- und Krankenhausrechnungen 2024</t>
  </si>
  <si>
    <t>Arztpraxis / Krankenhaus</t>
  </si>
  <si>
    <t>Medikamentenquittungen (Rezeptkosten)</t>
  </si>
  <si>
    <t>Apotheke</t>
  </si>
  <si>
    <t>Pflegegradnachweis (falls zutreffend)</t>
  </si>
  <si>
    <t>Medizinischer Dienst</t>
  </si>
  <si>
    <t>📂  VERMIETUNG &amp; VERPACHTUNG</t>
  </si>
  <si>
    <t>Mietverträge / Mieteinnahmen-Übersicht</t>
  </si>
  <si>
    <t>Eigenbeleg / Kontoauszüge</t>
  </si>
  <si>
    <t>Hypothekenzinsbescheinigung</t>
  </si>
  <si>
    <t>Hausbank / Kreditgeber</t>
  </si>
  <si>
    <t>Reparatur- und Instandhaltungsrechnungen</t>
  </si>
  <si>
    <t>Handwerker / Eigenbelege</t>
  </si>
  <si>
    <t>AfA-Tabelle für Immobilien</t>
  </si>
  <si>
    <t>Kaufvertrag / Eigenberechnung</t>
  </si>
  <si>
    <t>📂  KINDER &amp; FAMILIE</t>
  </si>
  <si>
    <t>Kindergeldnachweise (Familienkasse)</t>
  </si>
  <si>
    <t>Familienkasse / BA</t>
  </si>
  <si>
    <t>Kinderbetreuungskosten (Kita, Tagesmutter)</t>
  </si>
  <si>
    <t>Betreuungseinrichtung</t>
  </si>
  <si>
    <t>Schulgeld-Nachweis (Privatschule)</t>
  </si>
  <si>
    <t>Schule</t>
  </si>
  <si>
    <t>Ausbildungskosten für Kinder</t>
  </si>
  <si>
    <t>Schule / Ausbildungsbetrieb</t>
  </si>
  <si>
    <t>🇩🇪  EINKOMMENSTEUERERKLÄRUNG 2025</t>
  </si>
  <si>
    <t>💰  EINKÜNFTE 2025</t>
  </si>
  <si>
    <t>📁  WERBUNGSKOSTEN 2025  (Anlage N)</t>
  </si>
  <si>
    <t>🧾  SONDERAUSGABEN &amp; AUßERGEWÖHNLICHE BELASTUNGEN 2025</t>
  </si>
  <si>
    <t>📊  STEUERBERECHNUNG 2025  –  Zusammenfassung &amp; Ergebnis</t>
  </si>
  <si>
    <t>✅  CHECKLISTE – ERFORDERLICHE BELEGE &amp; UNTERLAGEN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</si>
</sst>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30" x14ac:knownFonts="1">
    <font>
      <sz val="11"/>
      <color theme="1"/>
      <name val="Calibri"/>
      <family val="2"/>
      <charset val="1"/>
    </font>
    <font>
      <b/>
      <sz val="18"/>
      <color rgb="FFFFFFFF"/>
      <name val="Arial"/>
      <charset val="1"/>
    </font>
    <font>
      <sz val="11"/>
      <color rgb="FFFFFFFF"/>
      <name val="Arial"/>
      <charset val="1"/>
    </font>
    <font>
      <i/>
      <sz val="9"/>
      <color rgb="FF555555"/>
      <name val="Arial"/>
      <charset val="1"/>
    </font>
    <font>
      <b/>
      <sz val="10"/>
      <color rgb="FF1F3864"/>
      <name val="Arial"/>
      <charset val="1"/>
    </font>
    <font>
      <sz val="10"/>
      <color rgb="FF000000"/>
      <name val="Arial"/>
      <charset val="1"/>
    </font>
    <font>
      <sz val="10"/>
      <color rgb="FF00008B"/>
      <name val="Arial"/>
      <charset val="1"/>
    </font>
    <font>
      <sz val="9"/>
      <color rgb="FF1F3864"/>
      <name val="Arial"/>
      <charset val="1"/>
    </font>
    <font>
      <b/>
      <sz val="14"/>
      <color rgb="FFFFFFFF"/>
      <name val="Arial"/>
      <charset val="1"/>
    </font>
    <font>
      <sz val="10"/>
      <color rgb="FFFFFFFF"/>
      <name val="Arial"/>
      <charset val="1"/>
    </font>
    <font>
      <b/>
      <sz val="10"/>
      <color rgb="FFFFFFFF"/>
      <name val="Arial"/>
      <charset val="1"/>
    </font>
    <font>
      <b/>
      <sz val="10"/>
      <color rgb="FF375623"/>
      <name val="Arial"/>
      <charset val="1"/>
    </font>
    <font>
      <b/>
      <sz val="11"/>
      <color rgb="FFFFFFFF"/>
      <name val="Arial"/>
      <charset val="1"/>
    </font>
    <font>
      <b/>
      <sz val="12"/>
      <color rgb="FFFFFFFF"/>
      <name val="Arial"/>
      <charset val="1"/>
    </font>
    <font>
      <i/>
      <sz val="9"/>
      <color rgb="FFFFFFFF"/>
      <name val="Arial"/>
      <charset val="1"/>
    </font>
    <font>
      <i/>
      <sz val="8"/>
      <color rgb="FF555555"/>
      <name val="Arial"/>
      <charset val="1"/>
    </font>
    <font>
      <b/>
      <sz val="10"/>
      <color rgb="FF000000"/>
      <name val="Arial"/>
      <charset val="1"/>
    </font>
    <font>
      <b/>
      <sz val="10"/>
      <name val="Arial"/>
      <charset val="1"/>
    </font>
    <font>
      <b/>
      <sz val="11"/>
      <color rgb="FF375623"/>
      <name val="Arial"/>
      <charset val="1"/>
    </font>
    <font>
      <b/>
      <sz val="9"/>
      <color rgb="FF375623"/>
      <name val="Arial"/>
      <charset val="1"/>
    </font>
    <font>
      <b/>
      <sz val="13"/>
      <color rgb="FFFFFFFF"/>
      <name val="Arial"/>
      <charset val="1"/>
    </font>
    <font>
      <b/>
      <sz val="9"/>
      <color rgb="FFFFFFFF"/>
      <name val="Arial"/>
      <charset val="1"/>
    </font>
    <font>
      <i/>
      <sz val="8"/>
      <color rgb="FF555500"/>
      <name val="Arial"/>
      <charset val="1"/>
    </font>
    <font>
      <b/>
      <sz val="10"/>
      <color rgb="FFC00000"/>
      <name val="Arial"/>
      <charset val="1"/>
    </font>
    <font>
      <sz val="10"/>
      <color rgb="FFC00000"/>
      <name val="Arial"/>
      <charset val="1"/>
    </font>
    <font>
      <b/>
      <sz val="12"/>
      <color rgb="FF1F3864"/>
      <name val="Arial"/>
      <charset val="1"/>
    </font>
    <font>
      <b/>
      <sz val="14"/>
      <color rgb="FF1F3864"/>
      <name val="Arial"/>
      <charset val="1"/>
    </font>
    <font>
      <b/>
      <sz val="10"/>
      <color rgb="FF2E75B6"/>
      <name val="Arial"/>
      <charset val="1"/>
    </font>
    <font>
      <i/>
      <sz val="9"/>
      <color rgb="FF444444"/>
      <name val="Arial"/>
      <charset val="1"/>
    </font>
    <font>
      <sz val="10"/>
      <color rgb="FF888888"/>
      <name val="Arial"/>
      <charset val="1"/>
    </font>
  </fonts>
  <fills count="14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75B6"/>
        <bgColor rgb="FF0066CC"/>
      </patternFill>
    </fill>
    <fill>
      <patternFill patternType="solid">
        <fgColor rgb="FFFFF9E6"/>
        <bgColor rgb="FFFFFFF0"/>
      </patternFill>
    </fill>
    <fill>
      <patternFill patternType="solid">
        <fgColor rgb="FFD6E4F0"/>
        <bgColor rgb="FFE2EFDA"/>
      </patternFill>
    </fill>
    <fill>
      <patternFill patternType="solid">
        <fgColor rgb="FFFFFACD"/>
        <bgColor rgb="FFFFF9E6"/>
      </patternFill>
    </fill>
    <fill>
      <patternFill patternType="solid">
        <fgColor rgb="FFEBF3FB"/>
        <bgColor rgb="FFE2EFDA"/>
      </patternFill>
    </fill>
    <fill>
      <patternFill patternType="solid">
        <fgColor rgb="FFFFFFFF"/>
        <bgColor rgb="FFFFFFF0"/>
      </patternFill>
    </fill>
    <fill>
      <patternFill patternType="solid">
        <fgColor rgb="FFE2EFDA"/>
        <bgColor rgb="FFEBF3FB"/>
      </patternFill>
    </fill>
    <fill>
      <patternFill patternType="solid">
        <fgColor rgb="FFFFFFF0"/>
        <bgColor rgb="FFFFFFFF"/>
      </patternFill>
    </fill>
    <fill>
      <patternFill patternType="solid">
        <fgColor rgb="FFFCE4D6"/>
        <bgColor rgb="FFE2EFDA"/>
      </patternFill>
    </fill>
    <fill>
      <patternFill patternType="solid">
        <fgColor rgb="FFC00000"/>
        <bgColor rgb="FF800000"/>
      </patternFill>
    </fill>
    <fill>
      <patternFill patternType="solid">
        <fgColor rgb="FFF4B942"/>
        <bgColor rgb="FFFF9900"/>
      </patternFill>
    </fill>
  </fills>
  <borders count="6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medium">
        <color rgb="FF2E75B6"/>
      </left>
      <right/>
      <top style="medium">
        <color rgb="FF2E75B6"/>
      </top>
      <bottom/>
      <diagonal/>
    </border>
    <border>
      <left style="medium">
        <color rgb="FF2E75B6"/>
      </left>
      <right/>
      <top style="medium">
        <color rgb="FF2E75B6"/>
      </top>
      <bottom style="medium">
        <color rgb="FF2E75B6"/>
      </bottom>
      <diagonal/>
    </border>
    <border>
      <left style="medium">
        <color rgb="FF2E75B6"/>
      </left>
      <right style="medium">
        <color rgb="FF2E75B6"/>
      </right>
      <top style="medium">
        <color rgb="FF2E75B6"/>
      </top>
      <bottom style="medium">
        <color rgb="FF2E75B6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2" fillId="10" borderId="5" xfId="0" applyFont="1" applyFill="1" applyBorder="1" applyAlignment="1">
      <alignment horizontal="left" vertical="center" wrapText="1" indent="1"/>
    </xf>
    <xf numFmtId="0" fontId="20" fillId="2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2" fillId="2" borderId="3" xfId="0" applyFont="1" applyFill="1" applyBorder="1" applyAlignment="1">
      <alignment horizontal="left" vertical="center" indent="1"/>
    </xf>
    <xf numFmtId="0" fontId="4" fillId="5" borderId="1" xfId="0" applyFont="1" applyFill="1" applyBorder="1" applyAlignment="1">
      <alignment horizontal="left" vertical="center" indent="1"/>
    </xf>
    <xf numFmtId="0" fontId="9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7" borderId="2" xfId="0" applyFont="1" applyFill="1" applyBorder="1" applyAlignment="1">
      <alignment horizontal="left" vertical="top" wrapText="1" indent="1"/>
    </xf>
    <xf numFmtId="0" fontId="4" fillId="5" borderId="0" xfId="0" applyFont="1" applyFill="1" applyAlignment="1">
      <alignment horizontal="left" vertical="center" indent="1"/>
    </xf>
    <xf numFmtId="0" fontId="3" fillId="4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 wrapText="1" indent="2"/>
    </xf>
    <xf numFmtId="0" fontId="6" fillId="6" borderId="1" xfId="0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center" vertical="center" wrapText="1"/>
    </xf>
    <xf numFmtId="164" fontId="6" fillId="6" borderId="1" xfId="0" applyNumberFormat="1" applyFont="1" applyFill="1" applyBorder="1" applyAlignment="1">
      <alignment horizontal="right" vertical="center"/>
    </xf>
    <xf numFmtId="164" fontId="5" fillId="8" borderId="1" xfId="0" applyNumberFormat="1" applyFont="1" applyFill="1" applyBorder="1" applyAlignment="1">
      <alignment horizontal="right" vertical="center"/>
    </xf>
    <xf numFmtId="0" fontId="4" fillId="9" borderId="1" xfId="0" applyFont="1" applyFill="1" applyBorder="1" applyAlignment="1">
      <alignment horizontal="left" vertical="center" indent="1"/>
    </xf>
    <xf numFmtId="164" fontId="11" fillId="9" borderId="1" xfId="0" applyNumberFormat="1" applyFont="1" applyFill="1" applyBorder="1" applyAlignment="1">
      <alignment horizontal="right" vertical="center"/>
    </xf>
    <xf numFmtId="164" fontId="13" fillId="2" borderId="4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left" vertical="center" wrapText="1" indent="1"/>
    </xf>
    <xf numFmtId="0" fontId="16" fillId="0" borderId="1" xfId="0" applyFont="1" applyBorder="1" applyAlignment="1">
      <alignment horizontal="left" vertical="center" wrapText="1" indent="2"/>
    </xf>
    <xf numFmtId="164" fontId="16" fillId="8" borderId="1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left" vertical="center" indent="1"/>
    </xf>
    <xf numFmtId="164" fontId="17" fillId="8" borderId="1" xfId="0" applyNumberFormat="1" applyFont="1" applyFill="1" applyBorder="1" applyAlignment="1">
      <alignment horizontal="right" vertical="center"/>
    </xf>
    <xf numFmtId="0" fontId="11" fillId="9" borderId="1" xfId="0" applyFont="1" applyFill="1" applyBorder="1" applyAlignment="1">
      <alignment horizontal="left" vertical="center" indent="1"/>
    </xf>
    <xf numFmtId="0" fontId="0" fillId="9" borderId="1" xfId="0" applyFill="1" applyBorder="1"/>
    <xf numFmtId="0" fontId="12" fillId="2" borderId="4" xfId="0" applyFont="1" applyFill="1" applyBorder="1" applyAlignment="1">
      <alignment horizontal="left" vertical="center" indent="1"/>
    </xf>
    <xf numFmtId="0" fontId="0" fillId="2" borderId="4" xfId="0" applyFill="1" applyBorder="1"/>
    <xf numFmtId="164" fontId="18" fillId="9" borderId="1" xfId="0" applyNumberFormat="1" applyFont="1" applyFill="1" applyBorder="1" applyAlignment="1">
      <alignment horizontal="right" vertical="center"/>
    </xf>
    <xf numFmtId="0" fontId="19" fillId="9" borderId="1" xfId="0" applyFont="1" applyFill="1" applyBorder="1" applyAlignment="1">
      <alignment horizontal="left" vertical="center" indent="1"/>
    </xf>
    <xf numFmtId="0" fontId="12" fillId="3" borderId="4" xfId="0" applyFont="1" applyFill="1" applyBorder="1" applyAlignment="1">
      <alignment horizontal="left" vertical="center" indent="1"/>
    </xf>
    <xf numFmtId="164" fontId="12" fillId="3" borderId="4" xfId="0" applyNumberFormat="1" applyFont="1" applyFill="1" applyBorder="1" applyAlignment="1">
      <alignment horizontal="right" vertical="center"/>
    </xf>
    <xf numFmtId="0" fontId="0" fillId="3" borderId="4" xfId="0" applyFill="1" applyBorder="1"/>
    <xf numFmtId="0" fontId="13" fillId="2" borderId="4" xfId="0" applyFont="1" applyFill="1" applyBorder="1" applyAlignment="1">
      <alignment horizontal="left" vertical="center" indent="1"/>
    </xf>
    <xf numFmtId="0" fontId="21" fillId="2" borderId="4" xfId="0" applyFont="1" applyFill="1" applyBorder="1" applyAlignment="1">
      <alignment horizontal="left" vertical="center" indent="1"/>
    </xf>
    <xf numFmtId="164" fontId="23" fillId="11" borderId="1" xfId="0" applyNumberFormat="1" applyFont="1" applyFill="1" applyBorder="1" applyAlignment="1">
      <alignment horizontal="right" vertical="center"/>
    </xf>
    <xf numFmtId="0" fontId="15" fillId="11" borderId="1" xfId="0" applyFont="1" applyFill="1" applyBorder="1" applyAlignment="1">
      <alignment horizontal="left" vertical="center" wrapText="1" indent="1"/>
    </xf>
    <xf numFmtId="164" fontId="24" fillId="11" borderId="1" xfId="0" applyNumberFormat="1" applyFont="1" applyFill="1" applyBorder="1" applyAlignment="1">
      <alignment horizontal="right" vertical="center"/>
    </xf>
    <xf numFmtId="0" fontId="12" fillId="12" borderId="4" xfId="0" applyFont="1" applyFill="1" applyBorder="1" applyAlignment="1">
      <alignment horizontal="left" vertical="center" indent="1"/>
    </xf>
    <xf numFmtId="164" fontId="13" fillId="12" borderId="4" xfId="0" applyNumberFormat="1" applyFont="1" applyFill="1" applyBorder="1" applyAlignment="1">
      <alignment horizontal="right" vertical="center"/>
    </xf>
    <xf numFmtId="0" fontId="0" fillId="12" borderId="4" xfId="0" applyFill="1" applyBorder="1"/>
    <xf numFmtId="164" fontId="13" fillId="3" borderId="4" xfId="0" applyNumberFormat="1" applyFont="1" applyFill="1" applyBorder="1" applyAlignment="1">
      <alignment horizontal="right" vertical="center"/>
    </xf>
    <xf numFmtId="0" fontId="25" fillId="13" borderId="4" xfId="0" applyFont="1" applyFill="1" applyBorder="1" applyAlignment="1">
      <alignment horizontal="left" vertical="center" indent="1"/>
    </xf>
    <xf numFmtId="164" fontId="26" fillId="13" borderId="4" xfId="0" applyNumberFormat="1" applyFont="1" applyFill="1" applyBorder="1" applyAlignment="1">
      <alignment horizontal="right" vertical="center"/>
    </xf>
    <xf numFmtId="0" fontId="4" fillId="13" borderId="4" xfId="0" applyFont="1" applyFill="1" applyBorder="1" applyAlignment="1">
      <alignment horizontal="left" vertical="center" indent="1"/>
    </xf>
    <xf numFmtId="10" fontId="5" fillId="8" borderId="1" xfId="0" applyNumberFormat="1" applyFont="1" applyFill="1" applyBorder="1" applyAlignment="1">
      <alignment horizontal="right" vertical="center"/>
    </xf>
    <xf numFmtId="0" fontId="2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 indent="1"/>
    </xf>
    <xf numFmtId="0" fontId="28" fillId="0" borderId="1" xfId="0" applyFont="1" applyBorder="1" applyAlignment="1">
      <alignment horizontal="left" vertical="center" indent="1"/>
    </xf>
    <xf numFmtId="0" fontId="18" fillId="9" borderId="1" xfId="0" applyFont="1" applyFill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B"/>
      <rgbColor rgb="FF555500"/>
      <rgbColor rgb="FF800080"/>
      <rgbColor rgb="FF008080"/>
      <rgbColor rgb="FFC0C0C0"/>
      <rgbColor rgb="FF888888"/>
      <rgbColor rgb="FF9999FF"/>
      <rgbColor rgb="FF993366"/>
      <rgbColor rgb="FFFFFACD"/>
      <rgbColor rgb="FFEBF3FB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FFFF0"/>
      <rgbColor rgb="FFE2EFDA"/>
      <rgbColor rgb="FFFFF9E6"/>
      <rgbColor rgb="FF99CCFF"/>
      <rgbColor rgb="FFFF99CC"/>
      <rgbColor rgb="FFCC99FF"/>
      <rgbColor rgb="FFFCE4D6"/>
      <rgbColor rgb="FF2E75B6"/>
      <rgbColor rgb="FF33CCCC"/>
      <rgbColor rgb="FF99CC00"/>
      <rgbColor rgb="FFF4B942"/>
      <rgbColor rgb="FFFF9900"/>
      <rgbColor rgb="FFFF6600"/>
      <rgbColor rgb="FF555555"/>
      <rgbColor rgb="FFAAAAAA"/>
      <rgbColor rgb="FF1F3864"/>
      <rgbColor rgb="FF339966"/>
      <rgbColor rgb="FF003300"/>
      <rgbColor rgb="FF375623"/>
      <rgbColor rgb="FF993300"/>
      <rgbColor rgb="FF993366"/>
      <rgbColor rgb="FF333399"/>
      <rgbColor rgb="FF44444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7"/>
  <sheetViews>
    <sheetView showGridLines="0" tabSelected="1" zoomScaleNormal="100" workbookViewId="0">
      <selection activeCell="B2" sqref="B2:F2"/>
    </sheetView>
  </sheetViews>
  <sheetFormatPr baseColWidth="10" defaultColWidth="8.7109375" defaultRowHeight="15" x14ac:dyDescent="0.25"/>
  <cols>
    <col min="1" max="1" width="3" customWidth="1"/>
    <col min="2" max="2" width="32" customWidth="1"/>
    <col min="3" max="3" width="26" customWidth="1"/>
    <col min="4" max="4" width="3" customWidth="1"/>
    <col min="5" max="5" width="32" customWidth="1"/>
    <col min="6" max="6" width="26" customWidth="1"/>
    <col min="7" max="7" width="3" customWidth="1"/>
  </cols>
  <sheetData>
    <row r="1" spans="2:6" ht="49.5" customHeight="1" x14ac:dyDescent="0.25">
      <c r="B1" s="12" t="s">
        <v>320</v>
      </c>
      <c r="C1" s="12"/>
      <c r="D1" s="12"/>
      <c r="E1" s="12"/>
      <c r="F1" s="12"/>
    </row>
    <row r="2" spans="2:6" ht="24" customHeight="1" x14ac:dyDescent="0.25">
      <c r="B2" s="11" t="s">
        <v>0</v>
      </c>
      <c r="C2" s="11"/>
      <c r="D2" s="11"/>
      <c r="E2" s="11"/>
      <c r="F2" s="11"/>
    </row>
    <row r="3" spans="2:6" ht="18" customHeight="1" x14ac:dyDescent="0.25">
      <c r="B3" s="10" t="s">
        <v>1</v>
      </c>
      <c r="C3" s="10"/>
      <c r="D3" s="10"/>
      <c r="E3" s="10"/>
      <c r="F3" s="10"/>
    </row>
    <row r="4" spans="2:6" ht="7.5" customHeight="1" x14ac:dyDescent="0.25"/>
    <row r="5" spans="2:6" ht="19.5" customHeight="1" x14ac:dyDescent="0.25">
      <c r="B5" s="9" t="s">
        <v>2</v>
      </c>
      <c r="C5" s="9"/>
      <c r="E5" s="9" t="s">
        <v>3</v>
      </c>
      <c r="F5" s="9"/>
    </row>
    <row r="6" spans="2:6" ht="19.5" customHeight="1" x14ac:dyDescent="0.25">
      <c r="B6" s="13" t="s">
        <v>4</v>
      </c>
      <c r="C6" s="14" t="s">
        <v>5</v>
      </c>
      <c r="E6" s="13" t="s">
        <v>6</v>
      </c>
      <c r="F6" s="14" t="s">
        <v>7</v>
      </c>
    </row>
    <row r="7" spans="2:6" ht="19.5" customHeight="1" x14ac:dyDescent="0.25">
      <c r="B7" s="13" t="s">
        <v>8</v>
      </c>
      <c r="C7" s="14" t="s">
        <v>9</v>
      </c>
      <c r="E7" s="13" t="s">
        <v>10</v>
      </c>
      <c r="F7" s="14" t="s">
        <v>11</v>
      </c>
    </row>
    <row r="8" spans="2:6" ht="19.5" customHeight="1" x14ac:dyDescent="0.25">
      <c r="B8" s="13" t="s">
        <v>12</v>
      </c>
      <c r="C8" s="14" t="s">
        <v>13</v>
      </c>
      <c r="E8" s="13" t="s">
        <v>14</v>
      </c>
      <c r="F8" s="14" t="s">
        <v>15</v>
      </c>
    </row>
    <row r="9" spans="2:6" ht="19.5" customHeight="1" x14ac:dyDescent="0.25">
      <c r="B9" s="13" t="s">
        <v>16</v>
      </c>
      <c r="C9" s="14" t="s">
        <v>17</v>
      </c>
      <c r="E9" s="13" t="s">
        <v>18</v>
      </c>
      <c r="F9" s="14" t="s">
        <v>19</v>
      </c>
    </row>
    <row r="10" spans="2:6" ht="19.5" customHeight="1" x14ac:dyDescent="0.25">
      <c r="B10" s="13" t="s">
        <v>20</v>
      </c>
      <c r="C10" s="14" t="s">
        <v>21</v>
      </c>
      <c r="E10" s="13" t="s">
        <v>22</v>
      </c>
      <c r="F10" s="14" t="s">
        <v>23</v>
      </c>
    </row>
    <row r="11" spans="2:6" ht="19.5" customHeight="1" x14ac:dyDescent="0.25">
      <c r="B11" s="13" t="s">
        <v>24</v>
      </c>
      <c r="C11" s="14" t="s">
        <v>25</v>
      </c>
      <c r="E11" s="13" t="s">
        <v>26</v>
      </c>
      <c r="F11" s="14" t="s">
        <v>27</v>
      </c>
    </row>
    <row r="12" spans="2:6" ht="19.5" customHeight="1" x14ac:dyDescent="0.25">
      <c r="B12" s="13" t="s">
        <v>28</v>
      </c>
      <c r="C12" s="14" t="s">
        <v>29</v>
      </c>
      <c r="E12" s="13" t="s">
        <v>30</v>
      </c>
      <c r="F12" s="14" t="s">
        <v>31</v>
      </c>
    </row>
    <row r="13" spans="2:6" ht="19.5" customHeight="1" x14ac:dyDescent="0.25">
      <c r="B13" s="13" t="s">
        <v>32</v>
      </c>
      <c r="C13" s="14" t="s">
        <v>33</v>
      </c>
      <c r="E13" s="13" t="s">
        <v>34</v>
      </c>
      <c r="F13" s="14" t="s">
        <v>35</v>
      </c>
    </row>
    <row r="14" spans="2:6" ht="7.5" customHeight="1" x14ac:dyDescent="0.25"/>
    <row r="15" spans="2:6" ht="19.5" customHeight="1" x14ac:dyDescent="0.25">
      <c r="B15" s="9" t="s">
        <v>36</v>
      </c>
      <c r="C15" s="9"/>
      <c r="D15" s="9"/>
      <c r="E15" s="9"/>
      <c r="F15" s="9"/>
    </row>
    <row r="16" spans="2:6" ht="19.5" customHeight="1" x14ac:dyDescent="0.25">
      <c r="B16" s="13" t="s">
        <v>37</v>
      </c>
      <c r="C16" s="14" t="s">
        <v>38</v>
      </c>
    </row>
    <row r="17" spans="2:6" ht="19.5" customHeight="1" x14ac:dyDescent="0.25">
      <c r="B17" s="13" t="s">
        <v>39</v>
      </c>
      <c r="C17" s="14" t="s">
        <v>40</v>
      </c>
    </row>
    <row r="18" spans="2:6" ht="19.5" customHeight="1" x14ac:dyDescent="0.25">
      <c r="B18" s="13" t="s">
        <v>41</v>
      </c>
      <c r="C18" s="14">
        <v>2</v>
      </c>
      <c r="E18" s="13" t="s">
        <v>42</v>
      </c>
      <c r="F18" s="14" t="s">
        <v>43</v>
      </c>
    </row>
    <row r="19" spans="2:6" ht="19.5" customHeight="1" x14ac:dyDescent="0.25">
      <c r="B19" s="13" t="s">
        <v>44</v>
      </c>
      <c r="C19" s="14" t="s">
        <v>40</v>
      </c>
      <c r="E19" s="13" t="s">
        <v>45</v>
      </c>
      <c r="F19" s="14" t="s">
        <v>9</v>
      </c>
    </row>
    <row r="20" spans="2:6" ht="19.5" customHeight="1" x14ac:dyDescent="0.25">
      <c r="B20" s="13" t="s">
        <v>46</v>
      </c>
      <c r="C20" s="14" t="s">
        <v>47</v>
      </c>
      <c r="E20" s="13" t="s">
        <v>48</v>
      </c>
      <c r="F20" s="14" t="s">
        <v>49</v>
      </c>
    </row>
    <row r="21" spans="2:6" ht="7.5" customHeight="1" x14ac:dyDescent="0.25"/>
    <row r="22" spans="2:6" ht="19.5" customHeight="1" x14ac:dyDescent="0.25">
      <c r="B22" s="9" t="s">
        <v>50</v>
      </c>
      <c r="C22" s="9"/>
      <c r="D22" s="9"/>
      <c r="E22" s="9"/>
      <c r="F22" s="9"/>
    </row>
    <row r="23" spans="2:6" ht="21.75" customHeight="1" x14ac:dyDescent="0.25">
      <c r="B23" s="13" t="s">
        <v>51</v>
      </c>
      <c r="C23" s="14">
        <v>2024</v>
      </c>
      <c r="E23" s="8" t="s">
        <v>52</v>
      </c>
      <c r="F23" s="8"/>
    </row>
    <row r="24" spans="2:6" ht="21.75" customHeight="1" x14ac:dyDescent="0.25">
      <c r="B24" s="13" t="s">
        <v>53</v>
      </c>
      <c r="C24" s="14" t="s">
        <v>54</v>
      </c>
      <c r="E24" s="8"/>
      <c r="F24" s="8"/>
    </row>
    <row r="25" spans="2:6" ht="21.75" customHeight="1" x14ac:dyDescent="0.25">
      <c r="B25" s="13" t="s">
        <v>55</v>
      </c>
      <c r="C25" s="14" t="s">
        <v>56</v>
      </c>
      <c r="E25" s="8"/>
      <c r="F25" s="8"/>
    </row>
    <row r="26" spans="2:6" ht="21.75" customHeight="1" x14ac:dyDescent="0.25">
      <c r="B26" s="13" t="s">
        <v>57</v>
      </c>
      <c r="C26" s="14" t="s">
        <v>58</v>
      </c>
      <c r="E26" s="8"/>
      <c r="F26" s="8"/>
    </row>
    <row r="27" spans="2:6" ht="7.5" customHeight="1" x14ac:dyDescent="0.25">
      <c r="E27" s="8"/>
      <c r="F27" s="8"/>
    </row>
  </sheetData>
  <mergeCells count="8">
    <mergeCell ref="B15:F15"/>
    <mergeCell ref="B22:F22"/>
    <mergeCell ref="E23:F27"/>
    <mergeCell ref="B1:F1"/>
    <mergeCell ref="B2:F2"/>
    <mergeCell ref="B3:F3"/>
    <mergeCell ref="B5:C5"/>
    <mergeCell ref="E5:F5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29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2" sqref="B2:E2"/>
    </sheetView>
  </sheetViews>
  <sheetFormatPr baseColWidth="10" defaultColWidth="8.7109375" defaultRowHeight="15" x14ac:dyDescent="0.25"/>
  <cols>
    <col min="1" max="1" width="3" customWidth="1"/>
    <col min="2" max="2" width="38" customWidth="1"/>
    <col min="3" max="5" width="18" customWidth="1"/>
    <col min="6" max="6" width="3" customWidth="1"/>
  </cols>
  <sheetData>
    <row r="1" spans="2:5" ht="39.75" customHeight="1" x14ac:dyDescent="0.25">
      <c r="B1" s="7" t="s">
        <v>321</v>
      </c>
      <c r="C1" s="7"/>
      <c r="D1" s="7"/>
      <c r="E1" s="7"/>
    </row>
    <row r="2" spans="2:5" ht="21.75" customHeight="1" x14ac:dyDescent="0.25">
      <c r="B2" s="6" t="s">
        <v>59</v>
      </c>
      <c r="C2" s="6"/>
      <c r="D2" s="6"/>
      <c r="E2" s="6"/>
    </row>
    <row r="3" spans="2:5" ht="30" customHeight="1" x14ac:dyDescent="0.25">
      <c r="B3" s="15" t="s">
        <v>60</v>
      </c>
      <c r="C3" s="15" t="s">
        <v>61</v>
      </c>
      <c r="D3" s="15" t="s">
        <v>62</v>
      </c>
      <c r="E3" s="15" t="s">
        <v>63</v>
      </c>
    </row>
    <row r="4" spans="2:5" ht="21.75" customHeight="1" x14ac:dyDescent="0.25">
      <c r="B4" s="5" t="s">
        <v>64</v>
      </c>
      <c r="C4" s="5"/>
      <c r="D4" s="5"/>
      <c r="E4" s="5"/>
    </row>
    <row r="5" spans="2:5" ht="19.5" customHeight="1" x14ac:dyDescent="0.25">
      <c r="B5" s="13" t="s">
        <v>65</v>
      </c>
      <c r="C5" s="16">
        <v>62400</v>
      </c>
      <c r="D5" s="16">
        <v>41200</v>
      </c>
      <c r="E5" s="17">
        <f>C5+D5</f>
        <v>103600</v>
      </c>
    </row>
    <row r="6" spans="2:5" ht="19.5" customHeight="1" x14ac:dyDescent="0.25">
      <c r="B6" s="13" t="s">
        <v>66</v>
      </c>
      <c r="C6" s="16">
        <v>600</v>
      </c>
      <c r="D6" s="16">
        <v>0</v>
      </c>
      <c r="E6" s="17">
        <f>C6+D6</f>
        <v>600</v>
      </c>
    </row>
    <row r="7" spans="2:5" ht="19.5" customHeight="1" x14ac:dyDescent="0.25">
      <c r="B7" s="13" t="s">
        <v>67</v>
      </c>
      <c r="C7" s="16">
        <v>3200</v>
      </c>
      <c r="D7" s="16">
        <v>1800</v>
      </c>
      <c r="E7" s="17">
        <f>C7+D7</f>
        <v>5000</v>
      </c>
    </row>
    <row r="8" spans="2:5" ht="19.5" customHeight="1" x14ac:dyDescent="0.25">
      <c r="B8" s="13" t="s">
        <v>68</v>
      </c>
      <c r="C8" s="16">
        <v>0</v>
      </c>
      <c r="D8" s="16">
        <v>0</v>
      </c>
      <c r="E8" s="17">
        <f>C8+D8</f>
        <v>0</v>
      </c>
    </row>
    <row r="9" spans="2:5" ht="21.75" customHeight="1" x14ac:dyDescent="0.25">
      <c r="B9" s="18" t="s">
        <v>69</v>
      </c>
      <c r="C9" s="19">
        <f>C5+C7</f>
        <v>65600</v>
      </c>
      <c r="D9" s="19">
        <f>D5+D7</f>
        <v>43000</v>
      </c>
      <c r="E9" s="19">
        <f>C9+D9</f>
        <v>108600</v>
      </c>
    </row>
    <row r="10" spans="2:5" ht="7.5" customHeight="1" x14ac:dyDescent="0.25"/>
    <row r="11" spans="2:5" ht="21.75" customHeight="1" x14ac:dyDescent="0.25">
      <c r="B11" s="5" t="s">
        <v>70</v>
      </c>
      <c r="C11" s="5"/>
      <c r="D11" s="5"/>
      <c r="E11" s="5"/>
    </row>
    <row r="12" spans="2:5" ht="19.5" customHeight="1" x14ac:dyDescent="0.25">
      <c r="B12" s="13" t="s">
        <v>71</v>
      </c>
      <c r="C12" s="16">
        <v>420</v>
      </c>
      <c r="D12" s="16">
        <v>180</v>
      </c>
      <c r="E12" s="17">
        <f>C12+D12</f>
        <v>600</v>
      </c>
    </row>
    <row r="13" spans="2:5" ht="19.5" customHeight="1" x14ac:dyDescent="0.25">
      <c r="B13" s="13" t="s">
        <v>72</v>
      </c>
      <c r="C13" s="16">
        <v>1250</v>
      </c>
      <c r="D13" s="16">
        <v>320</v>
      </c>
      <c r="E13" s="17">
        <f>C13+D13</f>
        <v>1570</v>
      </c>
    </row>
    <row r="14" spans="2:5" ht="19.5" customHeight="1" x14ac:dyDescent="0.25">
      <c r="B14" s="13" t="s">
        <v>73</v>
      </c>
      <c r="C14" s="16">
        <v>3100</v>
      </c>
      <c r="D14" s="16">
        <v>0</v>
      </c>
      <c r="E14" s="17">
        <f>C14+D14</f>
        <v>3100</v>
      </c>
    </row>
    <row r="15" spans="2:5" ht="19.5" customHeight="1" x14ac:dyDescent="0.25">
      <c r="B15" s="13" t="s">
        <v>74</v>
      </c>
      <c r="C15" s="16">
        <v>80</v>
      </c>
      <c r="D15" s="16">
        <v>40</v>
      </c>
      <c r="E15" s="17">
        <f>C15+D15</f>
        <v>120</v>
      </c>
    </row>
    <row r="16" spans="2:5" ht="21.75" customHeight="1" x14ac:dyDescent="0.25">
      <c r="B16" s="18" t="s">
        <v>75</v>
      </c>
      <c r="C16" s="19">
        <f>C12+C13+C14+C15</f>
        <v>4850</v>
      </c>
      <c r="D16" s="19">
        <f>D12+D13+D14+D15</f>
        <v>540</v>
      </c>
      <c r="E16" s="19">
        <f>C16+D16</f>
        <v>5390</v>
      </c>
    </row>
    <row r="17" spans="2:5" ht="7.5" customHeight="1" x14ac:dyDescent="0.25"/>
    <row r="18" spans="2:5" ht="21.75" customHeight="1" x14ac:dyDescent="0.25">
      <c r="B18" s="5" t="s">
        <v>76</v>
      </c>
      <c r="C18" s="5"/>
      <c r="D18" s="5"/>
      <c r="E18" s="5"/>
    </row>
    <row r="19" spans="2:5" ht="19.5" customHeight="1" x14ac:dyDescent="0.25">
      <c r="B19" s="13" t="s">
        <v>77</v>
      </c>
      <c r="C19" s="16">
        <v>8400</v>
      </c>
      <c r="D19" s="16">
        <v>0</v>
      </c>
      <c r="E19" s="17">
        <f>C19+D19</f>
        <v>8400</v>
      </c>
    </row>
    <row r="20" spans="2:5" ht="19.5" customHeight="1" x14ac:dyDescent="0.25">
      <c r="B20" s="13" t="s">
        <v>78</v>
      </c>
      <c r="C20" s="16">
        <v>-3200</v>
      </c>
      <c r="D20" s="16">
        <v>0</v>
      </c>
      <c r="E20" s="17">
        <f>C20+D20</f>
        <v>-3200</v>
      </c>
    </row>
    <row r="21" spans="2:5" ht="21.75" customHeight="1" x14ac:dyDescent="0.25">
      <c r="B21" s="18" t="s">
        <v>79</v>
      </c>
      <c r="C21" s="19">
        <f>C19+C20</f>
        <v>5200</v>
      </c>
      <c r="D21" s="19">
        <f>D19+D20</f>
        <v>0</v>
      </c>
      <c r="E21" s="19">
        <f>C21+D21</f>
        <v>5200</v>
      </c>
    </row>
    <row r="22" spans="2:5" ht="7.5" customHeight="1" x14ac:dyDescent="0.25"/>
    <row r="23" spans="2:5" ht="21.75" customHeight="1" x14ac:dyDescent="0.25">
      <c r="B23" s="5" t="s">
        <v>80</v>
      </c>
      <c r="C23" s="5"/>
      <c r="D23" s="5"/>
      <c r="E23" s="5"/>
    </row>
    <row r="24" spans="2:5" ht="19.5" customHeight="1" x14ac:dyDescent="0.25">
      <c r="B24" s="13" t="s">
        <v>81</v>
      </c>
      <c r="C24" s="16">
        <v>0</v>
      </c>
      <c r="D24" s="16">
        <v>0</v>
      </c>
      <c r="E24" s="17">
        <f>C24+D24</f>
        <v>0</v>
      </c>
    </row>
    <row r="25" spans="2:5" ht="19.5" customHeight="1" x14ac:dyDescent="0.25">
      <c r="B25" s="13" t="s">
        <v>82</v>
      </c>
      <c r="C25" s="16">
        <v>0</v>
      </c>
      <c r="D25" s="16">
        <v>0</v>
      </c>
      <c r="E25" s="17">
        <f>C25+D25</f>
        <v>0</v>
      </c>
    </row>
    <row r="26" spans="2:5" ht="19.5" customHeight="1" x14ac:dyDescent="0.25">
      <c r="B26" s="13" t="s">
        <v>83</v>
      </c>
      <c r="C26" s="16">
        <v>0</v>
      </c>
      <c r="D26" s="16">
        <v>0</v>
      </c>
      <c r="E26" s="17">
        <f>C26+D26</f>
        <v>0</v>
      </c>
    </row>
    <row r="27" spans="2:5" ht="21.75" customHeight="1" x14ac:dyDescent="0.25">
      <c r="B27" s="18" t="s">
        <v>84</v>
      </c>
      <c r="C27" s="19">
        <f>C24+C25+C26</f>
        <v>0</v>
      </c>
      <c r="D27" s="19">
        <f>D24+D25+D26</f>
        <v>0</v>
      </c>
      <c r="E27" s="19">
        <f>C27+D27</f>
        <v>0</v>
      </c>
    </row>
    <row r="28" spans="2:5" ht="7.5" customHeight="1" x14ac:dyDescent="0.25"/>
    <row r="29" spans="2:5" ht="27.75" customHeight="1" x14ac:dyDescent="0.25">
      <c r="B29" s="4" t="s">
        <v>85</v>
      </c>
      <c r="C29" s="4"/>
      <c r="D29" s="4"/>
      <c r="E29" s="20">
        <f>E9+E16+E21+E27</f>
        <v>119190</v>
      </c>
    </row>
  </sheetData>
  <mergeCells count="7">
    <mergeCell ref="B23:E23"/>
    <mergeCell ref="B29:D29"/>
    <mergeCell ref="B1:E1"/>
    <mergeCell ref="B2:E2"/>
    <mergeCell ref="B4:E4"/>
    <mergeCell ref="B11:E11"/>
    <mergeCell ref="B18:E18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40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2" sqref="B2:D2"/>
    </sheetView>
  </sheetViews>
  <sheetFormatPr baseColWidth="10" defaultColWidth="8.7109375" defaultRowHeight="15" x14ac:dyDescent="0.25"/>
  <cols>
    <col min="1" max="1" width="3" customWidth="1"/>
    <col min="2" max="2" width="40" customWidth="1"/>
    <col min="3" max="3" width="20" customWidth="1"/>
    <col min="4" max="4" width="28" customWidth="1"/>
    <col min="5" max="5" width="3" customWidth="1"/>
  </cols>
  <sheetData>
    <row r="1" spans="2:4" ht="39.75" customHeight="1" x14ac:dyDescent="0.25">
      <c r="B1" s="7" t="s">
        <v>322</v>
      </c>
      <c r="C1" s="7"/>
      <c r="D1" s="7"/>
    </row>
    <row r="2" spans="2:4" ht="19.5" customHeight="1" x14ac:dyDescent="0.25">
      <c r="B2" s="3" t="s">
        <v>86</v>
      </c>
      <c r="C2" s="3"/>
      <c r="D2" s="3"/>
    </row>
    <row r="3" spans="2:4" ht="27.75" customHeight="1" x14ac:dyDescent="0.25">
      <c r="B3" s="15" t="s">
        <v>87</v>
      </c>
      <c r="C3" s="15" t="s">
        <v>88</v>
      </c>
      <c r="D3" s="15" t="s">
        <v>89</v>
      </c>
    </row>
    <row r="4" spans="2:4" ht="21.75" customHeight="1" x14ac:dyDescent="0.25">
      <c r="B4" s="9" t="s">
        <v>90</v>
      </c>
      <c r="C4" s="9"/>
      <c r="D4" s="9"/>
    </row>
    <row r="5" spans="2:4" ht="19.5" customHeight="1" x14ac:dyDescent="0.25">
      <c r="B5" s="13" t="s">
        <v>91</v>
      </c>
      <c r="C5" s="16">
        <v>220</v>
      </c>
      <c r="D5" s="21" t="s">
        <v>92</v>
      </c>
    </row>
    <row r="6" spans="2:4" ht="19.5" customHeight="1" x14ac:dyDescent="0.25">
      <c r="B6" s="13" t="s">
        <v>93</v>
      </c>
      <c r="C6" s="16">
        <v>28</v>
      </c>
      <c r="D6" s="21" t="s">
        <v>94</v>
      </c>
    </row>
    <row r="7" spans="2:4" ht="19.5" customHeight="1" x14ac:dyDescent="0.25">
      <c r="B7" s="13" t="s">
        <v>95</v>
      </c>
      <c r="C7" s="16">
        <v>20</v>
      </c>
      <c r="D7" s="21" t="s">
        <v>96</v>
      </c>
    </row>
    <row r="8" spans="2:4" ht="19.5" customHeight="1" x14ac:dyDescent="0.25">
      <c r="B8" s="13" t="s">
        <v>97</v>
      </c>
      <c r="C8" s="16">
        <v>8</v>
      </c>
      <c r="D8" s="21" t="s">
        <v>98</v>
      </c>
    </row>
    <row r="9" spans="2:4" ht="19.5" customHeight="1" x14ac:dyDescent="0.25">
      <c r="B9" s="22" t="s">
        <v>99</v>
      </c>
      <c r="C9" s="23">
        <f>(C5*C7*0.3)+(C5*C8*0.38)</f>
        <v>1988.8</v>
      </c>
      <c r="D9" s="24" t="s">
        <v>100</v>
      </c>
    </row>
    <row r="10" spans="2:4" ht="7.5" customHeight="1" x14ac:dyDescent="0.25"/>
    <row r="11" spans="2:4" ht="21.75" customHeight="1" x14ac:dyDescent="0.25">
      <c r="B11" s="9" t="s">
        <v>101</v>
      </c>
      <c r="C11" s="9"/>
      <c r="D11" s="9"/>
    </row>
    <row r="12" spans="2:4" ht="19.5" customHeight="1" x14ac:dyDescent="0.25">
      <c r="B12" s="13" t="s">
        <v>102</v>
      </c>
      <c r="C12" s="16">
        <v>95</v>
      </c>
      <c r="D12" s="21" t="s">
        <v>103</v>
      </c>
    </row>
    <row r="13" spans="2:4" ht="19.5" customHeight="1" x14ac:dyDescent="0.25">
      <c r="B13" s="22" t="s">
        <v>104</v>
      </c>
      <c r="C13" s="25">
        <f>MIN(C12*6, 1260)</f>
        <v>570</v>
      </c>
      <c r="D13" s="24" t="s">
        <v>105</v>
      </c>
    </row>
    <row r="14" spans="2:4" ht="7.5" customHeight="1" x14ac:dyDescent="0.25"/>
    <row r="15" spans="2:4" ht="21.75" customHeight="1" x14ac:dyDescent="0.25">
      <c r="B15" s="9" t="s">
        <v>106</v>
      </c>
      <c r="C15" s="9"/>
      <c r="D15" s="9"/>
    </row>
    <row r="16" spans="2:4" ht="19.5" customHeight="1" x14ac:dyDescent="0.25">
      <c r="B16" s="13" t="s">
        <v>107</v>
      </c>
      <c r="C16" s="16">
        <v>480</v>
      </c>
      <c r="D16" s="21" t="s">
        <v>108</v>
      </c>
    </row>
    <row r="17" spans="2:4" ht="19.5" customHeight="1" x14ac:dyDescent="0.25">
      <c r="B17" s="13" t="s">
        <v>109</v>
      </c>
      <c r="C17" s="16">
        <v>85</v>
      </c>
      <c r="D17" s="21" t="s">
        <v>110</v>
      </c>
    </row>
    <row r="18" spans="2:4" ht="19.5" customHeight="1" x14ac:dyDescent="0.25">
      <c r="B18" s="13" t="s">
        <v>111</v>
      </c>
      <c r="C18" s="16">
        <v>240</v>
      </c>
      <c r="D18" s="21" t="s">
        <v>112</v>
      </c>
    </row>
    <row r="19" spans="2:4" ht="19.5" customHeight="1" x14ac:dyDescent="0.25">
      <c r="B19" s="13" t="s">
        <v>113</v>
      </c>
      <c r="C19" s="16">
        <v>0</v>
      </c>
      <c r="D19" s="21" t="s">
        <v>114</v>
      </c>
    </row>
    <row r="20" spans="2:4" ht="19.5" customHeight="1" x14ac:dyDescent="0.25">
      <c r="B20" s="13" t="s">
        <v>115</v>
      </c>
      <c r="C20" s="16">
        <v>180</v>
      </c>
      <c r="D20" s="21" t="s">
        <v>116</v>
      </c>
    </row>
    <row r="21" spans="2:4" ht="21.75" customHeight="1" x14ac:dyDescent="0.25">
      <c r="B21" s="26" t="s">
        <v>117</v>
      </c>
      <c r="C21" s="19">
        <f>C16+C17+C18+C19+C20</f>
        <v>985</v>
      </c>
      <c r="D21" s="27"/>
    </row>
    <row r="22" spans="2:4" ht="7.5" customHeight="1" x14ac:dyDescent="0.25"/>
    <row r="23" spans="2:4" ht="21.75" customHeight="1" x14ac:dyDescent="0.25">
      <c r="B23" s="9" t="s">
        <v>118</v>
      </c>
      <c r="C23" s="9"/>
      <c r="D23" s="9"/>
    </row>
    <row r="24" spans="2:4" ht="19.5" customHeight="1" x14ac:dyDescent="0.25">
      <c r="B24" s="13" t="s">
        <v>119</v>
      </c>
      <c r="C24" s="16">
        <v>890</v>
      </c>
      <c r="D24" s="21" t="s">
        <v>120</v>
      </c>
    </row>
    <row r="25" spans="2:4" ht="19.5" customHeight="1" x14ac:dyDescent="0.25">
      <c r="B25" s="13" t="s">
        <v>121</v>
      </c>
      <c r="C25" s="16">
        <v>120</v>
      </c>
      <c r="D25" s="21" t="s">
        <v>122</v>
      </c>
    </row>
    <row r="26" spans="2:4" ht="19.5" customHeight="1" x14ac:dyDescent="0.25">
      <c r="B26" s="13" t="s">
        <v>123</v>
      </c>
      <c r="C26" s="16">
        <v>185</v>
      </c>
      <c r="D26" s="21" t="s">
        <v>124</v>
      </c>
    </row>
    <row r="27" spans="2:4" ht="19.5" customHeight="1" x14ac:dyDescent="0.25">
      <c r="B27" s="13" t="s">
        <v>125</v>
      </c>
      <c r="C27" s="16">
        <v>0</v>
      </c>
      <c r="D27" s="21" t="s">
        <v>126</v>
      </c>
    </row>
    <row r="28" spans="2:4" ht="21.75" customHeight="1" x14ac:dyDescent="0.25">
      <c r="B28" s="26" t="s">
        <v>127</v>
      </c>
      <c r="C28" s="19">
        <f>C24+C25+C26+C27</f>
        <v>1195</v>
      </c>
      <c r="D28" s="27"/>
    </row>
    <row r="29" spans="2:4" ht="7.5" customHeight="1" x14ac:dyDescent="0.25"/>
    <row r="30" spans="2:4" ht="21.75" customHeight="1" x14ac:dyDescent="0.25">
      <c r="B30" s="9" t="s">
        <v>128</v>
      </c>
      <c r="C30" s="9"/>
      <c r="D30" s="9"/>
    </row>
    <row r="31" spans="2:4" ht="19.5" customHeight="1" x14ac:dyDescent="0.25">
      <c r="B31" s="13" t="s">
        <v>129</v>
      </c>
      <c r="C31" s="16">
        <v>240</v>
      </c>
      <c r="D31" s="21" t="s">
        <v>130</v>
      </c>
    </row>
    <row r="32" spans="2:4" ht="19.5" customHeight="1" x14ac:dyDescent="0.25">
      <c r="B32" s="13" t="s">
        <v>131</v>
      </c>
      <c r="C32" s="16">
        <v>0</v>
      </c>
      <c r="D32" s="21" t="s">
        <v>132</v>
      </c>
    </row>
    <row r="33" spans="2:4" ht="19.5" customHeight="1" x14ac:dyDescent="0.25">
      <c r="B33" s="13" t="s">
        <v>133</v>
      </c>
      <c r="C33" s="16">
        <v>0</v>
      </c>
      <c r="D33" s="21" t="s">
        <v>134</v>
      </c>
    </row>
    <row r="34" spans="2:4" ht="19.5" customHeight="1" x14ac:dyDescent="0.25">
      <c r="B34" s="13" t="s">
        <v>135</v>
      </c>
      <c r="C34" s="16">
        <v>0</v>
      </c>
      <c r="D34" s="21" t="s">
        <v>136</v>
      </c>
    </row>
    <row r="35" spans="2:4" ht="19.5" customHeight="1" x14ac:dyDescent="0.25">
      <c r="B35" s="13" t="s">
        <v>137</v>
      </c>
      <c r="C35" s="16">
        <v>0</v>
      </c>
      <c r="D35" s="21"/>
    </row>
    <row r="36" spans="2:4" ht="21.75" customHeight="1" x14ac:dyDescent="0.25">
      <c r="B36" s="26" t="s">
        <v>138</v>
      </c>
      <c r="C36" s="19">
        <f>C31+C32+C33+C34+C35</f>
        <v>240</v>
      </c>
      <c r="D36" s="27"/>
    </row>
    <row r="37" spans="2:4" ht="7.5" customHeight="1" x14ac:dyDescent="0.25"/>
    <row r="38" spans="2:4" ht="27.75" customHeight="1" x14ac:dyDescent="0.25">
      <c r="B38" s="28" t="s">
        <v>139</v>
      </c>
      <c r="C38" s="20">
        <f>C9+C13+C21+C28+C36</f>
        <v>4978.8</v>
      </c>
      <c r="D38" s="29"/>
    </row>
    <row r="39" spans="2:4" ht="21.75" customHeight="1" x14ac:dyDescent="0.25">
      <c r="B39" s="13" t="s">
        <v>140</v>
      </c>
      <c r="C39" s="17">
        <f>1230</f>
        <v>1230</v>
      </c>
      <c r="D39" s="24" t="s">
        <v>141</v>
      </c>
    </row>
    <row r="40" spans="2:4" ht="21.75" customHeight="1" x14ac:dyDescent="0.25">
      <c r="B40" s="18" t="s">
        <v>142</v>
      </c>
      <c r="C40" s="30">
        <f>MAX(C38,C39)</f>
        <v>4978.8</v>
      </c>
      <c r="D40" s="31" t="s">
        <v>143</v>
      </c>
    </row>
  </sheetData>
  <mergeCells count="7">
    <mergeCell ref="B23:D23"/>
    <mergeCell ref="B30:D30"/>
    <mergeCell ref="B1:D1"/>
    <mergeCell ref="B2:D2"/>
    <mergeCell ref="B4:D4"/>
    <mergeCell ref="B11:D11"/>
    <mergeCell ref="B15:D15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40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2" sqref="B2:D2"/>
    </sheetView>
  </sheetViews>
  <sheetFormatPr baseColWidth="10" defaultColWidth="8.7109375" defaultRowHeight="15" x14ac:dyDescent="0.25"/>
  <cols>
    <col min="1" max="1" width="3" customWidth="1"/>
    <col min="2" max="2" width="40" customWidth="1"/>
    <col min="3" max="3" width="20" customWidth="1"/>
    <col min="4" max="4" width="28" customWidth="1"/>
    <col min="5" max="5" width="3" customWidth="1"/>
  </cols>
  <sheetData>
    <row r="1" spans="2:4" ht="39.75" customHeight="1" x14ac:dyDescent="0.25">
      <c r="B1" s="2" t="s">
        <v>323</v>
      </c>
      <c r="C1" s="2"/>
      <c r="D1" s="2"/>
    </row>
    <row r="2" spans="2:4" ht="19.5" customHeight="1" x14ac:dyDescent="0.25">
      <c r="B2" s="3" t="s">
        <v>144</v>
      </c>
      <c r="C2" s="3"/>
      <c r="D2" s="3"/>
    </row>
    <row r="3" spans="2:4" ht="27.75" customHeight="1" x14ac:dyDescent="0.25">
      <c r="B3" s="15" t="s">
        <v>145</v>
      </c>
      <c r="C3" s="15" t="s">
        <v>88</v>
      </c>
      <c r="D3" s="15" t="s">
        <v>146</v>
      </c>
    </row>
    <row r="4" spans="2:4" ht="21.75" customHeight="1" x14ac:dyDescent="0.25">
      <c r="B4" s="9" t="s">
        <v>147</v>
      </c>
      <c r="C4" s="9"/>
      <c r="D4" s="9"/>
    </row>
    <row r="5" spans="2:4" ht="19.5" customHeight="1" x14ac:dyDescent="0.25">
      <c r="B5" s="13" t="s">
        <v>148</v>
      </c>
      <c r="C5" s="16">
        <v>6136.8</v>
      </c>
      <c r="D5" s="21" t="s">
        <v>149</v>
      </c>
    </row>
    <row r="6" spans="2:4" ht="19.5" customHeight="1" x14ac:dyDescent="0.25">
      <c r="B6" s="13" t="s">
        <v>150</v>
      </c>
      <c r="C6" s="16">
        <v>6136.8</v>
      </c>
      <c r="D6" s="21" t="s">
        <v>151</v>
      </c>
    </row>
    <row r="7" spans="2:4" ht="19.5" customHeight="1" x14ac:dyDescent="0.25">
      <c r="B7" s="13" t="s">
        <v>152</v>
      </c>
      <c r="C7" s="16">
        <v>2400</v>
      </c>
      <c r="D7" s="21" t="s">
        <v>153</v>
      </c>
    </row>
    <row r="8" spans="2:4" ht="19.5" customHeight="1" x14ac:dyDescent="0.25">
      <c r="B8" s="13" t="s">
        <v>154</v>
      </c>
      <c r="C8" s="16">
        <v>0</v>
      </c>
      <c r="D8" s="21" t="s">
        <v>155</v>
      </c>
    </row>
    <row r="9" spans="2:4" ht="21.75" customHeight="1" x14ac:dyDescent="0.25">
      <c r="B9" s="26" t="s">
        <v>156</v>
      </c>
      <c r="C9" s="19">
        <f>C5+C7+C8</f>
        <v>8536.7999999999993</v>
      </c>
      <c r="D9" s="27"/>
    </row>
    <row r="10" spans="2:4" ht="7.5" customHeight="1" x14ac:dyDescent="0.25"/>
    <row r="11" spans="2:4" ht="21.75" customHeight="1" x14ac:dyDescent="0.25">
      <c r="B11" s="9" t="s">
        <v>157</v>
      </c>
      <c r="C11" s="9"/>
      <c r="D11" s="9"/>
    </row>
    <row r="12" spans="2:4" ht="19.5" customHeight="1" x14ac:dyDescent="0.25">
      <c r="B12" s="13" t="s">
        <v>158</v>
      </c>
      <c r="C12" s="16">
        <v>3744</v>
      </c>
      <c r="D12" s="21" t="s">
        <v>159</v>
      </c>
    </row>
    <row r="13" spans="2:4" ht="19.5" customHeight="1" x14ac:dyDescent="0.25">
      <c r="B13" s="13" t="s">
        <v>160</v>
      </c>
      <c r="C13" s="16">
        <v>882</v>
      </c>
      <c r="D13" s="21" t="s">
        <v>161</v>
      </c>
    </row>
    <row r="14" spans="2:4" ht="19.5" customHeight="1" x14ac:dyDescent="0.25">
      <c r="B14" s="13" t="s">
        <v>162</v>
      </c>
      <c r="C14" s="16">
        <v>0</v>
      </c>
      <c r="D14" s="21" t="s">
        <v>163</v>
      </c>
    </row>
    <row r="15" spans="2:4" ht="19.5" customHeight="1" x14ac:dyDescent="0.25">
      <c r="B15" s="13" t="s">
        <v>164</v>
      </c>
      <c r="C15" s="16">
        <v>0</v>
      </c>
      <c r="D15" s="21"/>
    </row>
    <row r="16" spans="2:4" ht="21.75" customHeight="1" x14ac:dyDescent="0.25">
      <c r="B16" s="26" t="s">
        <v>165</v>
      </c>
      <c r="C16" s="19">
        <f>C12+C13+C14+C15</f>
        <v>4626</v>
      </c>
      <c r="D16" s="27"/>
    </row>
    <row r="17" spans="2:4" ht="7.5" customHeight="1" x14ac:dyDescent="0.25"/>
    <row r="18" spans="2:4" ht="21.75" customHeight="1" x14ac:dyDescent="0.25">
      <c r="B18" s="9" t="s">
        <v>166</v>
      </c>
      <c r="C18" s="9"/>
      <c r="D18" s="9"/>
    </row>
    <row r="19" spans="2:4" ht="19.5" customHeight="1" x14ac:dyDescent="0.25">
      <c r="B19" s="13" t="s">
        <v>167</v>
      </c>
      <c r="C19" s="16">
        <v>620</v>
      </c>
      <c r="D19" s="21" t="s">
        <v>168</v>
      </c>
    </row>
    <row r="20" spans="2:4" ht="19.5" customHeight="1" x14ac:dyDescent="0.25">
      <c r="B20" s="13" t="s">
        <v>169</v>
      </c>
      <c r="C20" s="16">
        <v>350</v>
      </c>
      <c r="D20" s="21" t="s">
        <v>170</v>
      </c>
    </row>
    <row r="21" spans="2:4" ht="19.5" customHeight="1" x14ac:dyDescent="0.25">
      <c r="B21" s="13" t="s">
        <v>171</v>
      </c>
      <c r="C21" s="16">
        <v>0</v>
      </c>
      <c r="D21" s="21" t="s">
        <v>172</v>
      </c>
    </row>
    <row r="22" spans="2:4" ht="19.5" customHeight="1" x14ac:dyDescent="0.25">
      <c r="B22" s="13" t="s">
        <v>173</v>
      </c>
      <c r="C22" s="16">
        <v>0</v>
      </c>
      <c r="D22" s="21" t="s">
        <v>174</v>
      </c>
    </row>
    <row r="23" spans="2:4" ht="19.5" customHeight="1" x14ac:dyDescent="0.25">
      <c r="B23" s="13" t="s">
        <v>175</v>
      </c>
      <c r="C23" s="16">
        <v>0</v>
      </c>
      <c r="D23" s="21" t="s">
        <v>176</v>
      </c>
    </row>
    <row r="24" spans="2:4" ht="21.75" customHeight="1" x14ac:dyDescent="0.25">
      <c r="B24" s="26" t="s">
        <v>177</v>
      </c>
      <c r="C24" s="19">
        <f>C19+C20+C21+C22+C23</f>
        <v>970</v>
      </c>
      <c r="D24" s="27"/>
    </row>
    <row r="25" spans="2:4" ht="7.5" customHeight="1" x14ac:dyDescent="0.25"/>
    <row r="26" spans="2:4" ht="21.75" customHeight="1" x14ac:dyDescent="0.25">
      <c r="B26" s="9" t="s">
        <v>178</v>
      </c>
      <c r="C26" s="9"/>
      <c r="D26" s="9"/>
    </row>
    <row r="27" spans="2:4" ht="19.5" customHeight="1" x14ac:dyDescent="0.25">
      <c r="B27" s="13" t="s">
        <v>179</v>
      </c>
      <c r="C27" s="16">
        <v>1800</v>
      </c>
      <c r="D27" s="21" t="s">
        <v>180</v>
      </c>
    </row>
    <row r="28" spans="2:4" ht="19.5" customHeight="1" x14ac:dyDescent="0.25">
      <c r="B28" s="13" t="s">
        <v>181</v>
      </c>
      <c r="C28" s="16">
        <v>-175</v>
      </c>
      <c r="D28" s="21" t="s">
        <v>182</v>
      </c>
    </row>
    <row r="29" spans="2:4" ht="21.75" customHeight="1" x14ac:dyDescent="0.25">
      <c r="B29" s="26" t="s">
        <v>183</v>
      </c>
      <c r="C29" s="19">
        <f>C27+C28</f>
        <v>1625</v>
      </c>
      <c r="D29" s="27"/>
    </row>
    <row r="30" spans="2:4" ht="7.5" customHeight="1" x14ac:dyDescent="0.25"/>
    <row r="31" spans="2:4" ht="21.75" customHeight="1" x14ac:dyDescent="0.25">
      <c r="B31" s="9" t="s">
        <v>184</v>
      </c>
      <c r="C31" s="9"/>
      <c r="D31" s="9"/>
    </row>
    <row r="32" spans="2:4" ht="19.5" customHeight="1" x14ac:dyDescent="0.25">
      <c r="B32" s="13" t="s">
        <v>185</v>
      </c>
      <c r="C32" s="16">
        <v>1240</v>
      </c>
      <c r="D32" s="21" t="s">
        <v>186</v>
      </c>
    </row>
    <row r="33" spans="2:4" ht="19.5" customHeight="1" x14ac:dyDescent="0.25">
      <c r="B33" s="13" t="s">
        <v>187</v>
      </c>
      <c r="C33" s="16">
        <v>0</v>
      </c>
      <c r="D33" s="21" t="s">
        <v>188</v>
      </c>
    </row>
    <row r="34" spans="2:4" ht="19.5" customHeight="1" x14ac:dyDescent="0.25">
      <c r="B34" s="13" t="s">
        <v>189</v>
      </c>
      <c r="C34" s="16">
        <v>0</v>
      </c>
      <c r="D34" s="21" t="s">
        <v>190</v>
      </c>
    </row>
    <row r="35" spans="2:4" ht="19.5" customHeight="1" x14ac:dyDescent="0.25">
      <c r="B35" s="13" t="s">
        <v>191</v>
      </c>
      <c r="C35" s="16">
        <v>0</v>
      </c>
      <c r="D35" s="21"/>
    </row>
    <row r="36" spans="2:4" ht="21.75" customHeight="1" x14ac:dyDescent="0.25">
      <c r="B36" s="26" t="s">
        <v>192</v>
      </c>
      <c r="C36" s="19">
        <f>C32+C33+C34+C35</f>
        <v>1240</v>
      </c>
      <c r="D36" s="27"/>
    </row>
    <row r="37" spans="2:4" ht="19.5" customHeight="1" x14ac:dyDescent="0.25">
      <c r="B37" s="13" t="s">
        <v>193</v>
      </c>
      <c r="C37" s="16">
        <v>-372</v>
      </c>
      <c r="D37" s="24" t="s">
        <v>194</v>
      </c>
    </row>
    <row r="38" spans="2:4" ht="21.75" customHeight="1" x14ac:dyDescent="0.25">
      <c r="B38" s="26" t="s">
        <v>195</v>
      </c>
      <c r="C38" s="19">
        <f>MAX(C36+C37, 0)</f>
        <v>868</v>
      </c>
      <c r="D38" s="27"/>
    </row>
    <row r="39" spans="2:4" ht="7.5" customHeight="1" x14ac:dyDescent="0.25"/>
    <row r="40" spans="2:4" ht="27.75" customHeight="1" x14ac:dyDescent="0.25">
      <c r="B40" s="28" t="s">
        <v>196</v>
      </c>
      <c r="C40" s="20">
        <f>C9+C16+C24+C29+C38</f>
        <v>16625.8</v>
      </c>
      <c r="D40" s="29"/>
    </row>
  </sheetData>
  <mergeCells count="7">
    <mergeCell ref="B26:D26"/>
    <mergeCell ref="B31:D31"/>
    <mergeCell ref="B1:D1"/>
    <mergeCell ref="B2:D2"/>
    <mergeCell ref="B4:D4"/>
    <mergeCell ref="B11:D11"/>
    <mergeCell ref="B18:D18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41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2" sqref="B2:D2"/>
    </sheetView>
  </sheetViews>
  <sheetFormatPr baseColWidth="10" defaultColWidth="8.7109375" defaultRowHeight="15" x14ac:dyDescent="0.25"/>
  <cols>
    <col min="1" max="1" width="3" customWidth="1"/>
    <col min="2" max="2" width="44" customWidth="1"/>
    <col min="3" max="3" width="22" customWidth="1"/>
    <col min="4" max="4" width="28" customWidth="1"/>
    <col min="5" max="5" width="3" customWidth="1"/>
  </cols>
  <sheetData>
    <row r="1" spans="2:4" ht="45" customHeight="1" x14ac:dyDescent="0.25">
      <c r="B1" s="7" t="s">
        <v>324</v>
      </c>
      <c r="C1" s="7"/>
      <c r="D1" s="7"/>
    </row>
    <row r="2" spans="2:4" ht="19.5" customHeight="1" x14ac:dyDescent="0.25">
      <c r="B2" s="3" t="s">
        <v>197</v>
      </c>
      <c r="C2" s="3"/>
      <c r="D2" s="3"/>
    </row>
    <row r="3" spans="2:4" ht="27.75" customHeight="1" x14ac:dyDescent="0.25">
      <c r="B3" s="15" t="s">
        <v>198</v>
      </c>
      <c r="C3" s="15" t="s">
        <v>88</v>
      </c>
      <c r="D3" s="15" t="s">
        <v>199</v>
      </c>
    </row>
    <row r="4" spans="2:4" ht="21.75" customHeight="1" x14ac:dyDescent="0.25">
      <c r="B4" s="9" t="s">
        <v>200</v>
      </c>
      <c r="C4" s="9"/>
      <c r="D4" s="9"/>
    </row>
    <row r="5" spans="2:4" ht="21.75" customHeight="1" x14ac:dyDescent="0.25">
      <c r="B5" s="13" t="s">
        <v>201</v>
      </c>
      <c r="C5" s="17">
        <f>'💰 Einkünfte'!E9</f>
        <v>108600</v>
      </c>
      <c r="D5" s="21" t="s">
        <v>202</v>
      </c>
    </row>
    <row r="6" spans="2:4" ht="21.75" customHeight="1" x14ac:dyDescent="0.25">
      <c r="B6" s="13" t="s">
        <v>203</v>
      </c>
      <c r="C6" s="17">
        <f>MAX('💰 Einkünfte'!E16-1000,0)</f>
        <v>4390</v>
      </c>
      <c r="D6" s="21" t="s">
        <v>204</v>
      </c>
    </row>
    <row r="7" spans="2:4" ht="21.75" customHeight="1" x14ac:dyDescent="0.25">
      <c r="B7" s="13" t="s">
        <v>205</v>
      </c>
      <c r="C7" s="17">
        <f>'💰 Einkünfte'!E21</f>
        <v>5200</v>
      </c>
      <c r="D7" s="21" t="s">
        <v>202</v>
      </c>
    </row>
    <row r="8" spans="2:4" ht="21.75" customHeight="1" x14ac:dyDescent="0.25">
      <c r="B8" s="13" t="s">
        <v>206</v>
      </c>
      <c r="C8" s="17">
        <f>'💰 Einkünfte'!E27</f>
        <v>0</v>
      </c>
      <c r="D8" s="21" t="s">
        <v>202</v>
      </c>
    </row>
    <row r="9" spans="2:4" ht="24" customHeight="1" x14ac:dyDescent="0.25">
      <c r="B9" s="32" t="s">
        <v>207</v>
      </c>
      <c r="C9" s="33">
        <f>SUM(C5:C8)</f>
        <v>118190</v>
      </c>
      <c r="D9" s="34"/>
    </row>
    <row r="10" spans="2:4" ht="7.5" customHeight="1" x14ac:dyDescent="0.25"/>
    <row r="11" spans="2:4" ht="21.75" customHeight="1" x14ac:dyDescent="0.25">
      <c r="B11" s="9" t="s">
        <v>208</v>
      </c>
      <c r="C11" s="9"/>
      <c r="D11" s="9"/>
    </row>
    <row r="12" spans="2:4" ht="21.75" customHeight="1" x14ac:dyDescent="0.25">
      <c r="B12" s="13" t="s">
        <v>209</v>
      </c>
      <c r="C12" s="17">
        <f>-'📁 Werbungskosten'!C40</f>
        <v>-4978.8</v>
      </c>
      <c r="D12" s="21" t="s">
        <v>210</v>
      </c>
    </row>
    <row r="13" spans="2:4" ht="21.75" customHeight="1" x14ac:dyDescent="0.25">
      <c r="B13" s="13" t="s">
        <v>211</v>
      </c>
      <c r="C13" s="17">
        <f>-'🧾 Sonderausgaben &amp; agB'!C40</f>
        <v>-16625.8</v>
      </c>
      <c r="D13" s="21" t="s">
        <v>212</v>
      </c>
    </row>
    <row r="14" spans="2:4" ht="21.75" customHeight="1" x14ac:dyDescent="0.25">
      <c r="B14" s="13" t="s">
        <v>213</v>
      </c>
      <c r="C14" s="17">
        <f>-12768</f>
        <v>-12768</v>
      </c>
      <c r="D14" s="21" t="s">
        <v>214</v>
      </c>
    </row>
    <row r="15" spans="2:4" ht="21.75" customHeight="1" x14ac:dyDescent="0.25">
      <c r="B15" s="13" t="s">
        <v>215</v>
      </c>
      <c r="C15" s="17">
        <f>0</f>
        <v>0</v>
      </c>
      <c r="D15" s="21" t="s">
        <v>216</v>
      </c>
    </row>
    <row r="16" spans="2:4" ht="21.75" customHeight="1" x14ac:dyDescent="0.25">
      <c r="B16" s="13" t="s">
        <v>217</v>
      </c>
      <c r="C16" s="17">
        <f>0</f>
        <v>0</v>
      </c>
      <c r="D16" s="21" t="s">
        <v>218</v>
      </c>
    </row>
    <row r="17" spans="2:4" ht="24" customHeight="1" x14ac:dyDescent="0.25">
      <c r="B17" s="35" t="s">
        <v>219</v>
      </c>
      <c r="C17" s="20">
        <f>C9+C12+C13+C14+C15+C16</f>
        <v>83817.399999999994</v>
      </c>
      <c r="D17" s="36" t="s">
        <v>220</v>
      </c>
    </row>
    <row r="18" spans="2:4" ht="7.5" customHeight="1" x14ac:dyDescent="0.25"/>
    <row r="19" spans="2:4" ht="21.75" customHeight="1" x14ac:dyDescent="0.25">
      <c r="B19" s="9" t="s">
        <v>221</v>
      </c>
      <c r="C19" s="9"/>
      <c r="D19" s="9"/>
    </row>
    <row r="20" spans="2:4" ht="30" customHeight="1" x14ac:dyDescent="0.25">
      <c r="B20" s="1" t="s">
        <v>222</v>
      </c>
      <c r="C20" s="1"/>
      <c r="D20" s="1"/>
    </row>
    <row r="21" spans="2:4" ht="21.75" customHeight="1" x14ac:dyDescent="0.25">
      <c r="B21" s="13" t="s">
        <v>223</v>
      </c>
      <c r="C21" s="17">
        <f>ROUNDDOWN(C17,0)</f>
        <v>83817</v>
      </c>
      <c r="D21" s="21" t="s">
        <v>224</v>
      </c>
    </row>
    <row r="22" spans="2:4" ht="21.75" customHeight="1" x14ac:dyDescent="0.25">
      <c r="B22" s="13" t="s">
        <v>225</v>
      </c>
      <c r="C22" s="17">
        <f>C21/2</f>
        <v>41908.5</v>
      </c>
      <c r="D22" s="21" t="s">
        <v>226</v>
      </c>
    </row>
    <row r="23" spans="2:4" ht="21.75" customHeight="1" x14ac:dyDescent="0.25">
      <c r="B23" s="22" t="s">
        <v>227</v>
      </c>
      <c r="C23" s="37">
        <f>IF(C22&lt;=11604,0,IF(C22&lt;=17005,0.14*(C22-11604),IF(C22&lt;=66760,0.2397*(C22-17005)+798.73,IF(C22&lt;=277825,0.42*(C22-66760)+11879.07,0.45*(C22-277825)+100795))))*2</f>
        <v>13536.197899999999</v>
      </c>
      <c r="D23" s="38" t="s">
        <v>228</v>
      </c>
    </row>
    <row r="24" spans="2:4" ht="21.75" customHeight="1" x14ac:dyDescent="0.25">
      <c r="B24" s="13" t="s">
        <v>229</v>
      </c>
      <c r="C24" s="39">
        <f>IF(C23&lt;=18130,0,IF(C23&lt;=33937.56,0.119*(C23-18130),C23*0.055))</f>
        <v>0</v>
      </c>
      <c r="D24" s="38" t="s">
        <v>230</v>
      </c>
    </row>
    <row r="25" spans="2:4" ht="21.75" customHeight="1" x14ac:dyDescent="0.25">
      <c r="B25" s="13" t="s">
        <v>231</v>
      </c>
      <c r="C25" s="39">
        <f>C23*0.09</f>
        <v>1218.2578109999999</v>
      </c>
      <c r="D25" s="38" t="s">
        <v>232</v>
      </c>
    </row>
    <row r="26" spans="2:4" ht="24" customHeight="1" x14ac:dyDescent="0.25">
      <c r="B26" s="40" t="s">
        <v>233</v>
      </c>
      <c r="C26" s="41">
        <f>SUM(C23:C25)</f>
        <v>14754.455710999999</v>
      </c>
      <c r="D26" s="42"/>
    </row>
    <row r="27" spans="2:4" ht="7.5" customHeight="1" x14ac:dyDescent="0.25"/>
    <row r="28" spans="2:4" ht="21.75" customHeight="1" x14ac:dyDescent="0.25">
      <c r="B28" s="9" t="s">
        <v>234</v>
      </c>
      <c r="C28" s="9"/>
      <c r="D28" s="9"/>
    </row>
    <row r="29" spans="2:4" ht="21.75" customHeight="1" x14ac:dyDescent="0.25">
      <c r="B29" s="13" t="s">
        <v>235</v>
      </c>
      <c r="C29" s="16">
        <v>11480</v>
      </c>
      <c r="D29" s="21" t="s">
        <v>236</v>
      </c>
    </row>
    <row r="30" spans="2:4" ht="21.75" customHeight="1" x14ac:dyDescent="0.25">
      <c r="B30" s="13" t="s">
        <v>237</v>
      </c>
      <c r="C30" s="16">
        <v>1033</v>
      </c>
      <c r="D30" s="21" t="s">
        <v>238</v>
      </c>
    </row>
    <row r="31" spans="2:4" ht="21.75" customHeight="1" x14ac:dyDescent="0.25">
      <c r="B31" s="13" t="s">
        <v>239</v>
      </c>
      <c r="C31" s="16">
        <v>1250</v>
      </c>
      <c r="D31" s="21" t="s">
        <v>240</v>
      </c>
    </row>
    <row r="32" spans="2:4" ht="21.75" customHeight="1" x14ac:dyDescent="0.25">
      <c r="B32" s="13" t="s">
        <v>241</v>
      </c>
      <c r="C32" s="16">
        <v>0</v>
      </c>
      <c r="D32" s="21" t="s">
        <v>242</v>
      </c>
    </row>
    <row r="33" spans="2:4" ht="21.75" customHeight="1" x14ac:dyDescent="0.25">
      <c r="B33" s="13" t="s">
        <v>243</v>
      </c>
      <c r="C33" s="16">
        <v>-6000</v>
      </c>
      <c r="D33" s="21" t="s">
        <v>244</v>
      </c>
    </row>
    <row r="34" spans="2:4" ht="7.5" customHeight="1" x14ac:dyDescent="0.25"/>
    <row r="35" spans="2:4" ht="27.75" customHeight="1" x14ac:dyDescent="0.25">
      <c r="B35" s="32" t="s">
        <v>245</v>
      </c>
      <c r="C35" s="43">
        <f>SUM(C29:C33)</f>
        <v>7763</v>
      </c>
      <c r="D35" s="34"/>
    </row>
    <row r="36" spans="2:4" ht="7.5" customHeight="1" x14ac:dyDescent="0.25"/>
    <row r="37" spans="2:4" ht="34.5" customHeight="1" x14ac:dyDescent="0.25">
      <c r="B37" s="2" t="s">
        <v>246</v>
      </c>
      <c r="C37" s="2"/>
      <c r="D37" s="2"/>
    </row>
    <row r="38" spans="2:4" ht="31.5" customHeight="1" x14ac:dyDescent="0.25">
      <c r="B38" s="44" t="s">
        <v>247</v>
      </c>
      <c r="C38" s="45">
        <f>C35-C26</f>
        <v>-6991.4557109999987</v>
      </c>
      <c r="D38" s="46" t="str">
        <f>IF(C38&gt;0,"👍 Erstattung – Sie erhalten Geld zurück!","⚠️ Nachzahlung – Bitte zahlen Sie nach!")</f>
        <v>⚠️ Nachzahlung – Bitte zahlen Sie nach!</v>
      </c>
    </row>
    <row r="39" spans="2:4" ht="7.5" customHeight="1" x14ac:dyDescent="0.25"/>
    <row r="40" spans="2:4" ht="21.75" customHeight="1" x14ac:dyDescent="0.25">
      <c r="B40" s="13" t="s">
        <v>248</v>
      </c>
      <c r="C40" s="47">
        <f>IF(C9&gt;0,C23/C9,0)</f>
        <v>0.11452913021406209</v>
      </c>
      <c r="D40" s="24" t="s">
        <v>249</v>
      </c>
    </row>
    <row r="41" spans="2:4" ht="21.75" customHeight="1" x14ac:dyDescent="0.25">
      <c r="B41" s="13" t="s">
        <v>250</v>
      </c>
      <c r="C41" s="47">
        <f>IF(C22&lt;=11604,0,IF(C22&lt;=17005,0.14,IF(C22&lt;=66760,0.2397,IF(C22&lt;=277825,0.42,0.45))))</f>
        <v>0.2397</v>
      </c>
      <c r="D41" s="24" t="s">
        <v>251</v>
      </c>
    </row>
  </sheetData>
  <mergeCells count="8">
    <mergeCell ref="B20:D20"/>
    <mergeCell ref="B28:D28"/>
    <mergeCell ref="B37:D37"/>
    <mergeCell ref="B1:D1"/>
    <mergeCell ref="B2:D2"/>
    <mergeCell ref="B4:D4"/>
    <mergeCell ref="B11:D11"/>
    <mergeCell ref="B19:D19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E37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2" sqref="B2:E2"/>
    </sheetView>
  </sheetViews>
  <sheetFormatPr baseColWidth="10" defaultColWidth="8.7109375" defaultRowHeight="15" x14ac:dyDescent="0.25"/>
  <cols>
    <col min="1" max="1" width="3" customWidth="1"/>
    <col min="2" max="2" width="5" customWidth="1"/>
    <col min="3" max="3" width="42" customWidth="1"/>
    <col min="4" max="4" width="22" customWidth="1"/>
    <col min="5" max="5" width="18" customWidth="1"/>
    <col min="6" max="6" width="3" customWidth="1"/>
  </cols>
  <sheetData>
    <row r="1" spans="2:5" ht="39.75" customHeight="1" x14ac:dyDescent="0.25">
      <c r="B1" s="2" t="s">
        <v>325</v>
      </c>
      <c r="C1" s="2"/>
      <c r="D1" s="2"/>
      <c r="E1" s="2"/>
    </row>
    <row r="2" spans="2:5" ht="19.5" customHeight="1" x14ac:dyDescent="0.25">
      <c r="B2" s="3" t="s">
        <v>252</v>
      </c>
      <c r="C2" s="3"/>
      <c r="D2" s="3"/>
      <c r="E2" s="3"/>
    </row>
    <row r="3" spans="2:5" ht="27.75" customHeight="1" x14ac:dyDescent="0.25">
      <c r="B3" s="15" t="s">
        <v>253</v>
      </c>
      <c r="C3" s="15" t="s">
        <v>254</v>
      </c>
      <c r="D3" s="15" t="s">
        <v>255</v>
      </c>
      <c r="E3" s="15" t="s">
        <v>256</v>
      </c>
    </row>
    <row r="4" spans="2:5" ht="19.5" customHeight="1" x14ac:dyDescent="0.25">
      <c r="B4" s="5" t="s">
        <v>257</v>
      </c>
      <c r="C4" s="5"/>
      <c r="D4" s="5"/>
      <c r="E4" s="5"/>
    </row>
    <row r="5" spans="2:5" ht="19.5" customHeight="1" x14ac:dyDescent="0.25">
      <c r="B5" s="48" t="s">
        <v>258</v>
      </c>
      <c r="C5" s="49" t="s">
        <v>259</v>
      </c>
      <c r="D5" s="50" t="s">
        <v>260</v>
      </c>
      <c r="E5" s="51" t="s">
        <v>261</v>
      </c>
    </row>
    <row r="6" spans="2:5" ht="19.5" customHeight="1" x14ac:dyDescent="0.25">
      <c r="B6" s="48" t="s">
        <v>258</v>
      </c>
      <c r="C6" s="49" t="s">
        <v>262</v>
      </c>
      <c r="D6" s="50" t="s">
        <v>263</v>
      </c>
      <c r="E6" s="51" t="s">
        <v>261</v>
      </c>
    </row>
    <row r="7" spans="2:5" ht="19.5" customHeight="1" x14ac:dyDescent="0.25">
      <c r="B7" s="48" t="s">
        <v>258</v>
      </c>
      <c r="C7" s="49" t="s">
        <v>264</v>
      </c>
      <c r="D7" s="50" t="s">
        <v>265</v>
      </c>
      <c r="E7" s="51" t="s">
        <v>261</v>
      </c>
    </row>
    <row r="8" spans="2:5" ht="19.5" customHeight="1" x14ac:dyDescent="0.25">
      <c r="B8" s="5" t="s">
        <v>266</v>
      </c>
      <c r="C8" s="5"/>
      <c r="D8" s="5"/>
      <c r="E8" s="5"/>
    </row>
    <row r="9" spans="2:5" ht="19.5" customHeight="1" x14ac:dyDescent="0.25">
      <c r="B9" s="48" t="s">
        <v>258</v>
      </c>
      <c r="C9" s="49" t="s">
        <v>267</v>
      </c>
      <c r="D9" s="50" t="s">
        <v>268</v>
      </c>
      <c r="E9" s="51" t="s">
        <v>261</v>
      </c>
    </row>
    <row r="10" spans="2:5" ht="19.5" customHeight="1" x14ac:dyDescent="0.25">
      <c r="B10" s="48" t="s">
        <v>258</v>
      </c>
      <c r="C10" s="49" t="s">
        <v>269</v>
      </c>
      <c r="D10" s="50" t="s">
        <v>270</v>
      </c>
      <c r="E10" s="51" t="s">
        <v>261</v>
      </c>
    </row>
    <row r="11" spans="2:5" ht="19.5" customHeight="1" x14ac:dyDescent="0.25">
      <c r="B11" s="48" t="s">
        <v>258</v>
      </c>
      <c r="C11" s="49" t="s">
        <v>271</v>
      </c>
      <c r="D11" s="50" t="s">
        <v>272</v>
      </c>
      <c r="E11" s="51" t="s">
        <v>261</v>
      </c>
    </row>
    <row r="12" spans="2:5" ht="19.5" customHeight="1" x14ac:dyDescent="0.25">
      <c r="B12" s="48" t="s">
        <v>258</v>
      </c>
      <c r="C12" s="49" t="s">
        <v>273</v>
      </c>
      <c r="D12" s="50" t="s">
        <v>274</v>
      </c>
      <c r="E12" s="51" t="s">
        <v>261</v>
      </c>
    </row>
    <row r="13" spans="2:5" ht="19.5" customHeight="1" x14ac:dyDescent="0.25">
      <c r="B13" s="48" t="s">
        <v>258</v>
      </c>
      <c r="C13" s="49" t="s">
        <v>275</v>
      </c>
      <c r="D13" s="50" t="s">
        <v>276</v>
      </c>
      <c r="E13" s="52"/>
    </row>
    <row r="14" spans="2:5" ht="19.5" customHeight="1" x14ac:dyDescent="0.25">
      <c r="B14" s="5" t="s">
        <v>277</v>
      </c>
      <c r="C14" s="5"/>
      <c r="D14" s="5"/>
      <c r="E14" s="5"/>
    </row>
    <row r="15" spans="2:5" ht="19.5" customHeight="1" x14ac:dyDescent="0.25">
      <c r="B15" s="48" t="s">
        <v>258</v>
      </c>
      <c r="C15" s="49" t="s">
        <v>278</v>
      </c>
      <c r="D15" s="50" t="s">
        <v>279</v>
      </c>
      <c r="E15" s="51" t="s">
        <v>261</v>
      </c>
    </row>
    <row r="16" spans="2:5" ht="19.5" customHeight="1" x14ac:dyDescent="0.25">
      <c r="B16" s="48" t="s">
        <v>258</v>
      </c>
      <c r="C16" s="49" t="s">
        <v>280</v>
      </c>
      <c r="D16" s="50" t="s">
        <v>281</v>
      </c>
      <c r="E16" s="51" t="s">
        <v>261</v>
      </c>
    </row>
    <row r="17" spans="2:5" ht="19.5" customHeight="1" x14ac:dyDescent="0.25">
      <c r="B17" s="48" t="s">
        <v>258</v>
      </c>
      <c r="C17" s="49" t="s">
        <v>282</v>
      </c>
      <c r="D17" s="50" t="s">
        <v>283</v>
      </c>
      <c r="E17" s="51" t="s">
        <v>261</v>
      </c>
    </row>
    <row r="18" spans="2:5" ht="19.5" customHeight="1" x14ac:dyDescent="0.25">
      <c r="B18" s="48" t="s">
        <v>258</v>
      </c>
      <c r="C18" s="49" t="s">
        <v>284</v>
      </c>
      <c r="D18" s="50" t="s">
        <v>285</v>
      </c>
      <c r="E18" s="51" t="s">
        <v>261</v>
      </c>
    </row>
    <row r="19" spans="2:5" ht="19.5" customHeight="1" x14ac:dyDescent="0.25">
      <c r="B19" s="48" t="s">
        <v>258</v>
      </c>
      <c r="C19" s="49" t="s">
        <v>286</v>
      </c>
      <c r="D19" s="50" t="s">
        <v>287</v>
      </c>
      <c r="E19" s="52"/>
    </row>
    <row r="20" spans="2:5" ht="19.5" customHeight="1" x14ac:dyDescent="0.25">
      <c r="B20" s="48" t="s">
        <v>258</v>
      </c>
      <c r="C20" s="49" t="s">
        <v>288</v>
      </c>
      <c r="D20" s="50" t="s">
        <v>289</v>
      </c>
      <c r="E20" s="52"/>
    </row>
    <row r="21" spans="2:5" ht="19.5" customHeight="1" x14ac:dyDescent="0.25">
      <c r="B21" s="5" t="s">
        <v>290</v>
      </c>
      <c r="C21" s="5"/>
      <c r="D21" s="5"/>
      <c r="E21" s="5"/>
    </row>
    <row r="22" spans="2:5" ht="19.5" customHeight="1" x14ac:dyDescent="0.25">
      <c r="B22" s="48" t="s">
        <v>258</v>
      </c>
      <c r="C22" s="49" t="s">
        <v>291</v>
      </c>
      <c r="D22" s="50" t="s">
        <v>292</v>
      </c>
      <c r="E22" s="51" t="s">
        <v>261</v>
      </c>
    </row>
    <row r="23" spans="2:5" ht="19.5" customHeight="1" x14ac:dyDescent="0.25">
      <c r="B23" s="48" t="s">
        <v>258</v>
      </c>
      <c r="C23" s="49" t="s">
        <v>293</v>
      </c>
      <c r="D23" s="50" t="s">
        <v>294</v>
      </c>
      <c r="E23" s="51" t="s">
        <v>261</v>
      </c>
    </row>
    <row r="24" spans="2:5" ht="19.5" customHeight="1" x14ac:dyDescent="0.25">
      <c r="B24" s="5" t="s">
        <v>295</v>
      </c>
      <c r="C24" s="5"/>
      <c r="D24" s="5"/>
      <c r="E24" s="5"/>
    </row>
    <row r="25" spans="2:5" ht="19.5" customHeight="1" x14ac:dyDescent="0.25">
      <c r="B25" s="48" t="s">
        <v>258</v>
      </c>
      <c r="C25" s="49" t="s">
        <v>296</v>
      </c>
      <c r="D25" s="50" t="s">
        <v>297</v>
      </c>
      <c r="E25" s="51" t="s">
        <v>261</v>
      </c>
    </row>
    <row r="26" spans="2:5" ht="19.5" customHeight="1" x14ac:dyDescent="0.25">
      <c r="B26" s="48" t="s">
        <v>258</v>
      </c>
      <c r="C26" s="49" t="s">
        <v>298</v>
      </c>
      <c r="D26" s="50" t="s">
        <v>299</v>
      </c>
      <c r="E26" s="51" t="s">
        <v>261</v>
      </c>
    </row>
    <row r="27" spans="2:5" ht="19.5" customHeight="1" x14ac:dyDescent="0.25">
      <c r="B27" s="48" t="s">
        <v>258</v>
      </c>
      <c r="C27" s="49" t="s">
        <v>300</v>
      </c>
      <c r="D27" s="50" t="s">
        <v>301</v>
      </c>
      <c r="E27" s="52"/>
    </row>
    <row r="28" spans="2:5" ht="19.5" customHeight="1" x14ac:dyDescent="0.25">
      <c r="B28" s="5" t="s">
        <v>302</v>
      </c>
      <c r="C28" s="5"/>
      <c r="D28" s="5"/>
      <c r="E28" s="5"/>
    </row>
    <row r="29" spans="2:5" ht="19.5" customHeight="1" x14ac:dyDescent="0.25">
      <c r="B29" s="48" t="s">
        <v>258</v>
      </c>
      <c r="C29" s="49" t="s">
        <v>303</v>
      </c>
      <c r="D29" s="50" t="s">
        <v>304</v>
      </c>
      <c r="E29" s="52"/>
    </row>
    <row r="30" spans="2:5" ht="19.5" customHeight="1" x14ac:dyDescent="0.25">
      <c r="B30" s="48" t="s">
        <v>258</v>
      </c>
      <c r="C30" s="49" t="s">
        <v>305</v>
      </c>
      <c r="D30" s="50" t="s">
        <v>306</v>
      </c>
      <c r="E30" s="52"/>
    </row>
    <row r="31" spans="2:5" ht="19.5" customHeight="1" x14ac:dyDescent="0.25">
      <c r="B31" s="48" t="s">
        <v>258</v>
      </c>
      <c r="C31" s="49" t="s">
        <v>307</v>
      </c>
      <c r="D31" s="50" t="s">
        <v>308</v>
      </c>
      <c r="E31" s="52"/>
    </row>
    <row r="32" spans="2:5" ht="19.5" customHeight="1" x14ac:dyDescent="0.25">
      <c r="B32" s="48" t="s">
        <v>258</v>
      </c>
      <c r="C32" s="49" t="s">
        <v>309</v>
      </c>
      <c r="D32" s="50" t="s">
        <v>310</v>
      </c>
      <c r="E32" s="52"/>
    </row>
    <row r="33" spans="2:5" ht="19.5" customHeight="1" x14ac:dyDescent="0.25">
      <c r="B33" s="5" t="s">
        <v>311</v>
      </c>
      <c r="C33" s="5"/>
      <c r="D33" s="5"/>
      <c r="E33" s="5"/>
    </row>
    <row r="34" spans="2:5" ht="19.5" customHeight="1" x14ac:dyDescent="0.25">
      <c r="B34" s="48" t="s">
        <v>258</v>
      </c>
      <c r="C34" s="49" t="s">
        <v>312</v>
      </c>
      <c r="D34" s="50" t="s">
        <v>313</v>
      </c>
      <c r="E34" s="51" t="s">
        <v>261</v>
      </c>
    </row>
    <row r="35" spans="2:5" ht="19.5" customHeight="1" x14ac:dyDescent="0.25">
      <c r="B35" s="48" t="s">
        <v>258</v>
      </c>
      <c r="C35" s="49" t="s">
        <v>314</v>
      </c>
      <c r="D35" s="50" t="s">
        <v>315</v>
      </c>
      <c r="E35" s="51" t="s">
        <v>261</v>
      </c>
    </row>
    <row r="36" spans="2:5" ht="19.5" customHeight="1" x14ac:dyDescent="0.25">
      <c r="B36" s="48" t="s">
        <v>258</v>
      </c>
      <c r="C36" s="49" t="s">
        <v>316</v>
      </c>
      <c r="D36" s="50" t="s">
        <v>317</v>
      </c>
      <c r="E36" s="52"/>
    </row>
    <row r="37" spans="2:5" ht="19.5" customHeight="1" x14ac:dyDescent="0.25">
      <c r="B37" s="48" t="s">
        <v>258</v>
      </c>
      <c r="C37" s="49" t="s">
        <v>318</v>
      </c>
      <c r="D37" s="50" t="s">
        <v>319</v>
      </c>
      <c r="E37" s="52"/>
    </row>
  </sheetData>
  <mergeCells count="9">
    <mergeCell ref="B21:E21"/>
    <mergeCell ref="B24:E24"/>
    <mergeCell ref="B28:E28"/>
    <mergeCell ref="B33:E33"/>
    <mergeCell ref="B1:E1"/>
    <mergeCell ref="B2:E2"/>
    <mergeCell ref="B4:E4"/>
    <mergeCell ref="B8:E8"/>
    <mergeCell ref="B14:E14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📋 Stammdaten</vt:lpstr>
      <vt:lpstr>💰 Einkünfte</vt:lpstr>
      <vt:lpstr>📁 Werbungskosten</vt:lpstr>
      <vt:lpstr>🧾 Sonderausgaben &amp; agB</vt:lpstr>
      <vt:lpstr>📊 Steuerberechnung</vt:lpstr>
      <vt:lpstr>✅ Checkliste &amp; Belege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2026-05-24T09:32:54Z</dcterms:created>
  <dcterms:modified xsi:type="dcterms:W3CDTF">2026-05-24T09:43:46Z</dcterms:modified>
  <dc:language>en-US</dc:language>
</cp:coreProperties>
</file>