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740525B-6159-4AA5-BEBA-C21885BAEA7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chichtprotokoll" sheetId="1" r:id="rId1"/>
    <sheet name="Auswertung" sheetId="2" r:id="rId2"/>
    <sheet name="Stammdaten" sheetId="3" r:id="rId3"/>
    <sheet name="Übergabeprotokoll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" i="2" l="1"/>
  <c r="H18" i="2"/>
  <c r="F18" i="2"/>
  <c r="E18" i="2"/>
  <c r="C18" i="2"/>
  <c r="B18" i="2"/>
  <c r="K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K15" i="2"/>
  <c r="J15" i="2"/>
  <c r="I15" i="2"/>
  <c r="H15" i="2"/>
  <c r="G15" i="2"/>
  <c r="F15" i="2"/>
  <c r="E15" i="2"/>
  <c r="D15" i="2"/>
  <c r="C15" i="2"/>
  <c r="B15" i="2"/>
  <c r="K14" i="2"/>
  <c r="J14" i="2"/>
  <c r="I14" i="2"/>
  <c r="H14" i="2"/>
  <c r="G14" i="2"/>
  <c r="F14" i="2"/>
  <c r="E14" i="2"/>
  <c r="D14" i="2"/>
  <c r="C14" i="2"/>
  <c r="B14" i="2"/>
  <c r="K13" i="2"/>
  <c r="K18" i="2" s="1"/>
  <c r="J13" i="2"/>
  <c r="I13" i="2"/>
  <c r="H13" i="2"/>
  <c r="G13" i="2"/>
  <c r="F13" i="2"/>
  <c r="E13" i="2"/>
  <c r="D13" i="2"/>
  <c r="C13" i="2"/>
  <c r="B13" i="2"/>
  <c r="F7" i="2"/>
  <c r="J6" i="2"/>
  <c r="F6" i="2"/>
  <c r="S20" i="1"/>
  <c r="K20" i="1"/>
  <c r="H20" i="1"/>
  <c r="G20" i="1"/>
  <c r="B4" i="2" s="1"/>
  <c r="T19" i="1"/>
  <c r="S19" i="1"/>
  <c r="L19" i="1"/>
  <c r="T18" i="1"/>
  <c r="S18" i="1"/>
  <c r="L18" i="1"/>
  <c r="T17" i="1"/>
  <c r="S17" i="1"/>
  <c r="L17" i="1"/>
  <c r="T16" i="1"/>
  <c r="S16" i="1"/>
  <c r="L16" i="1"/>
  <c r="T15" i="1"/>
  <c r="S15" i="1"/>
  <c r="L15" i="1"/>
  <c r="T14" i="1"/>
  <c r="S14" i="1"/>
  <c r="L14" i="1"/>
  <c r="T13" i="1"/>
  <c r="S13" i="1"/>
  <c r="L13" i="1"/>
  <c r="S12" i="1"/>
  <c r="L12" i="1"/>
  <c r="T12" i="1" s="1"/>
  <c r="T11" i="1"/>
  <c r="S11" i="1"/>
  <c r="L11" i="1"/>
  <c r="T10" i="1"/>
  <c r="S10" i="1"/>
  <c r="L10" i="1"/>
  <c r="T9" i="1"/>
  <c r="S9" i="1"/>
  <c r="L9" i="1"/>
  <c r="S8" i="1"/>
  <c r="L8" i="1"/>
  <c r="T8" i="1" s="1"/>
  <c r="S7" i="1"/>
  <c r="L7" i="1"/>
  <c r="T7" i="1" s="1"/>
  <c r="S6" i="1"/>
  <c r="L6" i="1"/>
  <c r="T6" i="1" s="1"/>
  <c r="J7" i="2" s="1"/>
  <c r="J5" i="2" l="1"/>
  <c r="J4" i="2"/>
  <c r="F4" i="2"/>
  <c r="L20" i="1"/>
  <c r="F5" i="2" s="1"/>
  <c r="B7" i="2"/>
  <c r="B6" i="2"/>
  <c r="B5" i="2"/>
</calcChain>
</file>

<file path=xl/sharedStrings.xml><?xml version="1.0" encoding="utf-8"?>
<sst xmlns="http://schemas.openxmlformats.org/spreadsheetml/2006/main" count="360" uniqueCount="231">
  <si>
    <t>Schichtprotokoll – Tageserfassung</t>
  </si>
  <si>
    <t>F = Frühschicht</t>
  </si>
  <si>
    <t>S = Spätschicht</t>
  </si>
  <si>
    <t>N = Nachtschicht</t>
  </si>
  <si>
    <t>ZEITDATEN</t>
  </si>
  <si>
    <t>SCHICHTTEAM</t>
  </si>
  <si>
    <t>PRODUKTION</t>
  </si>
  <si>
    <t>ANLAGEN</t>
  </si>
  <si>
    <t>QUALITÄT</t>
  </si>
  <si>
    <t>STÖRUNGEN</t>
  </si>
  <si>
    <t>SICHERHEIT</t>
  </si>
  <si>
    <t>ÜBERGABE</t>
  </si>
  <si>
    <t>STATUS</t>
  </si>
  <si>
    <t>Datum</t>
  </si>
  <si>
    <t>Schicht
(F/S/N)</t>
  </si>
  <si>
    <t>Schicht-
dauer (h)</t>
  </si>
  <si>
    <t>Schicht-
leiter</t>
  </si>
  <si>
    <t>Mitarbeiter
Anzahl</t>
  </si>
  <si>
    <t>Abwesend /
Vertretung</t>
  </si>
  <si>
    <t>Soll-
Menge</t>
  </si>
  <si>
    <t>Ist-
Menge</t>
  </si>
  <si>
    <t>Anlage /
Maschine</t>
  </si>
  <si>
    <t>Betriebszeit
(h)</t>
  </si>
  <si>
    <t>Ausschuss
(Stk.)</t>
  </si>
  <si>
    <t>Ausschuss
(%)</t>
  </si>
  <si>
    <t>Störung
(Ja/Nein)</t>
  </si>
  <si>
    <t>Störungs-
beschreibung</t>
  </si>
  <si>
    <t>Unfall /
Beinaheunfall</t>
  </si>
  <si>
    <t>Sicherheits-
hinweise</t>
  </si>
  <si>
    <t>Übergabe-
notizen</t>
  </si>
  <si>
    <t>Unterschrift
Übergabe</t>
  </si>
  <si>
    <t>Gesamt-
stunden</t>
  </si>
  <si>
    <t>Ampel
Status</t>
  </si>
  <si>
    <t>23.05.2026</t>
  </si>
  <si>
    <t>F</t>
  </si>
  <si>
    <t>T. Brenner</t>
  </si>
  <si>
    <t>–</t>
  </si>
  <si>
    <t>Presse L-3</t>
  </si>
  <si>
    <t>Nein</t>
  </si>
  <si>
    <t>PSA vollständig geprüft</t>
  </si>
  <si>
    <t>Presse L-3 läuft stabil, Öl nachgefüllt</t>
  </si>
  <si>
    <t>S</t>
  </si>
  <si>
    <t>K. Mäder</t>
  </si>
  <si>
    <t>R. Schippe (krank)</t>
  </si>
  <si>
    <t>Kurzstillstand 14:20 Uhr – Förderband blockiert (Fremdkörper entfernt)</t>
  </si>
  <si>
    <t>Förderband geprüft, läuft. Sollmenge wg. Stillstand nicht erreicht</t>
  </si>
  <si>
    <t>N</t>
  </si>
  <si>
    <t>P. Hartmann</t>
  </si>
  <si>
    <t>Sicherheitsrundgang 03:00 Uhr o. B.</t>
  </si>
  <si>
    <t>Alles i. O., leichte Übererfüllung</t>
  </si>
  <si>
    <t>24.05.2026</t>
  </si>
  <si>
    <t>PSA vollständig</t>
  </si>
  <si>
    <t>Normalbetrieb, kein Handlungsbedarf</t>
  </si>
  <si>
    <t>Walze W-2</t>
  </si>
  <si>
    <t>Walze W-2: Lageraustausch 15:45–16:30 Uhr, Ersatzteile aus Lager</t>
  </si>
  <si>
    <t>Warnung: W-2 Vibrationen vorher beobachtet</t>
  </si>
  <si>
    <t>Lager getauscht, läuft. Folgebeobachtung empfohlen</t>
  </si>
  <si>
    <t>Minimale Unterproduktion, alles stabil</t>
  </si>
  <si>
    <t>25.05.2026</t>
  </si>
  <si>
    <t>A. Gruber (Urlaub)</t>
  </si>
  <si>
    <t>Schutzbrille Station 4 fehlt – nachbestellt</t>
  </si>
  <si>
    <t>Verstärkung fehlt, Pace angepasst</t>
  </si>
  <si>
    <t>PSA korrekt</t>
  </si>
  <si>
    <t>Übergabe reibungslos</t>
  </si>
  <si>
    <t>Brandschutz-Check o.B.</t>
  </si>
  <si>
    <t>Sehr ruhige Nacht, leichte Übererfüllung</t>
  </si>
  <si>
    <t>26.05.2026</t>
  </si>
  <si>
    <t>Walze W-2 erneuter Stillstand 09:10–11:05 Uhr – Techniker gerufen</t>
  </si>
  <si>
    <t>Achtung: W-2 kritisch, Wartungsauftrag erstellt</t>
  </si>
  <si>
    <t>W-2 still bis Wartung. Produktion auf L-3 umgeleitet</t>
  </si>
  <si>
    <t>Normalbetrieb auf L-3</t>
  </si>
  <si>
    <t>Sicherheitsunterweisung neue Mitarbeiterin F. Gross</t>
  </si>
  <si>
    <t>F. Gross eingeführt, läuft gut</t>
  </si>
  <si>
    <t>27.05.2026</t>
  </si>
  <si>
    <t>Walze W-2 wieder verfügbar ab 07:00</t>
  </si>
  <si>
    <t>Druckverlust Hydraulik W-2 um 16:50 Uhr – Dichtung getauscht</t>
  </si>
  <si>
    <t>Dichtung erneuert, Druck stabil</t>
  </si>
  <si>
    <t>SUMMEN / DURCHSCHNITT</t>
  </si>
  <si>
    <t>AUSWERTUNG – Schichtübersicht &amp; Kennzahlen</t>
  </si>
  <si>
    <t>PRODUKTIONSKENNZAHLEN</t>
  </si>
  <si>
    <t>QUALITÄTSKENNZAHLEN</t>
  </si>
  <si>
    <t>SCHICHTKENNZAHLEN</t>
  </si>
  <si>
    <t>Soll-Menge gesamt:</t>
  </si>
  <si>
    <t>Stk.</t>
  </si>
  <si>
    <t>Ausschuss gesamt:</t>
  </si>
  <si>
    <t>Gesamtstunden:</t>
  </si>
  <si>
    <t>h</t>
  </si>
  <si>
    <t>Ist-Menge gesamt:</t>
  </si>
  <si>
    <t>Ausschussquote:</t>
  </si>
  <si>
    <t>Ø Mitarb./Schicht:</t>
  </si>
  <si>
    <t>h/Schicht</t>
  </si>
  <si>
    <t>Erfüllungsgrad:</t>
  </si>
  <si>
    <t>Schichten mit Störung:</t>
  </si>
  <si>
    <t>Schichten</t>
  </si>
  <si>
    <t>Anzahl Schichten:</t>
  </si>
  <si>
    <t>Ø Ist-Menge/Schicht:</t>
  </si>
  <si>
    <t>Unfälle / Beinahe:</t>
  </si>
  <si>
    <t>Ereignisse</t>
  </si>
  <si>
    <t>Kritische Schichten:</t>
  </si>
  <si>
    <t>TAGESÜBERSICHT – Soll vs. Ist Produktion</t>
  </si>
  <si>
    <t>F-Soll</t>
  </si>
  <si>
    <t>F-Ist</t>
  </si>
  <si>
    <t>F-%</t>
  </si>
  <si>
    <t>S-Soll</t>
  </si>
  <si>
    <t>S-Ist</t>
  </si>
  <si>
    <t>S-%</t>
  </si>
  <si>
    <t>N-Soll</t>
  </si>
  <si>
    <t>N-Ist</t>
  </si>
  <si>
    <t>N-%</t>
  </si>
  <si>
    <t>Tagessumme Ist</t>
  </si>
  <si>
    <t>GESAMT</t>
  </si>
  <si>
    <t>STAMMDATEN – Mitarbeiter, Anlagen &amp; Schichtmodelle</t>
  </si>
  <si>
    <t>MITARBEITERLISTE</t>
  </si>
  <si>
    <t>SCHICHTMODELL</t>
  </si>
  <si>
    <t>Name</t>
  </si>
  <si>
    <t>Personalnr.</t>
  </si>
  <si>
    <t>Funktion</t>
  </si>
  <si>
    <t>Schichtgruppe</t>
  </si>
  <si>
    <t>Qualifikation</t>
  </si>
  <si>
    <t>Kürzel</t>
  </si>
  <si>
    <t>Zeiten</t>
  </si>
  <si>
    <t>Tobias Brenner</t>
  </si>
  <si>
    <t>MA-0041</t>
  </si>
  <si>
    <t>Schichtleiter</t>
  </si>
  <si>
    <t>A</t>
  </si>
  <si>
    <t>SPS-Bedienung, Hydraulik</t>
  </si>
  <si>
    <t>F – Frühschicht</t>
  </si>
  <si>
    <t>06:00 – 14:00 Uhr</t>
  </si>
  <si>
    <t>Klaus Mäder</t>
  </si>
  <si>
    <t>MA-0053</t>
  </si>
  <si>
    <t>B</t>
  </si>
  <si>
    <t>Elektrotechnik, Hydraulik</t>
  </si>
  <si>
    <t>S – Spätschicht</t>
  </si>
  <si>
    <t>14:00 – 22:00 Uhr</t>
  </si>
  <si>
    <t>Peter Hartmann</t>
  </si>
  <si>
    <t>MA-0067</t>
  </si>
  <si>
    <t>C</t>
  </si>
  <si>
    <t>Pneumatik, Wartung</t>
  </si>
  <si>
    <t>N – Nachtschicht</t>
  </si>
  <si>
    <t>22:00 – 06:00 Uhr</t>
  </si>
  <si>
    <t>Annika Gruber</t>
  </si>
  <si>
    <t>MA-0072</t>
  </si>
  <si>
    <t>Maschinenführer</t>
  </si>
  <si>
    <t>Rainer Schippe</t>
  </si>
  <si>
    <t>MA-0084</t>
  </si>
  <si>
    <t>Franziska Gross</t>
  </si>
  <si>
    <t>MA-0095</t>
  </si>
  <si>
    <t>Presse L-3 (Einarbeitung)</t>
  </si>
  <si>
    <t>Markus Steinberg</t>
  </si>
  <si>
    <t>MA-0101</t>
  </si>
  <si>
    <t>Hilfskraft</t>
  </si>
  <si>
    <t>Allgemein</t>
  </si>
  <si>
    <t>Sandra Voss</t>
  </si>
  <si>
    <t>MA-0112</t>
  </si>
  <si>
    <t>Wolfgang Huber</t>
  </si>
  <si>
    <t>MA-0128</t>
  </si>
  <si>
    <t>Wartungstechn.</t>
  </si>
  <si>
    <t>Hydraulik, Elektrik</t>
  </si>
  <si>
    <t>ANLAGEN &amp; MASCHINEN</t>
  </si>
  <si>
    <t>Bezeichnung</t>
  </si>
  <si>
    <t>Nr.</t>
  </si>
  <si>
    <t>Typ</t>
  </si>
  <si>
    <t>Max. Tagesleistung (Stk.)</t>
  </si>
  <si>
    <t>Wartungsintervall</t>
  </si>
  <si>
    <t>Hydraulikpresse</t>
  </si>
  <si>
    <t>L-3</t>
  </si>
  <si>
    <t>Langhuber-Presse</t>
  </si>
  <si>
    <t>alle 500 Betriebsstunden</t>
  </si>
  <si>
    <t>Walzenstraße</t>
  </si>
  <si>
    <t>W-2</t>
  </si>
  <si>
    <t>4-Walzen-Kaltwalze</t>
  </si>
  <si>
    <t>alle 400 Betriebsstunden</t>
  </si>
  <si>
    <t>Förderband</t>
  </si>
  <si>
    <t>F-1</t>
  </si>
  <si>
    <t>Gurt-Förderanlage</t>
  </si>
  <si>
    <t>monatlich</t>
  </si>
  <si>
    <t>Kompressor</t>
  </si>
  <si>
    <t>K-1</t>
  </si>
  <si>
    <t>Schraubenkompressor</t>
  </si>
  <si>
    <t>vierteljährlich</t>
  </si>
  <si>
    <t>SCHICHTÜBERGABEPROTOKOLL</t>
  </si>
  <si>
    <t>Datum:</t>
  </si>
  <si>
    <t>Schicht (F/S/N):</t>
  </si>
  <si>
    <t>F=Früh / S=Spät / N=Nacht</t>
  </si>
  <si>
    <t>Schichtleiter:</t>
  </si>
  <si>
    <t>Übergabe an:</t>
  </si>
  <si>
    <t>Empfangender Schichtleiter</t>
  </si>
  <si>
    <t>Anwesende Mitarbeiter:</t>
  </si>
  <si>
    <t>7</t>
  </si>
  <si>
    <t>Beginn:</t>
  </si>
  <si>
    <t>14:00 Uhr</t>
  </si>
  <si>
    <t>Ende:</t>
  </si>
  <si>
    <t>22:00 Uhr</t>
  </si>
  <si>
    <t>1. PRODUKTIONSZUSTAND</t>
  </si>
  <si>
    <t>Soll-Menge:</t>
  </si>
  <si>
    <t>Ist-Menge:</t>
  </si>
  <si>
    <t>Erreichungsgrad:</t>
  </si>
  <si>
    <t>100%</t>
  </si>
  <si>
    <t>Offene Aufträge:</t>
  </si>
  <si>
    <t>Auftrag Nr. 2026-311 läuft weiter in N-Schicht</t>
  </si>
  <si>
    <t>2. ANLAGENZUSTAND</t>
  </si>
  <si>
    <t>Anlage / Maschine:</t>
  </si>
  <si>
    <t>Status:</t>
  </si>
  <si>
    <t>In Betrieb – nach Dichtungstausch stabil</t>
  </si>
  <si>
    <t>Letzte Wartung:</t>
  </si>
  <si>
    <t>27.05.2026 Dichtung Hydraulik getauscht</t>
  </si>
  <si>
    <t>Nächste Wartung:</t>
  </si>
  <si>
    <t>Gemäß Wartungsplan in ca. 120 h</t>
  </si>
  <si>
    <t>3. STÖRUNGEN &amp; MASSNAHMEN</t>
  </si>
  <si>
    <t>Störung aufgetreten?</t>
  </si>
  <si>
    <t>Ja – Druckverlust Hydraulik W-2 um 16:50 Uhr</t>
  </si>
  <si>
    <t>Maßnahme:</t>
  </si>
  <si>
    <t>Dichtung getauscht, Druckprüfung bestanden</t>
  </si>
  <si>
    <t>Offene Punkte:</t>
  </si>
  <si>
    <t>Beobachtung W-2 in Nachtschicht empfohlen</t>
  </si>
  <si>
    <t>Eskalation nötig?</t>
  </si>
  <si>
    <t>4. SICHERHEIT &amp; PERSONAL</t>
  </si>
  <si>
    <t>PSA-Status:</t>
  </si>
  <si>
    <t>Vollständig vorhanden</t>
  </si>
  <si>
    <t>Besondere Hinweise:</t>
  </si>
  <si>
    <t>Abwesend:</t>
  </si>
  <si>
    <t>5. ÜBERGABE &amp; UNTERSCHRIFTEN</t>
  </si>
  <si>
    <t>Notizen an Folgeschicht:</t>
  </si>
  <si>
    <t>Walze W-2 weiter beobachten. Auftrag 2026-311 priorisieren.</t>
  </si>
  <si>
    <t>Übergabe geleistet von:</t>
  </si>
  <si>
    <t>K. Mäder  (Unterschrift: _______________)</t>
  </si>
  <si>
    <t>Übergabe bestätigt von:</t>
  </si>
  <si>
    <t>P. Hartmann  (Unterschrift: _______________)</t>
  </si>
  <si>
    <t>Uhrzeit Übergabe:</t>
  </si>
  <si>
    <t>21:55 Uhr</t>
  </si>
  <si>
    <t xml:space="preserve">DIGITALES SCHICHTBUCH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</si>
</sst>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10"/>
      <color rgb="FFAAAAAA"/>
      <name val="Arial"/>
      <charset val="1"/>
    </font>
    <font>
      <b/>
      <sz val="9"/>
      <color rgb="FF000000"/>
      <name val="Arial"/>
      <charset val="1"/>
    </font>
    <font>
      <b/>
      <sz val="8"/>
      <color rgb="FFFFFFFF"/>
      <name val="Arial"/>
      <charset val="1"/>
    </font>
    <font>
      <b/>
      <sz val="10"/>
      <color rgb="FFFFFFFF"/>
      <name val="Arial"/>
      <charset val="1"/>
    </font>
    <font>
      <sz val="9"/>
      <name val="Arial"/>
      <charset val="1"/>
    </font>
    <font>
      <b/>
      <sz val="9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name val="Arial"/>
      <charset val="1"/>
    </font>
    <font>
      <b/>
      <sz val="10"/>
      <color rgb="FF1A3A5C"/>
      <name val="Arial"/>
      <charset val="1"/>
    </font>
    <font>
      <sz val="8"/>
      <color rgb="FF666666"/>
      <name val="Arial"/>
      <charset val="1"/>
    </font>
    <font>
      <b/>
      <sz val="11"/>
      <color rgb="FFFFFFFF"/>
      <name val="Arial"/>
      <charset val="1"/>
    </font>
    <font>
      <i/>
      <sz val="8"/>
      <color rgb="FF888888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1A3A5C"/>
        <bgColor rgb="FF243D5C"/>
      </patternFill>
    </fill>
    <fill>
      <patternFill patternType="solid">
        <fgColor rgb="FF243D5C"/>
        <bgColor rgb="FF1A3A5C"/>
      </patternFill>
    </fill>
    <fill>
      <patternFill patternType="solid">
        <fgColor rgb="FFC6EFCE"/>
        <bgColor rgb="FFD6E8F7"/>
      </patternFill>
    </fill>
    <fill>
      <patternFill patternType="solid">
        <fgColor rgb="FFFFEB9C"/>
        <bgColor rgb="FFFFCC99"/>
      </patternFill>
    </fill>
    <fill>
      <patternFill patternType="solid">
        <fgColor rgb="FF9DC3E6"/>
        <bgColor rgb="FFA0B4CC"/>
      </patternFill>
    </fill>
    <fill>
      <patternFill patternType="solid">
        <fgColor rgb="FF2E6DA4"/>
        <bgColor rgb="FF3366FF"/>
      </patternFill>
    </fill>
    <fill>
      <patternFill patternType="solid">
        <fgColor rgb="FF34495E"/>
        <bgColor rgb="FF243D5C"/>
      </patternFill>
    </fill>
    <fill>
      <patternFill patternType="solid">
        <fgColor rgb="FFF0F5FB"/>
        <bgColor rgb="FFFFFFFF"/>
      </patternFill>
    </fill>
    <fill>
      <patternFill patternType="solid">
        <fgColor rgb="FFE8A020"/>
        <bgColor rgb="FFFFCC00"/>
      </patternFill>
    </fill>
    <fill>
      <patternFill patternType="solid">
        <fgColor rgb="FFD6E8F7"/>
        <bgColor rgb="FFC6EFCE"/>
      </patternFill>
    </fill>
  </fills>
  <borders count="3">
    <border>
      <left/>
      <right/>
      <top/>
      <bottom/>
      <diagonal/>
    </border>
    <border>
      <left style="thin">
        <color rgb="FFA0B4CC"/>
      </left>
      <right/>
      <top style="thin">
        <color rgb="FFA0B4CC"/>
      </top>
      <bottom style="thin">
        <color rgb="FFA0B4CC"/>
      </bottom>
      <diagonal/>
    </border>
    <border>
      <left style="thin">
        <color rgb="FFA0B4CC"/>
      </left>
      <right style="thin">
        <color rgb="FFA0B4CC"/>
      </right>
      <top style="thin">
        <color rgb="FFA0B4CC"/>
      </top>
      <bottom style="thin">
        <color rgb="FFA0B4C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1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0" xfId="0"/>
    <xf numFmtId="0" fontId="3" fillId="6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164" fontId="6" fillId="6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9" borderId="2" xfId="0" applyFont="1" applyFill="1" applyBorder="1" applyAlignment="1">
      <alignment horizontal="left" vertical="center"/>
    </xf>
    <xf numFmtId="0" fontId="6" fillId="9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vertical="center"/>
    </xf>
    <xf numFmtId="0" fontId="13" fillId="0" borderId="2" xfId="0" applyFont="1" applyBorder="1"/>
    <xf numFmtId="0" fontId="9" fillId="11" borderId="2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0B4CC"/>
      <rgbColor rgb="FF888888"/>
      <rgbColor rgb="FF9999FF"/>
      <rgbColor rgb="FF993366"/>
      <rgbColor rgb="FFF0F5FB"/>
      <rgbColor rgb="FFD6E8F7"/>
      <rgbColor rgb="FF660066"/>
      <rgbColor rgb="FFFF8080"/>
      <rgbColor rgb="FF2E6DA4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E8A020"/>
      <rgbColor rgb="FFFF6600"/>
      <rgbColor rgb="FF666666"/>
      <rgbColor rgb="FFAAAAAA"/>
      <rgbColor rgb="FF1A3A5C"/>
      <rgbColor rgb="FF339966"/>
      <rgbColor rgb="FF003300"/>
      <rgbColor rgb="FF333300"/>
      <rgbColor rgb="FF993300"/>
      <rgbColor rgb="FF993366"/>
      <rgbColor rgb="FF34495E"/>
      <rgbColor rgb="FF243D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3A5C"/>
  </sheetPr>
  <dimension ref="A1:T20"/>
  <sheetViews>
    <sheetView showGridLines="0" tabSelected="1" zoomScaleNormal="100" workbookViewId="0">
      <pane ySplit="5" topLeftCell="A6" activePane="bottomLeft" state="frozen"/>
      <selection pane="bottomLeft" activeCell="A2" sqref="A2:T2"/>
    </sheetView>
  </sheetViews>
  <sheetFormatPr baseColWidth="10" defaultColWidth="8.7109375" defaultRowHeight="15" x14ac:dyDescent="0.25"/>
  <cols>
    <col min="1" max="1" width="9.85546875" bestFit="1" customWidth="1"/>
    <col min="2" max="2" width="7.7109375" bestFit="1" customWidth="1"/>
    <col min="3" max="3" width="9.140625" bestFit="1" customWidth="1"/>
    <col min="4" max="4" width="10.85546875" bestFit="1" customWidth="1"/>
    <col min="5" max="5" width="10.85546875" customWidth="1"/>
    <col min="6" max="6" width="11.5703125" bestFit="1" customWidth="1"/>
    <col min="7" max="8" width="7.140625" bestFit="1" customWidth="1"/>
    <col min="9" max="9" width="9.7109375" bestFit="1" customWidth="1"/>
    <col min="10" max="10" width="11.7109375" bestFit="1" customWidth="1"/>
    <col min="11" max="11" width="10.28515625" customWidth="1"/>
    <col min="12" max="12" width="9.85546875" customWidth="1"/>
    <col min="13" max="13" width="15.42578125" customWidth="1"/>
    <col min="14" max="14" width="13.28515625" bestFit="1" customWidth="1"/>
    <col min="15" max="15" width="12" customWidth="1"/>
    <col min="16" max="16" width="16" customWidth="1"/>
    <col min="17" max="17" width="20" customWidth="1"/>
    <col min="18" max="18" width="14" customWidth="1"/>
    <col min="19" max="20" width="10" customWidth="1"/>
  </cols>
  <sheetData>
    <row r="1" spans="1:20" ht="30" customHeight="1" x14ac:dyDescent="0.25">
      <c r="A1" s="14" t="s">
        <v>230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18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18" customHeight="1" x14ac:dyDescent="0.25">
      <c r="A3" s="12" t="s">
        <v>1</v>
      </c>
      <c r="B3" s="12"/>
      <c r="C3" s="12"/>
      <c r="D3" s="12"/>
      <c r="E3" s="12"/>
      <c r="F3" s="12"/>
      <c r="G3" s="11" t="s">
        <v>2</v>
      </c>
      <c r="H3" s="11"/>
      <c r="I3" s="11"/>
      <c r="J3" s="11"/>
      <c r="K3" s="11"/>
      <c r="L3" s="11"/>
      <c r="M3" s="10" t="s">
        <v>3</v>
      </c>
      <c r="N3" s="10"/>
      <c r="O3" s="10"/>
      <c r="P3" s="10"/>
      <c r="Q3" s="10"/>
      <c r="R3" s="10"/>
      <c r="S3" s="9"/>
      <c r="T3" s="9"/>
    </row>
    <row r="4" spans="1:20" ht="13.5" customHeight="1" x14ac:dyDescent="0.25">
      <c r="A4" s="8" t="s">
        <v>4</v>
      </c>
      <c r="B4" s="8"/>
      <c r="C4" s="8"/>
      <c r="D4" s="8" t="s">
        <v>5</v>
      </c>
      <c r="E4" s="8"/>
      <c r="F4" s="8"/>
      <c r="G4" s="8" t="s">
        <v>6</v>
      </c>
      <c r="H4" s="8"/>
      <c r="I4" s="8" t="s">
        <v>7</v>
      </c>
      <c r="J4" s="8"/>
      <c r="K4" s="8" t="s">
        <v>8</v>
      </c>
      <c r="L4" s="8"/>
      <c r="M4" s="8" t="s">
        <v>9</v>
      </c>
      <c r="N4" s="8"/>
      <c r="O4" s="8" t="s">
        <v>10</v>
      </c>
      <c r="P4" s="8"/>
      <c r="Q4" s="8" t="s">
        <v>11</v>
      </c>
      <c r="R4" s="8"/>
      <c r="S4" s="8" t="s">
        <v>12</v>
      </c>
      <c r="T4" s="8"/>
    </row>
    <row r="5" spans="1:20" ht="39.75" customHeight="1" x14ac:dyDescent="0.25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15" t="s">
        <v>29</v>
      </c>
      <c r="R5" s="15" t="s">
        <v>30</v>
      </c>
      <c r="S5" s="15" t="s">
        <v>31</v>
      </c>
      <c r="T5" s="15" t="s">
        <v>32</v>
      </c>
    </row>
    <row r="6" spans="1:20" ht="27.75" customHeight="1" x14ac:dyDescent="0.25">
      <c r="A6" s="16" t="s">
        <v>33</v>
      </c>
      <c r="B6" s="16" t="s">
        <v>34</v>
      </c>
      <c r="C6" s="16">
        <v>8</v>
      </c>
      <c r="D6" s="17" t="s">
        <v>35</v>
      </c>
      <c r="E6" s="16">
        <v>7</v>
      </c>
      <c r="F6" s="17" t="s">
        <v>36</v>
      </c>
      <c r="G6" s="16">
        <v>320</v>
      </c>
      <c r="H6" s="16">
        <v>318</v>
      </c>
      <c r="I6" s="17" t="s">
        <v>37</v>
      </c>
      <c r="J6" s="16">
        <v>7.5</v>
      </c>
      <c r="K6" s="16">
        <v>4</v>
      </c>
      <c r="L6" s="18">
        <f t="shared" ref="L6:L19" si="0">IF(H6&gt;0,K6/H6,0)</f>
        <v>1.2578616352201259E-2</v>
      </c>
      <c r="M6" s="16" t="s">
        <v>36</v>
      </c>
      <c r="N6" s="17" t="s">
        <v>38</v>
      </c>
      <c r="O6" s="16" t="s">
        <v>39</v>
      </c>
      <c r="P6" s="17" t="s">
        <v>40</v>
      </c>
      <c r="Q6" s="17" t="s">
        <v>35</v>
      </c>
      <c r="S6" s="19">
        <f t="shared" ref="S6:S19" si="1">E6*C6</f>
        <v>56</v>
      </c>
      <c r="T6" s="20" t="str">
        <f t="shared" ref="T6:T19" si="2">IF(OR(O6="Ja",AND(M6="Ja",H6&lt;G6*0.9)),"🔴 Kritisch",IF(OR(M6="Ja",L6&gt;0.03),"🟡 Hinweis","🟢 OK"))</f>
        <v>🟢 OK</v>
      </c>
    </row>
    <row r="7" spans="1:20" ht="27.75" customHeight="1" x14ac:dyDescent="0.25">
      <c r="A7" s="21" t="s">
        <v>33</v>
      </c>
      <c r="B7" s="21" t="s">
        <v>41</v>
      </c>
      <c r="C7" s="21">
        <v>8</v>
      </c>
      <c r="D7" s="22" t="s">
        <v>42</v>
      </c>
      <c r="E7" s="21">
        <v>6</v>
      </c>
      <c r="F7" s="22" t="s">
        <v>43</v>
      </c>
      <c r="G7" s="21">
        <v>318</v>
      </c>
      <c r="H7" s="21">
        <v>305</v>
      </c>
      <c r="I7" s="22" t="s">
        <v>37</v>
      </c>
      <c r="J7" s="21">
        <v>7.8</v>
      </c>
      <c r="K7" s="21">
        <v>8</v>
      </c>
      <c r="L7" s="23">
        <f t="shared" si="0"/>
        <v>2.6229508196721311E-2</v>
      </c>
      <c r="M7" s="21" t="s">
        <v>44</v>
      </c>
      <c r="N7" s="22" t="s">
        <v>38</v>
      </c>
      <c r="O7" s="21" t="s">
        <v>36</v>
      </c>
      <c r="P7" s="22" t="s">
        <v>45</v>
      </c>
      <c r="Q7" s="22" t="s">
        <v>42</v>
      </c>
      <c r="S7" s="19">
        <f t="shared" si="1"/>
        <v>48</v>
      </c>
      <c r="T7" s="20" t="str">
        <f t="shared" si="2"/>
        <v>🟢 OK</v>
      </c>
    </row>
    <row r="8" spans="1:20" ht="27.75" customHeight="1" x14ac:dyDescent="0.25">
      <c r="A8" s="24" t="s">
        <v>33</v>
      </c>
      <c r="B8" s="24" t="s">
        <v>46</v>
      </c>
      <c r="C8" s="24">
        <v>8</v>
      </c>
      <c r="D8" s="25" t="s">
        <v>47</v>
      </c>
      <c r="E8" s="24">
        <v>5</v>
      </c>
      <c r="F8" s="25" t="s">
        <v>36</v>
      </c>
      <c r="G8" s="24">
        <v>290</v>
      </c>
      <c r="H8" s="24">
        <v>292</v>
      </c>
      <c r="I8" s="25" t="s">
        <v>37</v>
      </c>
      <c r="J8" s="24">
        <v>8</v>
      </c>
      <c r="K8" s="24">
        <v>2</v>
      </c>
      <c r="L8" s="26">
        <f t="shared" si="0"/>
        <v>6.8493150684931503E-3</v>
      </c>
      <c r="M8" s="24" t="s">
        <v>36</v>
      </c>
      <c r="N8" s="25" t="s">
        <v>38</v>
      </c>
      <c r="O8" s="24" t="s">
        <v>48</v>
      </c>
      <c r="P8" s="25" t="s">
        <v>49</v>
      </c>
      <c r="Q8" s="25" t="s">
        <v>47</v>
      </c>
      <c r="S8" s="19">
        <f t="shared" si="1"/>
        <v>40</v>
      </c>
      <c r="T8" s="20" t="str">
        <f t="shared" si="2"/>
        <v>🟢 OK</v>
      </c>
    </row>
    <row r="9" spans="1:20" ht="27.75" customHeight="1" x14ac:dyDescent="0.25">
      <c r="A9" s="16" t="s">
        <v>50</v>
      </c>
      <c r="B9" s="16" t="s">
        <v>34</v>
      </c>
      <c r="C9" s="16">
        <v>8</v>
      </c>
      <c r="D9" s="17" t="s">
        <v>35</v>
      </c>
      <c r="E9" s="16">
        <v>7</v>
      </c>
      <c r="F9" s="17" t="s">
        <v>36</v>
      </c>
      <c r="G9" s="16">
        <v>320</v>
      </c>
      <c r="H9" s="16">
        <v>320</v>
      </c>
      <c r="I9" s="17" t="s">
        <v>37</v>
      </c>
      <c r="J9" s="16">
        <v>8</v>
      </c>
      <c r="K9" s="16">
        <v>3</v>
      </c>
      <c r="L9" s="18">
        <f t="shared" si="0"/>
        <v>9.3749999999999997E-3</v>
      </c>
      <c r="M9" s="16" t="s">
        <v>36</v>
      </c>
      <c r="N9" s="17" t="s">
        <v>38</v>
      </c>
      <c r="O9" s="16" t="s">
        <v>51</v>
      </c>
      <c r="P9" s="17" t="s">
        <v>52</v>
      </c>
      <c r="Q9" s="17" t="s">
        <v>35</v>
      </c>
      <c r="S9" s="19">
        <f t="shared" si="1"/>
        <v>56</v>
      </c>
      <c r="T9" s="20" t="str">
        <f t="shared" si="2"/>
        <v>🟢 OK</v>
      </c>
    </row>
    <row r="10" spans="1:20" ht="27.75" customHeight="1" x14ac:dyDescent="0.25">
      <c r="A10" s="21" t="s">
        <v>50</v>
      </c>
      <c r="B10" s="21" t="s">
        <v>41</v>
      </c>
      <c r="C10" s="21">
        <v>8</v>
      </c>
      <c r="D10" s="22" t="s">
        <v>42</v>
      </c>
      <c r="E10" s="21">
        <v>7</v>
      </c>
      <c r="F10" s="22" t="s">
        <v>36</v>
      </c>
      <c r="G10" s="21">
        <v>318</v>
      </c>
      <c r="H10" s="21">
        <v>310</v>
      </c>
      <c r="I10" s="22" t="s">
        <v>53</v>
      </c>
      <c r="J10" s="21">
        <v>7.6</v>
      </c>
      <c r="K10" s="21">
        <v>6</v>
      </c>
      <c r="L10" s="23">
        <f t="shared" si="0"/>
        <v>1.935483870967742E-2</v>
      </c>
      <c r="M10" s="21" t="s">
        <v>54</v>
      </c>
      <c r="N10" s="22" t="s">
        <v>38</v>
      </c>
      <c r="O10" s="21" t="s">
        <v>55</v>
      </c>
      <c r="P10" s="22" t="s">
        <v>56</v>
      </c>
      <c r="Q10" s="22" t="s">
        <v>42</v>
      </c>
      <c r="S10" s="19">
        <f t="shared" si="1"/>
        <v>56</v>
      </c>
      <c r="T10" s="20" t="str">
        <f t="shared" si="2"/>
        <v>🟢 OK</v>
      </c>
    </row>
    <row r="11" spans="1:20" ht="27.75" customHeight="1" x14ac:dyDescent="0.25">
      <c r="A11" s="24" t="s">
        <v>50</v>
      </c>
      <c r="B11" s="24" t="s">
        <v>46</v>
      </c>
      <c r="C11" s="24">
        <v>8</v>
      </c>
      <c r="D11" s="25" t="s">
        <v>47</v>
      </c>
      <c r="E11" s="24">
        <v>5</v>
      </c>
      <c r="F11" s="25" t="s">
        <v>36</v>
      </c>
      <c r="G11" s="24">
        <v>290</v>
      </c>
      <c r="H11" s="24">
        <v>288</v>
      </c>
      <c r="I11" s="25" t="s">
        <v>37</v>
      </c>
      <c r="J11" s="24">
        <v>7.9</v>
      </c>
      <c r="K11" s="24">
        <v>3</v>
      </c>
      <c r="L11" s="26">
        <f t="shared" si="0"/>
        <v>1.0416666666666666E-2</v>
      </c>
      <c r="M11" s="24" t="s">
        <v>36</v>
      </c>
      <c r="N11" s="25" t="s">
        <v>38</v>
      </c>
      <c r="O11" s="24" t="s">
        <v>36</v>
      </c>
      <c r="P11" s="25" t="s">
        <v>57</v>
      </c>
      <c r="Q11" s="25" t="s">
        <v>47</v>
      </c>
      <c r="S11" s="19">
        <f t="shared" si="1"/>
        <v>40</v>
      </c>
      <c r="T11" s="20" t="str">
        <f t="shared" si="2"/>
        <v>🟢 OK</v>
      </c>
    </row>
    <row r="12" spans="1:20" ht="27.75" customHeight="1" x14ac:dyDescent="0.25">
      <c r="A12" s="16" t="s">
        <v>58</v>
      </c>
      <c r="B12" s="16" t="s">
        <v>34</v>
      </c>
      <c r="C12" s="16">
        <v>8</v>
      </c>
      <c r="D12" s="17" t="s">
        <v>35</v>
      </c>
      <c r="E12" s="16">
        <v>7</v>
      </c>
      <c r="F12" s="17" t="s">
        <v>59</v>
      </c>
      <c r="G12" s="16">
        <v>320</v>
      </c>
      <c r="H12" s="16">
        <v>315</v>
      </c>
      <c r="I12" s="17" t="s">
        <v>37</v>
      </c>
      <c r="J12" s="16">
        <v>7.7</v>
      </c>
      <c r="K12" s="16">
        <v>5</v>
      </c>
      <c r="L12" s="18">
        <f t="shared" si="0"/>
        <v>1.5873015873015872E-2</v>
      </c>
      <c r="M12" s="16" t="s">
        <v>36</v>
      </c>
      <c r="N12" s="17" t="s">
        <v>38</v>
      </c>
      <c r="O12" s="16" t="s">
        <v>60</v>
      </c>
      <c r="P12" s="17" t="s">
        <v>61</v>
      </c>
      <c r="Q12" s="17" t="s">
        <v>35</v>
      </c>
      <c r="S12" s="19">
        <f t="shared" si="1"/>
        <v>56</v>
      </c>
      <c r="T12" s="20" t="str">
        <f t="shared" si="2"/>
        <v>🟢 OK</v>
      </c>
    </row>
    <row r="13" spans="1:20" ht="27.75" customHeight="1" x14ac:dyDescent="0.25">
      <c r="A13" s="21" t="s">
        <v>58</v>
      </c>
      <c r="B13" s="21" t="s">
        <v>41</v>
      </c>
      <c r="C13" s="21">
        <v>8</v>
      </c>
      <c r="D13" s="22" t="s">
        <v>42</v>
      </c>
      <c r="E13" s="21">
        <v>6</v>
      </c>
      <c r="F13" s="22" t="s">
        <v>36</v>
      </c>
      <c r="G13" s="21">
        <v>318</v>
      </c>
      <c r="H13" s="21">
        <v>318</v>
      </c>
      <c r="I13" s="22" t="s">
        <v>37</v>
      </c>
      <c r="J13" s="21">
        <v>8</v>
      </c>
      <c r="K13" s="21">
        <v>2</v>
      </c>
      <c r="L13" s="23">
        <f t="shared" si="0"/>
        <v>6.2893081761006293E-3</v>
      </c>
      <c r="M13" s="21" t="s">
        <v>36</v>
      </c>
      <c r="N13" s="22" t="s">
        <v>38</v>
      </c>
      <c r="O13" s="21" t="s">
        <v>62</v>
      </c>
      <c r="P13" s="22" t="s">
        <v>63</v>
      </c>
      <c r="Q13" s="22" t="s">
        <v>42</v>
      </c>
      <c r="S13" s="19">
        <f t="shared" si="1"/>
        <v>48</v>
      </c>
      <c r="T13" s="20" t="str">
        <f t="shared" si="2"/>
        <v>🟢 OK</v>
      </c>
    </row>
    <row r="14" spans="1:20" ht="27.75" customHeight="1" x14ac:dyDescent="0.25">
      <c r="A14" s="24" t="s">
        <v>58</v>
      </c>
      <c r="B14" s="24" t="s">
        <v>46</v>
      </c>
      <c r="C14" s="24">
        <v>8</v>
      </c>
      <c r="D14" s="25" t="s">
        <v>47</v>
      </c>
      <c r="E14" s="24">
        <v>5</v>
      </c>
      <c r="F14" s="25" t="s">
        <v>36</v>
      </c>
      <c r="G14" s="24">
        <v>290</v>
      </c>
      <c r="H14" s="24">
        <v>295</v>
      </c>
      <c r="I14" s="25" t="s">
        <v>37</v>
      </c>
      <c r="J14" s="24">
        <v>8</v>
      </c>
      <c r="K14" s="24">
        <v>1</v>
      </c>
      <c r="L14" s="26">
        <f t="shared" si="0"/>
        <v>3.3898305084745762E-3</v>
      </c>
      <c r="M14" s="24" t="s">
        <v>36</v>
      </c>
      <c r="N14" s="25" t="s">
        <v>38</v>
      </c>
      <c r="O14" s="24" t="s">
        <v>64</v>
      </c>
      <c r="P14" s="25" t="s">
        <v>65</v>
      </c>
      <c r="Q14" s="25" t="s">
        <v>47</v>
      </c>
      <c r="S14" s="19">
        <f t="shared" si="1"/>
        <v>40</v>
      </c>
      <c r="T14" s="20" t="str">
        <f t="shared" si="2"/>
        <v>🟢 OK</v>
      </c>
    </row>
    <row r="15" spans="1:20" ht="27.75" customHeight="1" x14ac:dyDescent="0.25">
      <c r="A15" s="16" t="s">
        <v>66</v>
      </c>
      <c r="B15" s="16" t="s">
        <v>34</v>
      </c>
      <c r="C15" s="16">
        <v>8</v>
      </c>
      <c r="D15" s="17" t="s">
        <v>35</v>
      </c>
      <c r="E15" s="16">
        <v>7</v>
      </c>
      <c r="F15" s="17" t="s">
        <v>36</v>
      </c>
      <c r="G15" s="16">
        <v>320</v>
      </c>
      <c r="H15" s="16">
        <v>280</v>
      </c>
      <c r="I15" s="17" t="s">
        <v>53</v>
      </c>
      <c r="J15" s="16">
        <v>6.5</v>
      </c>
      <c r="K15" s="16">
        <v>12</v>
      </c>
      <c r="L15" s="18">
        <f t="shared" si="0"/>
        <v>4.2857142857142858E-2</v>
      </c>
      <c r="M15" s="16" t="s">
        <v>67</v>
      </c>
      <c r="N15" s="17" t="s">
        <v>38</v>
      </c>
      <c r="O15" s="16" t="s">
        <v>68</v>
      </c>
      <c r="P15" s="17" t="s">
        <v>69</v>
      </c>
      <c r="Q15" s="17" t="s">
        <v>35</v>
      </c>
      <c r="S15" s="19">
        <f t="shared" si="1"/>
        <v>56</v>
      </c>
      <c r="T15" s="20" t="str">
        <f t="shared" si="2"/>
        <v>🟡 Hinweis</v>
      </c>
    </row>
    <row r="16" spans="1:20" ht="27.75" customHeight="1" x14ac:dyDescent="0.25">
      <c r="A16" s="21" t="s">
        <v>66</v>
      </c>
      <c r="B16" s="21" t="s">
        <v>41</v>
      </c>
      <c r="C16" s="21">
        <v>8</v>
      </c>
      <c r="D16" s="22" t="s">
        <v>42</v>
      </c>
      <c r="E16" s="21">
        <v>7</v>
      </c>
      <c r="F16" s="22" t="s">
        <v>36</v>
      </c>
      <c r="G16" s="21">
        <v>318</v>
      </c>
      <c r="H16" s="21">
        <v>318</v>
      </c>
      <c r="I16" s="22" t="s">
        <v>37</v>
      </c>
      <c r="J16" s="21">
        <v>8</v>
      </c>
      <c r="K16" s="21">
        <v>4</v>
      </c>
      <c r="L16" s="23">
        <f t="shared" si="0"/>
        <v>1.2578616352201259E-2</v>
      </c>
      <c r="M16" s="21" t="s">
        <v>36</v>
      </c>
      <c r="N16" s="22" t="s">
        <v>38</v>
      </c>
      <c r="O16" s="21" t="s">
        <v>36</v>
      </c>
      <c r="P16" s="22" t="s">
        <v>70</v>
      </c>
      <c r="Q16" s="22" t="s">
        <v>42</v>
      </c>
      <c r="S16" s="19">
        <f t="shared" si="1"/>
        <v>56</v>
      </c>
      <c r="T16" s="20" t="str">
        <f t="shared" si="2"/>
        <v>🟢 OK</v>
      </c>
    </row>
    <row r="17" spans="1:20" ht="27.75" customHeight="1" x14ac:dyDescent="0.25">
      <c r="A17" s="24" t="s">
        <v>66</v>
      </c>
      <c r="B17" s="24" t="s">
        <v>46</v>
      </c>
      <c r="C17" s="24">
        <v>8</v>
      </c>
      <c r="D17" s="25" t="s">
        <v>47</v>
      </c>
      <c r="E17" s="24">
        <v>5</v>
      </c>
      <c r="F17" s="25" t="s">
        <v>36</v>
      </c>
      <c r="G17" s="24">
        <v>290</v>
      </c>
      <c r="H17" s="24">
        <v>291</v>
      </c>
      <c r="I17" s="25" t="s">
        <v>37</v>
      </c>
      <c r="J17" s="24">
        <v>8</v>
      </c>
      <c r="K17" s="24">
        <v>2</v>
      </c>
      <c r="L17" s="26">
        <f t="shared" si="0"/>
        <v>6.8728522336769758E-3</v>
      </c>
      <c r="M17" s="24" t="s">
        <v>36</v>
      </c>
      <c r="N17" s="25" t="s">
        <v>38</v>
      </c>
      <c r="O17" s="24" t="s">
        <v>71</v>
      </c>
      <c r="P17" s="25" t="s">
        <v>72</v>
      </c>
      <c r="Q17" s="25" t="s">
        <v>47</v>
      </c>
      <c r="S17" s="19">
        <f t="shared" si="1"/>
        <v>40</v>
      </c>
      <c r="T17" s="20" t="str">
        <f t="shared" si="2"/>
        <v>🟢 OK</v>
      </c>
    </row>
    <row r="18" spans="1:20" ht="27.75" customHeight="1" x14ac:dyDescent="0.25">
      <c r="A18" s="16" t="s">
        <v>73</v>
      </c>
      <c r="B18" s="16" t="s">
        <v>34</v>
      </c>
      <c r="C18" s="16">
        <v>8</v>
      </c>
      <c r="D18" s="17" t="s">
        <v>35</v>
      </c>
      <c r="E18" s="16">
        <v>7</v>
      </c>
      <c r="F18" s="17" t="s">
        <v>36</v>
      </c>
      <c r="G18" s="16">
        <v>320</v>
      </c>
      <c r="H18" s="16">
        <v>322</v>
      </c>
      <c r="I18" s="17" t="s">
        <v>37</v>
      </c>
      <c r="J18" s="16">
        <v>8</v>
      </c>
      <c r="K18" s="16">
        <v>2</v>
      </c>
      <c r="L18" s="18">
        <f t="shared" si="0"/>
        <v>6.2111801242236021E-3</v>
      </c>
      <c r="M18" s="16" t="s">
        <v>36</v>
      </c>
      <c r="N18" s="17" t="s">
        <v>38</v>
      </c>
      <c r="O18" s="16" t="s">
        <v>51</v>
      </c>
      <c r="P18" s="17" t="s">
        <v>74</v>
      </c>
      <c r="Q18" s="17" t="s">
        <v>35</v>
      </c>
      <c r="S18" s="19">
        <f t="shared" si="1"/>
        <v>56</v>
      </c>
      <c r="T18" s="20" t="str">
        <f t="shared" si="2"/>
        <v>🟢 OK</v>
      </c>
    </row>
    <row r="19" spans="1:20" ht="27.75" customHeight="1" x14ac:dyDescent="0.25">
      <c r="A19" s="21" t="s">
        <v>73</v>
      </c>
      <c r="B19" s="21" t="s">
        <v>41</v>
      </c>
      <c r="C19" s="21">
        <v>8</v>
      </c>
      <c r="D19" s="22" t="s">
        <v>42</v>
      </c>
      <c r="E19" s="21">
        <v>7</v>
      </c>
      <c r="F19" s="22" t="s">
        <v>36</v>
      </c>
      <c r="G19" s="21">
        <v>318</v>
      </c>
      <c r="H19" s="21">
        <v>308</v>
      </c>
      <c r="I19" s="22" t="s">
        <v>53</v>
      </c>
      <c r="J19" s="21">
        <v>7.4</v>
      </c>
      <c r="K19" s="21">
        <v>7</v>
      </c>
      <c r="L19" s="23">
        <f t="shared" si="0"/>
        <v>2.2727272727272728E-2</v>
      </c>
      <c r="M19" s="21" t="s">
        <v>75</v>
      </c>
      <c r="N19" s="22" t="s">
        <v>38</v>
      </c>
      <c r="O19" s="21" t="s">
        <v>36</v>
      </c>
      <c r="P19" s="22" t="s">
        <v>76</v>
      </c>
      <c r="Q19" s="22" t="s">
        <v>42</v>
      </c>
      <c r="S19" s="19">
        <f t="shared" si="1"/>
        <v>56</v>
      </c>
      <c r="T19" s="20" t="str">
        <f t="shared" si="2"/>
        <v>🟢 OK</v>
      </c>
    </row>
    <row r="20" spans="1:20" ht="21.75" customHeight="1" x14ac:dyDescent="0.25">
      <c r="A20" s="7" t="s">
        <v>77</v>
      </c>
      <c r="B20" s="7"/>
      <c r="C20" s="7"/>
      <c r="D20" s="7"/>
      <c r="E20" s="7"/>
      <c r="F20" s="7"/>
      <c r="G20" s="27">
        <f>SUM(G6:G19)</f>
        <v>4350</v>
      </c>
      <c r="H20" s="27">
        <f>SUM(H6:H19)</f>
        <v>4280</v>
      </c>
      <c r="K20" s="27">
        <f>SUM(K6:K19)</f>
        <v>61</v>
      </c>
      <c r="L20" s="28">
        <f>IFERROR(K20/H20,0)</f>
        <v>1.425233644859813E-2</v>
      </c>
      <c r="S20" s="27">
        <f>SUM(S6:S19)</f>
        <v>704</v>
      </c>
    </row>
  </sheetData>
  <mergeCells count="16">
    <mergeCell ref="M4:N4"/>
    <mergeCell ref="O4:P4"/>
    <mergeCell ref="Q4:R4"/>
    <mergeCell ref="S4:T4"/>
    <mergeCell ref="A20:F20"/>
    <mergeCell ref="A4:C4"/>
    <mergeCell ref="D4:F4"/>
    <mergeCell ref="G4:H4"/>
    <mergeCell ref="I4:J4"/>
    <mergeCell ref="K4:L4"/>
    <mergeCell ref="A1:T1"/>
    <mergeCell ref="A2:T2"/>
    <mergeCell ref="A3:F3"/>
    <mergeCell ref="G3:L3"/>
    <mergeCell ref="M3:R3"/>
    <mergeCell ref="S3:T3"/>
  </mergeCells>
  <dataValidations count="2">
    <dataValidation type="list" sqref="B6:B19" xr:uid="{00000000-0002-0000-0000-000000000000}">
      <formula1>"F,S,N"</formula1>
      <formula2>0</formula2>
    </dataValidation>
    <dataValidation type="list" allowBlank="1" sqref="M6:M19 O6:O19" xr:uid="{00000000-0002-0000-0000-000001000000}">
      <formula1>"Ja,Nein"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6DA4"/>
  </sheetPr>
  <dimension ref="A1:L18"/>
  <sheetViews>
    <sheetView showGridLines="0" zoomScaleNormal="100" workbookViewId="0">
      <selection activeCell="N13" sqref="N13"/>
    </sheetView>
  </sheetViews>
  <sheetFormatPr baseColWidth="10" defaultColWidth="8.7109375" defaultRowHeight="15" x14ac:dyDescent="0.25"/>
  <cols>
    <col min="1" max="1" width="20" customWidth="1"/>
    <col min="2" max="2" width="12" customWidth="1"/>
    <col min="3" max="3" width="8" customWidth="1"/>
    <col min="4" max="4" width="5.5703125" bestFit="1" customWidth="1"/>
    <col min="5" max="5" width="20" customWidth="1"/>
    <col min="6" max="6" width="12" customWidth="1"/>
    <col min="7" max="7" width="10" customWidth="1"/>
    <col min="8" max="8" width="5" bestFit="1" customWidth="1"/>
    <col min="9" max="9" width="20" customWidth="1"/>
    <col min="10" max="10" width="12" customWidth="1"/>
    <col min="11" max="11" width="8" customWidth="1"/>
  </cols>
  <sheetData>
    <row r="1" spans="1:12" ht="27.75" customHeight="1" x14ac:dyDescent="0.25">
      <c r="A1" s="6" t="s">
        <v>78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3" spans="1:12" ht="15.75" customHeight="1" x14ac:dyDescent="0.25">
      <c r="A3" s="5" t="s">
        <v>79</v>
      </c>
      <c r="B3" s="5"/>
      <c r="C3" s="5"/>
      <c r="E3" s="5" t="s">
        <v>80</v>
      </c>
      <c r="F3" s="5"/>
      <c r="G3" s="5"/>
      <c r="I3" s="5" t="s">
        <v>81</v>
      </c>
      <c r="J3" s="5"/>
      <c r="K3" s="5"/>
    </row>
    <row r="4" spans="1:12" ht="19.5" customHeight="1" x14ac:dyDescent="0.25">
      <c r="A4" s="29" t="s">
        <v>82</v>
      </c>
      <c r="B4" s="30">
        <f>Schichtprotokoll!G20</f>
        <v>4350</v>
      </c>
      <c r="C4" s="31" t="s">
        <v>83</v>
      </c>
      <c r="E4" s="29" t="s">
        <v>84</v>
      </c>
      <c r="F4" s="30">
        <f>Schichtprotokoll!K20</f>
        <v>61</v>
      </c>
      <c r="G4" s="31" t="s">
        <v>83</v>
      </c>
      <c r="I4" s="29" t="s">
        <v>85</v>
      </c>
      <c r="J4" s="32">
        <f>Schichtprotokoll!S20</f>
        <v>704</v>
      </c>
      <c r="K4" s="31" t="s">
        <v>86</v>
      </c>
    </row>
    <row r="5" spans="1:12" ht="19.5" customHeight="1" x14ac:dyDescent="0.25">
      <c r="A5" s="29" t="s">
        <v>87</v>
      </c>
      <c r="B5" s="30">
        <f>Schichtprotokoll!H20</f>
        <v>4280</v>
      </c>
      <c r="C5" s="31" t="s">
        <v>83</v>
      </c>
      <c r="E5" s="29" t="s">
        <v>88</v>
      </c>
      <c r="F5" s="33">
        <f>Schichtprotokoll!L20</f>
        <v>1.425233644859813E-2</v>
      </c>
      <c r="G5" s="31"/>
      <c r="I5" s="29" t="s">
        <v>89</v>
      </c>
      <c r="J5" s="30">
        <f>IFERROR(Schichtprotokoll!S20/COUNTA(Schichtprotokoll!A6:A19),0)</f>
        <v>50.285714285714285</v>
      </c>
      <c r="K5" s="31" t="s">
        <v>90</v>
      </c>
    </row>
    <row r="6" spans="1:12" ht="19.5" customHeight="1" x14ac:dyDescent="0.25">
      <c r="A6" s="29" t="s">
        <v>91</v>
      </c>
      <c r="B6" s="33">
        <f>IFERROR(Schichtprotokoll!H20/Schichtprotokoll!G20,0)</f>
        <v>0.98390804597701154</v>
      </c>
      <c r="C6" s="31"/>
      <c r="E6" s="29" t="s">
        <v>92</v>
      </c>
      <c r="F6" s="32">
        <f>COUNTIF(Schichtprotokoll!M6:M19,"Ja")</f>
        <v>0</v>
      </c>
      <c r="G6" s="31" t="s">
        <v>93</v>
      </c>
      <c r="I6" s="29" t="s">
        <v>94</v>
      </c>
      <c r="J6" s="30">
        <f>COUNTA(Schichtprotokoll!A6:A19)</f>
        <v>14</v>
      </c>
      <c r="K6" s="31"/>
    </row>
    <row r="7" spans="1:12" ht="19.5" customHeight="1" x14ac:dyDescent="0.25">
      <c r="A7" s="29" t="s">
        <v>95</v>
      </c>
      <c r="B7" s="30">
        <f>IFERROR(Schichtprotokoll!H20/COUNTA(Schichtprotokoll!A6:A19),0)</f>
        <v>305.71428571428572</v>
      </c>
      <c r="C7" s="31" t="s">
        <v>83</v>
      </c>
      <c r="E7" s="29" t="s">
        <v>96</v>
      </c>
      <c r="F7" s="30">
        <f>COUNTIF(Schichtprotokoll!O6:O19,"Ja")</f>
        <v>0</v>
      </c>
      <c r="G7" s="31" t="s">
        <v>97</v>
      </c>
      <c r="I7" s="29" t="s">
        <v>98</v>
      </c>
      <c r="J7" s="30">
        <f>COUNTIF(Schichtprotokoll!T6:T19,"*Kritisch*")</f>
        <v>0</v>
      </c>
      <c r="K7" s="31"/>
    </row>
    <row r="11" spans="1:12" ht="21.75" customHeight="1" x14ac:dyDescent="0.25">
      <c r="A11" s="4" t="s">
        <v>99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2" ht="48" x14ac:dyDescent="0.25">
      <c r="A12" s="34" t="s">
        <v>13</v>
      </c>
      <c r="B12" s="34" t="s">
        <v>100</v>
      </c>
      <c r="C12" s="34" t="s">
        <v>101</v>
      </c>
      <c r="D12" s="34" t="s">
        <v>102</v>
      </c>
      <c r="E12" s="34" t="s">
        <v>103</v>
      </c>
      <c r="F12" s="34" t="s">
        <v>104</v>
      </c>
      <c r="G12" s="34" t="s">
        <v>105</v>
      </c>
      <c r="H12" s="34" t="s">
        <v>106</v>
      </c>
      <c r="I12" s="34" t="s">
        <v>107</v>
      </c>
      <c r="J12" s="34" t="s">
        <v>108</v>
      </c>
      <c r="K12" s="34" t="s">
        <v>109</v>
      </c>
    </row>
    <row r="13" spans="1:12" ht="19.5" customHeight="1" x14ac:dyDescent="0.25">
      <c r="A13" s="35" t="s">
        <v>33</v>
      </c>
      <c r="B13" s="35">
        <f>Schichtprotokoll!G6</f>
        <v>320</v>
      </c>
      <c r="C13" s="35">
        <f>Schichtprotokoll!H6</f>
        <v>318</v>
      </c>
      <c r="D13" s="36">
        <f>IFERROR(Schichtprotokoll!H6/Schichtprotokoll!G6,0)</f>
        <v>0.99375000000000002</v>
      </c>
      <c r="E13" s="35">
        <f>Schichtprotokoll!G7</f>
        <v>318</v>
      </c>
      <c r="F13" s="35">
        <f>Schichtprotokoll!H7</f>
        <v>305</v>
      </c>
      <c r="G13" s="36">
        <f>IFERROR(Schichtprotokoll!H7/Schichtprotokoll!G7,0)</f>
        <v>0.95911949685534592</v>
      </c>
      <c r="H13" s="35">
        <f>Schichtprotokoll!G8</f>
        <v>290</v>
      </c>
      <c r="I13" s="35">
        <f>Schichtprotokoll!H8</f>
        <v>292</v>
      </c>
      <c r="J13" s="36">
        <f>IFERROR(Schichtprotokoll!H8/Schichtprotokoll!G8,0)</f>
        <v>1.0068965517241379</v>
      </c>
      <c r="K13" s="37">
        <f>SUM(C13,F13,I13)</f>
        <v>915</v>
      </c>
    </row>
    <row r="14" spans="1:12" ht="19.5" customHeight="1" x14ac:dyDescent="0.25">
      <c r="A14" s="35" t="s">
        <v>50</v>
      </c>
      <c r="B14" s="35">
        <f>Schichtprotokoll!G9</f>
        <v>320</v>
      </c>
      <c r="C14" s="35">
        <f>Schichtprotokoll!H9</f>
        <v>320</v>
      </c>
      <c r="D14" s="36">
        <f>IFERROR(Schichtprotokoll!H9/Schichtprotokoll!G9,0)</f>
        <v>1</v>
      </c>
      <c r="E14" s="35">
        <f>Schichtprotokoll!G10</f>
        <v>318</v>
      </c>
      <c r="F14" s="35">
        <f>Schichtprotokoll!H10</f>
        <v>310</v>
      </c>
      <c r="G14" s="36">
        <f>IFERROR(Schichtprotokoll!H10/Schichtprotokoll!G10,0)</f>
        <v>0.97484276729559749</v>
      </c>
      <c r="H14" s="35">
        <f>Schichtprotokoll!G11</f>
        <v>290</v>
      </c>
      <c r="I14" s="35">
        <f>Schichtprotokoll!H11</f>
        <v>288</v>
      </c>
      <c r="J14" s="36">
        <f>IFERROR(Schichtprotokoll!H11/Schichtprotokoll!G11,0)</f>
        <v>0.99310344827586206</v>
      </c>
      <c r="K14" s="37">
        <f>SUM(C14,F14,I14)</f>
        <v>918</v>
      </c>
    </row>
    <row r="15" spans="1:12" ht="19.5" customHeight="1" x14ac:dyDescent="0.25">
      <c r="A15" s="35" t="s">
        <v>58</v>
      </c>
      <c r="B15" s="35">
        <f>Schichtprotokoll!G12</f>
        <v>320</v>
      </c>
      <c r="C15" s="35">
        <f>Schichtprotokoll!H12</f>
        <v>315</v>
      </c>
      <c r="D15" s="36">
        <f>IFERROR(Schichtprotokoll!H12/Schichtprotokoll!G12,0)</f>
        <v>0.984375</v>
      </c>
      <c r="E15" s="35">
        <f>Schichtprotokoll!G13</f>
        <v>318</v>
      </c>
      <c r="F15" s="35">
        <f>Schichtprotokoll!H13</f>
        <v>318</v>
      </c>
      <c r="G15" s="36">
        <f>IFERROR(Schichtprotokoll!H13/Schichtprotokoll!G13,0)</f>
        <v>1</v>
      </c>
      <c r="H15" s="35">
        <f>Schichtprotokoll!G14</f>
        <v>290</v>
      </c>
      <c r="I15" s="35">
        <f>Schichtprotokoll!H14</f>
        <v>295</v>
      </c>
      <c r="J15" s="36">
        <f>IFERROR(Schichtprotokoll!H14/Schichtprotokoll!G14,0)</f>
        <v>1.0172413793103448</v>
      </c>
      <c r="K15" s="37">
        <f>SUM(C15,F15,I15)</f>
        <v>928</v>
      </c>
    </row>
    <row r="16" spans="1:12" ht="19.5" customHeight="1" x14ac:dyDescent="0.25">
      <c r="A16" s="35" t="s">
        <v>66</v>
      </c>
      <c r="B16" s="35">
        <f>Schichtprotokoll!G15</f>
        <v>320</v>
      </c>
      <c r="C16" s="35">
        <f>Schichtprotokoll!H15</f>
        <v>280</v>
      </c>
      <c r="D16" s="36">
        <f>IFERROR(Schichtprotokoll!H15/Schichtprotokoll!G15,0)</f>
        <v>0.875</v>
      </c>
      <c r="E16" s="35">
        <f>Schichtprotokoll!G16</f>
        <v>318</v>
      </c>
      <c r="F16" s="35">
        <f>Schichtprotokoll!H16</f>
        <v>318</v>
      </c>
      <c r="G16" s="36">
        <f>IFERROR(Schichtprotokoll!H16/Schichtprotokoll!G16,0)</f>
        <v>1</v>
      </c>
      <c r="H16" s="35">
        <f>Schichtprotokoll!G17</f>
        <v>290</v>
      </c>
      <c r="I16" s="35">
        <f>Schichtprotokoll!H17</f>
        <v>291</v>
      </c>
      <c r="J16" s="36">
        <f>IFERROR(Schichtprotokoll!H17/Schichtprotokoll!G17,0)</f>
        <v>1.0034482758620689</v>
      </c>
      <c r="K16" s="37">
        <f>SUM(C16,F16,I16)</f>
        <v>889</v>
      </c>
    </row>
    <row r="17" spans="1:11" ht="19.5" customHeight="1" x14ac:dyDescent="0.25">
      <c r="A17" s="35" t="s">
        <v>73</v>
      </c>
      <c r="B17" s="35">
        <f>Schichtprotokoll!G18</f>
        <v>320</v>
      </c>
      <c r="C17" s="35">
        <f>Schichtprotokoll!H18</f>
        <v>322</v>
      </c>
      <c r="D17" s="36">
        <f>IFERROR(Schichtprotokoll!H18/Schichtprotokoll!G18,0)</f>
        <v>1.0062500000000001</v>
      </c>
      <c r="E17" s="35">
        <f>Schichtprotokoll!G19</f>
        <v>318</v>
      </c>
      <c r="F17" s="35">
        <f>Schichtprotokoll!H19</f>
        <v>308</v>
      </c>
      <c r="G17" s="36">
        <f>IFERROR(Schichtprotokoll!H19/Schichtprotokoll!G19,0)</f>
        <v>0.96855345911949686</v>
      </c>
      <c r="H17" s="35"/>
      <c r="I17" s="35"/>
      <c r="J17" s="35"/>
      <c r="K17" s="37">
        <f>SUM(C17,F17,I17)</f>
        <v>630</v>
      </c>
    </row>
    <row r="18" spans="1:11" ht="19.5" customHeight="1" x14ac:dyDescent="0.25">
      <c r="A18" s="27" t="s">
        <v>110</v>
      </c>
      <c r="B18" s="27">
        <f>SUM(B13:B17)</f>
        <v>1600</v>
      </c>
      <c r="C18" s="27">
        <f>SUM(C13:C17)</f>
        <v>1555</v>
      </c>
      <c r="E18" s="27">
        <f>SUM(E13:E17)</f>
        <v>1590</v>
      </c>
      <c r="F18" s="27">
        <f>SUM(F13:F17)</f>
        <v>1559</v>
      </c>
      <c r="H18" s="27">
        <f>SUM(H13:H17)</f>
        <v>1160</v>
      </c>
      <c r="I18" s="27">
        <f>SUM(I13:I17)</f>
        <v>1166</v>
      </c>
      <c r="K18" s="27">
        <f>SUM(K13:K17)</f>
        <v>4280</v>
      </c>
    </row>
  </sheetData>
  <mergeCells count="5">
    <mergeCell ref="A1:L1"/>
    <mergeCell ref="A3:C3"/>
    <mergeCell ref="E3:G3"/>
    <mergeCell ref="I3:K3"/>
    <mergeCell ref="A11:K1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4495E"/>
  </sheetPr>
  <dimension ref="A1:H21"/>
  <sheetViews>
    <sheetView showGridLines="0" zoomScaleNormal="100" workbookViewId="0">
      <selection sqref="A1:H1"/>
    </sheetView>
  </sheetViews>
  <sheetFormatPr baseColWidth="10" defaultColWidth="8.7109375" defaultRowHeight="15" x14ac:dyDescent="0.25"/>
  <cols>
    <col min="1" max="1" width="20" customWidth="1"/>
    <col min="2" max="2" width="12" customWidth="1"/>
    <col min="3" max="3" width="18" customWidth="1"/>
    <col min="4" max="5" width="22" customWidth="1"/>
    <col min="6" max="6" width="3" customWidth="1"/>
    <col min="7" max="7" width="20" customWidth="1"/>
    <col min="8" max="8" width="22" customWidth="1"/>
  </cols>
  <sheetData>
    <row r="1" spans="1:8" ht="27.75" customHeight="1" x14ac:dyDescent="0.25">
      <c r="A1" s="6" t="s">
        <v>111</v>
      </c>
      <c r="B1" s="6"/>
      <c r="C1" s="6"/>
      <c r="D1" s="6"/>
      <c r="E1" s="6"/>
      <c r="F1" s="6"/>
      <c r="G1" s="6"/>
      <c r="H1" s="6"/>
    </row>
    <row r="3" spans="1:8" ht="19.5" customHeight="1" x14ac:dyDescent="0.25">
      <c r="A3" s="3" t="s">
        <v>112</v>
      </c>
      <c r="B3" s="3"/>
      <c r="C3" s="3"/>
      <c r="D3" s="3"/>
      <c r="E3" s="3"/>
      <c r="G3" s="3" t="s">
        <v>113</v>
      </c>
      <c r="H3" s="3"/>
    </row>
    <row r="4" spans="1:8" x14ac:dyDescent="0.25">
      <c r="A4" s="38" t="s">
        <v>114</v>
      </c>
      <c r="B4" s="38" t="s">
        <v>115</v>
      </c>
      <c r="C4" s="38" t="s">
        <v>116</v>
      </c>
      <c r="D4" s="38" t="s">
        <v>117</v>
      </c>
      <c r="E4" s="38" t="s">
        <v>118</v>
      </c>
      <c r="G4" s="38" t="s">
        <v>119</v>
      </c>
      <c r="H4" s="38" t="s">
        <v>120</v>
      </c>
    </row>
    <row r="5" spans="1:8" ht="18" customHeight="1" x14ac:dyDescent="0.25">
      <c r="A5" s="39" t="s">
        <v>121</v>
      </c>
      <c r="B5" s="39" t="s">
        <v>122</v>
      </c>
      <c r="C5" s="39" t="s">
        <v>123</v>
      </c>
      <c r="D5" s="39" t="s">
        <v>124</v>
      </c>
      <c r="E5" s="39" t="s">
        <v>125</v>
      </c>
      <c r="G5" s="40" t="s">
        <v>126</v>
      </c>
      <c r="H5" s="40" t="s">
        <v>127</v>
      </c>
    </row>
    <row r="6" spans="1:8" ht="18" customHeight="1" x14ac:dyDescent="0.25">
      <c r="A6" s="41" t="s">
        <v>128</v>
      </c>
      <c r="B6" s="41" t="s">
        <v>129</v>
      </c>
      <c r="C6" s="41" t="s">
        <v>123</v>
      </c>
      <c r="D6" s="41" t="s">
        <v>130</v>
      </c>
      <c r="E6" s="41" t="s">
        <v>131</v>
      </c>
      <c r="G6" s="42" t="s">
        <v>132</v>
      </c>
      <c r="H6" s="42" t="s">
        <v>133</v>
      </c>
    </row>
    <row r="7" spans="1:8" ht="18" customHeight="1" x14ac:dyDescent="0.25">
      <c r="A7" s="39" t="s">
        <v>134</v>
      </c>
      <c r="B7" s="39" t="s">
        <v>135</v>
      </c>
      <c r="C7" s="39" t="s">
        <v>123</v>
      </c>
      <c r="D7" s="39" t="s">
        <v>136</v>
      </c>
      <c r="E7" s="39" t="s">
        <v>137</v>
      </c>
      <c r="G7" s="43" t="s">
        <v>138</v>
      </c>
      <c r="H7" s="43" t="s">
        <v>139</v>
      </c>
    </row>
    <row r="8" spans="1:8" ht="18" customHeight="1" x14ac:dyDescent="0.25">
      <c r="A8" s="41" t="s">
        <v>140</v>
      </c>
      <c r="B8" s="41" t="s">
        <v>141</v>
      </c>
      <c r="C8" s="41" t="s">
        <v>142</v>
      </c>
      <c r="D8" s="41" t="s">
        <v>124</v>
      </c>
      <c r="E8" s="41" t="s">
        <v>37</v>
      </c>
    </row>
    <row r="9" spans="1:8" ht="18" customHeight="1" x14ac:dyDescent="0.25">
      <c r="A9" s="39" t="s">
        <v>143</v>
      </c>
      <c r="B9" s="39" t="s">
        <v>144</v>
      </c>
      <c r="C9" s="39" t="s">
        <v>142</v>
      </c>
      <c r="D9" s="39" t="s">
        <v>130</v>
      </c>
      <c r="E9" s="39" t="s">
        <v>53</v>
      </c>
    </row>
    <row r="10" spans="1:8" ht="18" customHeight="1" x14ac:dyDescent="0.25">
      <c r="A10" s="41" t="s">
        <v>145</v>
      </c>
      <c r="B10" s="41" t="s">
        <v>146</v>
      </c>
      <c r="C10" s="41" t="s">
        <v>142</v>
      </c>
      <c r="D10" s="41" t="s">
        <v>136</v>
      </c>
      <c r="E10" s="41" t="s">
        <v>147</v>
      </c>
    </row>
    <row r="11" spans="1:8" ht="18" customHeight="1" x14ac:dyDescent="0.25">
      <c r="A11" s="39" t="s">
        <v>148</v>
      </c>
      <c r="B11" s="39" t="s">
        <v>149</v>
      </c>
      <c r="C11" s="39" t="s">
        <v>150</v>
      </c>
      <c r="D11" s="39" t="s">
        <v>124</v>
      </c>
      <c r="E11" s="39" t="s">
        <v>151</v>
      </c>
    </row>
    <row r="12" spans="1:8" ht="18" customHeight="1" x14ac:dyDescent="0.25">
      <c r="A12" s="41" t="s">
        <v>152</v>
      </c>
      <c r="B12" s="41" t="s">
        <v>153</v>
      </c>
      <c r="C12" s="41" t="s">
        <v>150</v>
      </c>
      <c r="D12" s="41" t="s">
        <v>130</v>
      </c>
      <c r="E12" s="41" t="s">
        <v>151</v>
      </c>
    </row>
    <row r="13" spans="1:8" ht="18" customHeight="1" x14ac:dyDescent="0.25">
      <c r="A13" s="39" t="s">
        <v>154</v>
      </c>
      <c r="B13" s="39" t="s">
        <v>155</v>
      </c>
      <c r="C13" s="39" t="s">
        <v>156</v>
      </c>
      <c r="D13" s="39" t="s">
        <v>36</v>
      </c>
      <c r="E13" s="39" t="s">
        <v>157</v>
      </c>
    </row>
    <row r="16" spans="1:8" ht="19.5" customHeight="1" x14ac:dyDescent="0.25">
      <c r="A16" s="3" t="s">
        <v>158</v>
      </c>
      <c r="B16" s="3"/>
      <c r="C16" s="3"/>
      <c r="D16" s="3"/>
      <c r="E16" s="3"/>
    </row>
    <row r="17" spans="1:5" x14ac:dyDescent="0.25">
      <c r="A17" s="38" t="s">
        <v>159</v>
      </c>
      <c r="B17" s="38" t="s">
        <v>160</v>
      </c>
      <c r="C17" s="38" t="s">
        <v>161</v>
      </c>
      <c r="D17" s="38" t="s">
        <v>162</v>
      </c>
      <c r="E17" s="38" t="s">
        <v>163</v>
      </c>
    </row>
    <row r="18" spans="1:5" ht="18" customHeight="1" x14ac:dyDescent="0.25">
      <c r="A18" s="44" t="s">
        <v>164</v>
      </c>
      <c r="B18" s="35" t="s">
        <v>165</v>
      </c>
      <c r="C18" s="44" t="s">
        <v>166</v>
      </c>
      <c r="D18" s="35">
        <v>400</v>
      </c>
      <c r="E18" s="44" t="s">
        <v>167</v>
      </c>
    </row>
    <row r="19" spans="1:5" ht="18" customHeight="1" x14ac:dyDescent="0.25">
      <c r="A19" s="45" t="s">
        <v>168</v>
      </c>
      <c r="B19" s="46" t="s">
        <v>169</v>
      </c>
      <c r="C19" s="45" t="s">
        <v>170</v>
      </c>
      <c r="D19" s="46">
        <v>350</v>
      </c>
      <c r="E19" s="45" t="s">
        <v>171</v>
      </c>
    </row>
    <row r="20" spans="1:5" ht="18" customHeight="1" x14ac:dyDescent="0.25">
      <c r="A20" s="44" t="s">
        <v>172</v>
      </c>
      <c r="B20" s="35" t="s">
        <v>173</v>
      </c>
      <c r="C20" s="44" t="s">
        <v>174</v>
      </c>
      <c r="D20" s="35">
        <v>0</v>
      </c>
      <c r="E20" s="44" t="s">
        <v>175</v>
      </c>
    </row>
    <row r="21" spans="1:5" ht="18" customHeight="1" x14ac:dyDescent="0.25">
      <c r="A21" s="45" t="s">
        <v>176</v>
      </c>
      <c r="B21" s="46" t="s">
        <v>177</v>
      </c>
      <c r="C21" s="45" t="s">
        <v>178</v>
      </c>
      <c r="D21" s="46">
        <v>0</v>
      </c>
      <c r="E21" s="45" t="s">
        <v>179</v>
      </c>
    </row>
  </sheetData>
  <mergeCells count="4">
    <mergeCell ref="A1:H1"/>
    <mergeCell ref="A3:E3"/>
    <mergeCell ref="G3:H3"/>
    <mergeCell ref="A16:E1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8A020"/>
  </sheetPr>
  <dimension ref="A1:F39"/>
  <sheetViews>
    <sheetView showGridLines="0" zoomScaleNormal="100" workbookViewId="0">
      <selection sqref="A1:F1"/>
    </sheetView>
  </sheetViews>
  <sheetFormatPr baseColWidth="10" defaultColWidth="8.7109375" defaultRowHeight="15" x14ac:dyDescent="0.25"/>
  <cols>
    <col min="1" max="1" width="28" customWidth="1"/>
    <col min="2" max="6" width="16" customWidth="1"/>
  </cols>
  <sheetData>
    <row r="1" spans="1:6" ht="30" customHeight="1" x14ac:dyDescent="0.25">
      <c r="A1" s="14" t="s">
        <v>180</v>
      </c>
      <c r="B1" s="14"/>
      <c r="C1" s="14"/>
      <c r="D1" s="14"/>
      <c r="E1" s="14"/>
      <c r="F1" s="14"/>
    </row>
    <row r="3" spans="1:6" ht="21.75" customHeight="1" x14ac:dyDescent="0.25">
      <c r="A3" s="47" t="s">
        <v>181</v>
      </c>
      <c r="B3" s="2" t="s">
        <v>73</v>
      </c>
      <c r="C3" s="2"/>
      <c r="D3" s="2"/>
    </row>
    <row r="4" spans="1:6" ht="21.75" customHeight="1" x14ac:dyDescent="0.25">
      <c r="A4" s="47" t="s">
        <v>182</v>
      </c>
      <c r="B4" s="2" t="s">
        <v>41</v>
      </c>
      <c r="C4" s="2"/>
      <c r="D4" s="2"/>
      <c r="E4" s="48" t="s">
        <v>183</v>
      </c>
    </row>
    <row r="5" spans="1:6" ht="21.75" customHeight="1" x14ac:dyDescent="0.25">
      <c r="A5" s="47" t="s">
        <v>184</v>
      </c>
      <c r="B5" s="2" t="s">
        <v>128</v>
      </c>
      <c r="C5" s="2"/>
      <c r="D5" s="2"/>
    </row>
    <row r="6" spans="1:6" ht="21.75" customHeight="1" x14ac:dyDescent="0.25">
      <c r="A6" s="47" t="s">
        <v>185</v>
      </c>
      <c r="B6" s="2" t="s">
        <v>134</v>
      </c>
      <c r="C6" s="2"/>
      <c r="D6" s="2"/>
      <c r="E6" s="48" t="s">
        <v>186</v>
      </c>
    </row>
    <row r="7" spans="1:6" ht="21.75" customHeight="1" x14ac:dyDescent="0.25">
      <c r="A7" s="47" t="s">
        <v>187</v>
      </c>
      <c r="B7" s="2" t="s">
        <v>188</v>
      </c>
      <c r="C7" s="2"/>
      <c r="D7" s="2"/>
    </row>
    <row r="8" spans="1:6" ht="21.75" customHeight="1" x14ac:dyDescent="0.25">
      <c r="A8" s="47" t="s">
        <v>189</v>
      </c>
      <c r="B8" s="2" t="s">
        <v>190</v>
      </c>
      <c r="C8" s="2"/>
      <c r="D8" s="2"/>
    </row>
    <row r="9" spans="1:6" ht="21.75" customHeight="1" x14ac:dyDescent="0.25">
      <c r="A9" s="47" t="s">
        <v>191</v>
      </c>
      <c r="B9" s="2" t="s">
        <v>192</v>
      </c>
      <c r="C9" s="2"/>
      <c r="D9" s="2"/>
    </row>
    <row r="10" spans="1:6" ht="7.5" customHeight="1" x14ac:dyDescent="0.25"/>
    <row r="11" spans="1:6" ht="21.75" customHeight="1" x14ac:dyDescent="0.25">
      <c r="A11" s="1" t="s">
        <v>193</v>
      </c>
      <c r="B11" s="1"/>
      <c r="C11" s="1"/>
      <c r="D11" s="1"/>
      <c r="E11" s="1"/>
      <c r="F11" s="1"/>
    </row>
    <row r="12" spans="1:6" ht="19.5" customHeight="1" x14ac:dyDescent="0.25">
      <c r="A12" s="49" t="s">
        <v>194</v>
      </c>
      <c r="B12" s="50">
        <v>308</v>
      </c>
      <c r="C12" s="50"/>
      <c r="D12" s="50"/>
      <c r="E12" s="50"/>
      <c r="F12" s="50"/>
    </row>
    <row r="13" spans="1:6" ht="19.5" customHeight="1" x14ac:dyDescent="0.25">
      <c r="A13" s="49" t="s">
        <v>195</v>
      </c>
      <c r="B13" s="50">
        <v>308</v>
      </c>
      <c r="C13" s="50"/>
      <c r="D13" s="50"/>
      <c r="E13" s="50"/>
      <c r="F13" s="50"/>
    </row>
    <row r="14" spans="1:6" ht="19.5" customHeight="1" x14ac:dyDescent="0.25">
      <c r="A14" s="49" t="s">
        <v>196</v>
      </c>
      <c r="B14" s="50" t="s">
        <v>197</v>
      </c>
      <c r="C14" s="50"/>
      <c r="D14" s="50"/>
      <c r="E14" s="50"/>
      <c r="F14" s="50"/>
    </row>
    <row r="15" spans="1:6" ht="19.5" customHeight="1" x14ac:dyDescent="0.25">
      <c r="A15" s="49" t="s">
        <v>198</v>
      </c>
      <c r="B15" s="50" t="s">
        <v>199</v>
      </c>
      <c r="C15" s="50"/>
      <c r="D15" s="50"/>
      <c r="E15" s="50"/>
      <c r="F15" s="50"/>
    </row>
    <row r="17" spans="1:6" ht="21.75" customHeight="1" x14ac:dyDescent="0.25">
      <c r="A17" s="1" t="s">
        <v>200</v>
      </c>
      <c r="B17" s="1"/>
      <c r="C17" s="1"/>
      <c r="D17" s="1"/>
      <c r="E17" s="1"/>
      <c r="F17" s="1"/>
    </row>
    <row r="18" spans="1:6" ht="19.5" customHeight="1" x14ac:dyDescent="0.25">
      <c r="A18" s="49" t="s">
        <v>201</v>
      </c>
      <c r="B18" s="50" t="s">
        <v>53</v>
      </c>
      <c r="C18" s="50"/>
      <c r="D18" s="50"/>
      <c r="E18" s="50"/>
      <c r="F18" s="50"/>
    </row>
    <row r="19" spans="1:6" ht="19.5" customHeight="1" x14ac:dyDescent="0.25">
      <c r="A19" s="49" t="s">
        <v>202</v>
      </c>
      <c r="B19" s="50" t="s">
        <v>203</v>
      </c>
      <c r="C19" s="50"/>
      <c r="D19" s="50"/>
      <c r="E19" s="50"/>
      <c r="F19" s="50"/>
    </row>
    <row r="20" spans="1:6" ht="19.5" customHeight="1" x14ac:dyDescent="0.25">
      <c r="A20" s="49" t="s">
        <v>204</v>
      </c>
      <c r="B20" s="50" t="s">
        <v>205</v>
      </c>
      <c r="C20" s="50"/>
      <c r="D20" s="50"/>
      <c r="E20" s="50"/>
      <c r="F20" s="50"/>
    </row>
    <row r="21" spans="1:6" ht="19.5" customHeight="1" x14ac:dyDescent="0.25">
      <c r="A21" s="49" t="s">
        <v>206</v>
      </c>
      <c r="B21" s="50" t="s">
        <v>207</v>
      </c>
      <c r="C21" s="50"/>
      <c r="D21" s="50"/>
      <c r="E21" s="50"/>
      <c r="F21" s="50"/>
    </row>
    <row r="23" spans="1:6" ht="21.75" customHeight="1" x14ac:dyDescent="0.25">
      <c r="A23" s="1" t="s">
        <v>208</v>
      </c>
      <c r="B23" s="1"/>
      <c r="C23" s="1"/>
      <c r="D23" s="1"/>
      <c r="E23" s="1"/>
      <c r="F23" s="1"/>
    </row>
    <row r="24" spans="1:6" ht="19.5" customHeight="1" x14ac:dyDescent="0.25">
      <c r="A24" s="49" t="s">
        <v>209</v>
      </c>
      <c r="B24" s="50" t="s">
        <v>210</v>
      </c>
      <c r="C24" s="50"/>
      <c r="D24" s="50"/>
      <c r="E24" s="50"/>
      <c r="F24" s="50"/>
    </row>
    <row r="25" spans="1:6" ht="19.5" customHeight="1" x14ac:dyDescent="0.25">
      <c r="A25" s="49" t="s">
        <v>211</v>
      </c>
      <c r="B25" s="50" t="s">
        <v>212</v>
      </c>
      <c r="C25" s="50"/>
      <c r="D25" s="50"/>
      <c r="E25" s="50"/>
      <c r="F25" s="50"/>
    </row>
    <row r="26" spans="1:6" ht="19.5" customHeight="1" x14ac:dyDescent="0.25">
      <c r="A26" s="49" t="s">
        <v>213</v>
      </c>
      <c r="B26" s="50" t="s">
        <v>214</v>
      </c>
      <c r="C26" s="50"/>
      <c r="D26" s="50"/>
      <c r="E26" s="50"/>
      <c r="F26" s="50"/>
    </row>
    <row r="27" spans="1:6" ht="19.5" customHeight="1" x14ac:dyDescent="0.25">
      <c r="A27" s="49" t="s">
        <v>215</v>
      </c>
      <c r="B27" s="50" t="s">
        <v>38</v>
      </c>
      <c r="C27" s="50"/>
      <c r="D27" s="50"/>
      <c r="E27" s="50"/>
      <c r="F27" s="50"/>
    </row>
    <row r="29" spans="1:6" ht="21.75" customHeight="1" x14ac:dyDescent="0.25">
      <c r="A29" s="1" t="s">
        <v>216</v>
      </c>
      <c r="B29" s="1"/>
      <c r="C29" s="1"/>
      <c r="D29" s="1"/>
      <c r="E29" s="1"/>
      <c r="F29" s="1"/>
    </row>
    <row r="30" spans="1:6" ht="19.5" customHeight="1" x14ac:dyDescent="0.25">
      <c r="A30" s="49" t="s">
        <v>96</v>
      </c>
      <c r="B30" s="50" t="s">
        <v>38</v>
      </c>
      <c r="C30" s="50"/>
      <c r="D30" s="50"/>
      <c r="E30" s="50"/>
      <c r="F30" s="50"/>
    </row>
    <row r="31" spans="1:6" ht="19.5" customHeight="1" x14ac:dyDescent="0.25">
      <c r="A31" s="49" t="s">
        <v>217</v>
      </c>
      <c r="B31" s="50" t="s">
        <v>218</v>
      </c>
      <c r="C31" s="50"/>
      <c r="D31" s="50"/>
      <c r="E31" s="50"/>
      <c r="F31" s="50"/>
    </row>
    <row r="32" spans="1:6" ht="19.5" customHeight="1" x14ac:dyDescent="0.25">
      <c r="A32" s="49" t="s">
        <v>219</v>
      </c>
      <c r="B32" s="50" t="s">
        <v>36</v>
      </c>
      <c r="C32" s="50"/>
      <c r="D32" s="50"/>
      <c r="E32" s="50"/>
      <c r="F32" s="50"/>
    </row>
    <row r="33" spans="1:6" ht="19.5" customHeight="1" x14ac:dyDescent="0.25">
      <c r="A33" s="49" t="s">
        <v>220</v>
      </c>
      <c r="B33" s="50" t="s">
        <v>36</v>
      </c>
      <c r="C33" s="50"/>
      <c r="D33" s="50"/>
      <c r="E33" s="50"/>
      <c r="F33" s="50"/>
    </row>
    <row r="35" spans="1:6" ht="21.75" customHeight="1" x14ac:dyDescent="0.25">
      <c r="A35" s="1" t="s">
        <v>221</v>
      </c>
      <c r="B35" s="1"/>
      <c r="C35" s="1"/>
      <c r="D35" s="1"/>
      <c r="E35" s="1"/>
      <c r="F35" s="1"/>
    </row>
    <row r="36" spans="1:6" ht="19.5" customHeight="1" x14ac:dyDescent="0.25">
      <c r="A36" s="49" t="s">
        <v>222</v>
      </c>
      <c r="B36" s="50" t="s">
        <v>223</v>
      </c>
      <c r="C36" s="50"/>
      <c r="D36" s="50"/>
      <c r="E36" s="50"/>
      <c r="F36" s="50"/>
    </row>
    <row r="37" spans="1:6" ht="19.5" customHeight="1" x14ac:dyDescent="0.25">
      <c r="A37" s="49" t="s">
        <v>224</v>
      </c>
      <c r="B37" s="50" t="s">
        <v>225</v>
      </c>
      <c r="C37" s="50"/>
      <c r="D37" s="50"/>
      <c r="E37" s="50"/>
      <c r="F37" s="50"/>
    </row>
    <row r="38" spans="1:6" ht="19.5" customHeight="1" x14ac:dyDescent="0.25">
      <c r="A38" s="49" t="s">
        <v>226</v>
      </c>
      <c r="B38" s="50" t="s">
        <v>227</v>
      </c>
      <c r="C38" s="50"/>
      <c r="D38" s="50"/>
      <c r="E38" s="50"/>
      <c r="F38" s="50"/>
    </row>
    <row r="39" spans="1:6" ht="19.5" customHeight="1" x14ac:dyDescent="0.25">
      <c r="A39" s="49" t="s">
        <v>228</v>
      </c>
      <c r="B39" s="50" t="s">
        <v>229</v>
      </c>
      <c r="C39" s="50"/>
      <c r="D39" s="50"/>
      <c r="E39" s="50"/>
      <c r="F39" s="50"/>
    </row>
  </sheetData>
  <mergeCells count="33">
    <mergeCell ref="B37:F37"/>
    <mergeCell ref="B38:F38"/>
    <mergeCell ref="B39:F39"/>
    <mergeCell ref="B31:F31"/>
    <mergeCell ref="B32:F32"/>
    <mergeCell ref="B33:F33"/>
    <mergeCell ref="A35:F35"/>
    <mergeCell ref="B36:F36"/>
    <mergeCell ref="B25:F25"/>
    <mergeCell ref="B26:F26"/>
    <mergeCell ref="B27:F27"/>
    <mergeCell ref="A29:F29"/>
    <mergeCell ref="B30:F30"/>
    <mergeCell ref="B19:F19"/>
    <mergeCell ref="B20:F20"/>
    <mergeCell ref="B21:F21"/>
    <mergeCell ref="A23:F23"/>
    <mergeCell ref="B24:F24"/>
    <mergeCell ref="B13:F13"/>
    <mergeCell ref="B14:F14"/>
    <mergeCell ref="B15:F15"/>
    <mergeCell ref="A17:F17"/>
    <mergeCell ref="B18:F18"/>
    <mergeCell ref="B7:D7"/>
    <mergeCell ref="B8:D8"/>
    <mergeCell ref="B9:D9"/>
    <mergeCell ref="A11:F11"/>
    <mergeCell ref="B12:F12"/>
    <mergeCell ref="A1:F1"/>
    <mergeCell ref="B3:D3"/>
    <mergeCell ref="B4:D4"/>
    <mergeCell ref="B5:D5"/>
    <mergeCell ref="B6:D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Schichtprotokoll</vt:lpstr>
      <vt:lpstr>Auswertung</vt:lpstr>
      <vt:lpstr>Stammdaten</vt:lpstr>
      <vt:lpstr>Übergabeprotokoll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2026-05-23T11:12:57Z</dcterms:created>
  <dcterms:modified xsi:type="dcterms:W3CDTF">2026-05-23T11:18:41Z</dcterms:modified>
  <dc:language>en-US</dc:language>
</cp:coreProperties>
</file>