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683DA26-AF00-4764-96AD-2841EE68C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Transaktionen" sheetId="2" r:id="rId2"/>
    <sheet name="Kursdaten" sheetId="3" r:id="rId3"/>
    <sheet name="Bestand" sheetId="4" r:id="rId4"/>
    <sheet name="Verlauf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5" l="1"/>
  <c r="G61" i="5" s="1"/>
  <c r="E61" i="5"/>
  <c r="F60" i="5"/>
  <c r="G60" i="5" s="1"/>
  <c r="E60" i="5"/>
  <c r="F59" i="5"/>
  <c r="G59" i="5" s="1"/>
  <c r="E59" i="5"/>
  <c r="F58" i="5"/>
  <c r="G58" i="5" s="1"/>
  <c r="E58" i="5"/>
  <c r="F57" i="5"/>
  <c r="G57" i="5" s="1"/>
  <c r="E57" i="5"/>
  <c r="F56" i="5"/>
  <c r="G56" i="5" s="1"/>
  <c r="E56" i="5"/>
  <c r="F55" i="5"/>
  <c r="G55" i="5" s="1"/>
  <c r="E55" i="5"/>
  <c r="F54" i="5"/>
  <c r="G54" i="5" s="1"/>
  <c r="E54" i="5"/>
  <c r="F53" i="5"/>
  <c r="G53" i="5" s="1"/>
  <c r="E53" i="5"/>
  <c r="F52" i="5"/>
  <c r="G52" i="5" s="1"/>
  <c r="E52" i="5"/>
  <c r="F51" i="5"/>
  <c r="G51" i="5" s="1"/>
  <c r="E51" i="5"/>
  <c r="F50" i="5"/>
  <c r="G50" i="5" s="1"/>
  <c r="E50" i="5"/>
  <c r="F49" i="5"/>
  <c r="G49" i="5" s="1"/>
  <c r="E49" i="5"/>
  <c r="F48" i="5"/>
  <c r="G48" i="5" s="1"/>
  <c r="E48" i="5"/>
  <c r="F47" i="5"/>
  <c r="G47" i="5" s="1"/>
  <c r="E47" i="5"/>
  <c r="F46" i="5"/>
  <c r="G46" i="5" s="1"/>
  <c r="E46" i="5"/>
  <c r="F45" i="5"/>
  <c r="G45" i="5" s="1"/>
  <c r="E45" i="5"/>
  <c r="F44" i="5"/>
  <c r="G44" i="5" s="1"/>
  <c r="E44" i="5"/>
  <c r="F43" i="5"/>
  <c r="G43" i="5" s="1"/>
  <c r="E43" i="5"/>
  <c r="F42" i="5"/>
  <c r="G42" i="5" s="1"/>
  <c r="E42" i="5"/>
  <c r="F41" i="5"/>
  <c r="G41" i="5" s="1"/>
  <c r="E41" i="5"/>
  <c r="F40" i="5"/>
  <c r="G40" i="5" s="1"/>
  <c r="E40" i="5"/>
  <c r="F39" i="5"/>
  <c r="G39" i="5" s="1"/>
  <c r="E39" i="5"/>
  <c r="F38" i="5"/>
  <c r="G38" i="5" s="1"/>
  <c r="E38" i="5"/>
  <c r="F37" i="5"/>
  <c r="G37" i="5" s="1"/>
  <c r="E37" i="5"/>
  <c r="F36" i="5"/>
  <c r="G36" i="5" s="1"/>
  <c r="E36" i="5"/>
  <c r="F35" i="5"/>
  <c r="G35" i="5" s="1"/>
  <c r="E35" i="5"/>
  <c r="F34" i="5"/>
  <c r="G34" i="5" s="1"/>
  <c r="E34" i="5"/>
  <c r="F33" i="5"/>
  <c r="G33" i="5" s="1"/>
  <c r="E33" i="5"/>
  <c r="F32" i="5"/>
  <c r="G32" i="5" s="1"/>
  <c r="E32" i="5"/>
  <c r="F31" i="5"/>
  <c r="G31" i="5" s="1"/>
  <c r="E31" i="5"/>
  <c r="F30" i="5"/>
  <c r="G30" i="5" s="1"/>
  <c r="E30" i="5"/>
  <c r="F29" i="5"/>
  <c r="G29" i="5" s="1"/>
  <c r="E29" i="5"/>
  <c r="F28" i="5"/>
  <c r="G28" i="5" s="1"/>
  <c r="E28" i="5"/>
  <c r="F27" i="5"/>
  <c r="G27" i="5" s="1"/>
  <c r="E27" i="5"/>
  <c r="F26" i="5"/>
  <c r="G26" i="5" s="1"/>
  <c r="E26" i="5"/>
  <c r="F25" i="5"/>
  <c r="G25" i="5" s="1"/>
  <c r="E25" i="5"/>
  <c r="F24" i="5"/>
  <c r="G24" i="5" s="1"/>
  <c r="E24" i="5"/>
  <c r="F23" i="5"/>
  <c r="G23" i="5" s="1"/>
  <c r="E23" i="5"/>
  <c r="F22" i="5"/>
  <c r="G22" i="5" s="1"/>
  <c r="E22" i="5"/>
  <c r="F21" i="5"/>
  <c r="G21" i="5" s="1"/>
  <c r="E21" i="5"/>
  <c r="F20" i="5"/>
  <c r="G20" i="5" s="1"/>
  <c r="E20" i="5"/>
  <c r="F19" i="5"/>
  <c r="G19" i="5" s="1"/>
  <c r="E19" i="5"/>
  <c r="F18" i="5"/>
  <c r="G18" i="5" s="1"/>
  <c r="E18" i="5"/>
  <c r="E17" i="5"/>
  <c r="F17" i="5" s="1"/>
  <c r="G17" i="5" s="1"/>
  <c r="E16" i="5"/>
  <c r="F16" i="5" s="1"/>
  <c r="G16" i="5" s="1"/>
  <c r="E15" i="5"/>
  <c r="F15" i="5" s="1"/>
  <c r="G15" i="5" s="1"/>
  <c r="E14" i="5"/>
  <c r="F14" i="5" s="1"/>
  <c r="G14" i="5" s="1"/>
  <c r="E13" i="5"/>
  <c r="F13" i="5" s="1"/>
  <c r="G13" i="5" s="1"/>
  <c r="E12" i="5"/>
  <c r="F12" i="5" s="1"/>
  <c r="G12" i="5" s="1"/>
  <c r="E11" i="5"/>
  <c r="F11" i="5" s="1"/>
  <c r="G11" i="5" s="1"/>
  <c r="E10" i="5"/>
  <c r="F10" i="5" s="1"/>
  <c r="G10" i="5" s="1"/>
  <c r="E9" i="5"/>
  <c r="F9" i="5" s="1"/>
  <c r="G9" i="5" s="1"/>
  <c r="E8" i="5"/>
  <c r="F8" i="5" s="1"/>
  <c r="G8" i="5" s="1"/>
  <c r="E7" i="5"/>
  <c r="F7" i="5" s="1"/>
  <c r="G7" i="5" s="1"/>
  <c r="E6" i="5"/>
  <c r="F6" i="5" s="1"/>
  <c r="G6" i="5" s="1"/>
  <c r="E5" i="5"/>
  <c r="F5" i="5" s="1"/>
  <c r="G5" i="5" s="1"/>
  <c r="E4" i="5"/>
  <c r="F4" i="5" s="1"/>
  <c r="G4" i="5" s="1"/>
  <c r="E3" i="5"/>
  <c r="F3" i="5" s="1"/>
  <c r="G3" i="5" s="1"/>
  <c r="E2" i="5"/>
  <c r="F2" i="5" s="1"/>
  <c r="G2" i="5" s="1"/>
  <c r="D101" i="4"/>
  <c r="C101" i="4"/>
  <c r="B101" i="4"/>
  <c r="A101" i="4"/>
  <c r="D100" i="4"/>
  <c r="C100" i="4"/>
  <c r="B100" i="4"/>
  <c r="A100" i="4"/>
  <c r="D99" i="4"/>
  <c r="C99" i="4"/>
  <c r="B99" i="4"/>
  <c r="A99" i="4"/>
  <c r="D98" i="4"/>
  <c r="C98" i="4"/>
  <c r="B98" i="4"/>
  <c r="A98" i="4"/>
  <c r="R97" i="4"/>
  <c r="Q97" i="4"/>
  <c r="P97" i="4"/>
  <c r="M97" i="4"/>
  <c r="L97" i="4"/>
  <c r="K97" i="4"/>
  <c r="J97" i="4"/>
  <c r="I97" i="4"/>
  <c r="G97" i="4"/>
  <c r="H97" i="4" s="1"/>
  <c r="F97" i="4"/>
  <c r="E97" i="4"/>
  <c r="D97" i="4"/>
  <c r="C97" i="4"/>
  <c r="B97" i="4"/>
  <c r="A97" i="4"/>
  <c r="D96" i="4"/>
  <c r="C96" i="4"/>
  <c r="B96" i="4"/>
  <c r="A96" i="4"/>
  <c r="D95" i="4"/>
  <c r="C95" i="4"/>
  <c r="B95" i="4"/>
  <c r="A95" i="4"/>
  <c r="D94" i="4"/>
  <c r="C94" i="4"/>
  <c r="B94" i="4"/>
  <c r="A94" i="4"/>
  <c r="D93" i="4"/>
  <c r="C93" i="4"/>
  <c r="B93" i="4"/>
  <c r="A93" i="4"/>
  <c r="D92" i="4"/>
  <c r="C92" i="4"/>
  <c r="B92" i="4"/>
  <c r="A92" i="4"/>
  <c r="D91" i="4"/>
  <c r="C91" i="4"/>
  <c r="B91" i="4"/>
  <c r="A91" i="4"/>
  <c r="D90" i="4"/>
  <c r="C90" i="4"/>
  <c r="B90" i="4"/>
  <c r="A90" i="4"/>
  <c r="D89" i="4"/>
  <c r="C89" i="4"/>
  <c r="B89" i="4"/>
  <c r="A89" i="4"/>
  <c r="D88" i="4"/>
  <c r="C88" i="4"/>
  <c r="B88" i="4"/>
  <c r="A88" i="4"/>
  <c r="D87" i="4"/>
  <c r="C87" i="4"/>
  <c r="B87" i="4"/>
  <c r="A87" i="4"/>
  <c r="D86" i="4"/>
  <c r="C86" i="4"/>
  <c r="B86" i="4"/>
  <c r="A86" i="4"/>
  <c r="D85" i="4"/>
  <c r="C85" i="4"/>
  <c r="B85" i="4"/>
  <c r="A85" i="4"/>
  <c r="D84" i="4"/>
  <c r="C84" i="4"/>
  <c r="B84" i="4"/>
  <c r="A84" i="4"/>
  <c r="D83" i="4"/>
  <c r="C83" i="4"/>
  <c r="B83" i="4"/>
  <c r="A83" i="4"/>
  <c r="D82" i="4"/>
  <c r="C82" i="4"/>
  <c r="B82" i="4"/>
  <c r="A82" i="4"/>
  <c r="D81" i="4"/>
  <c r="C81" i="4"/>
  <c r="B81" i="4"/>
  <c r="A81" i="4"/>
  <c r="E80" i="4"/>
  <c r="D80" i="4"/>
  <c r="C80" i="4"/>
  <c r="B80" i="4"/>
  <c r="A80" i="4"/>
  <c r="D79" i="4"/>
  <c r="C79" i="4"/>
  <c r="B79" i="4"/>
  <c r="A79" i="4"/>
  <c r="D78" i="4"/>
  <c r="C78" i="4"/>
  <c r="B78" i="4"/>
  <c r="A78" i="4"/>
  <c r="D77" i="4"/>
  <c r="C77" i="4"/>
  <c r="B77" i="4"/>
  <c r="A77" i="4"/>
  <c r="D76" i="4"/>
  <c r="C76" i="4"/>
  <c r="B76" i="4"/>
  <c r="A76" i="4"/>
  <c r="D75" i="4"/>
  <c r="C75" i="4"/>
  <c r="B75" i="4"/>
  <c r="A75" i="4"/>
  <c r="D74" i="4"/>
  <c r="C74" i="4"/>
  <c r="B74" i="4"/>
  <c r="A74" i="4"/>
  <c r="D73" i="4"/>
  <c r="C73" i="4"/>
  <c r="B73" i="4"/>
  <c r="A73" i="4"/>
  <c r="D72" i="4"/>
  <c r="C72" i="4"/>
  <c r="B72" i="4"/>
  <c r="A72" i="4"/>
  <c r="K71" i="4"/>
  <c r="D71" i="4"/>
  <c r="C71" i="4"/>
  <c r="B71" i="4"/>
  <c r="A71" i="4"/>
  <c r="D70" i="4"/>
  <c r="C70" i="4"/>
  <c r="B70" i="4"/>
  <c r="A70" i="4"/>
  <c r="D69" i="4"/>
  <c r="C69" i="4"/>
  <c r="B69" i="4"/>
  <c r="A69" i="4"/>
  <c r="D68" i="4"/>
  <c r="C68" i="4"/>
  <c r="B68" i="4"/>
  <c r="A68" i="4"/>
  <c r="D67" i="4"/>
  <c r="C67" i="4"/>
  <c r="B67" i="4"/>
  <c r="A67" i="4"/>
  <c r="D66" i="4"/>
  <c r="C66" i="4"/>
  <c r="B66" i="4"/>
  <c r="A66" i="4"/>
  <c r="D65" i="4"/>
  <c r="C65" i="4"/>
  <c r="B65" i="4"/>
  <c r="A65" i="4"/>
  <c r="D64" i="4"/>
  <c r="C64" i="4"/>
  <c r="B64" i="4"/>
  <c r="A64" i="4"/>
  <c r="D63" i="4"/>
  <c r="C63" i="4"/>
  <c r="B63" i="4"/>
  <c r="A63" i="4"/>
  <c r="D62" i="4"/>
  <c r="C62" i="4"/>
  <c r="B62" i="4"/>
  <c r="A62" i="4"/>
  <c r="D61" i="4"/>
  <c r="C61" i="4"/>
  <c r="B61" i="4"/>
  <c r="A61" i="4"/>
  <c r="D60" i="4"/>
  <c r="C60" i="4"/>
  <c r="B60" i="4"/>
  <c r="A60" i="4"/>
  <c r="D59" i="4"/>
  <c r="C59" i="4"/>
  <c r="B59" i="4"/>
  <c r="A59" i="4"/>
  <c r="D58" i="4"/>
  <c r="C58" i="4"/>
  <c r="B58" i="4"/>
  <c r="A58" i="4"/>
  <c r="D57" i="4"/>
  <c r="C57" i="4"/>
  <c r="B57" i="4"/>
  <c r="A57" i="4"/>
  <c r="D56" i="4"/>
  <c r="C56" i="4"/>
  <c r="B56" i="4"/>
  <c r="A56" i="4"/>
  <c r="D55" i="4"/>
  <c r="C55" i="4"/>
  <c r="B55" i="4"/>
  <c r="A55" i="4"/>
  <c r="D54" i="4"/>
  <c r="C54" i="4"/>
  <c r="B54" i="4"/>
  <c r="A54" i="4"/>
  <c r="D53" i="4"/>
  <c r="C53" i="4"/>
  <c r="B53" i="4"/>
  <c r="A53" i="4"/>
  <c r="R52" i="4"/>
  <c r="Q52" i="4"/>
  <c r="P52" i="4"/>
  <c r="M52" i="4"/>
  <c r="L52" i="4"/>
  <c r="K52" i="4"/>
  <c r="D52" i="4"/>
  <c r="C52" i="4"/>
  <c r="B52" i="4"/>
  <c r="A52" i="4"/>
  <c r="D51" i="4"/>
  <c r="C51" i="4"/>
  <c r="B51" i="4"/>
  <c r="A51" i="4"/>
  <c r="D50" i="4"/>
  <c r="C50" i="4"/>
  <c r="B50" i="4"/>
  <c r="A50" i="4"/>
  <c r="D49" i="4"/>
  <c r="C49" i="4"/>
  <c r="B49" i="4"/>
  <c r="A49" i="4"/>
  <c r="D48" i="4"/>
  <c r="C48" i="4"/>
  <c r="B48" i="4"/>
  <c r="A48" i="4"/>
  <c r="D47" i="4"/>
  <c r="C47" i="4"/>
  <c r="B47" i="4"/>
  <c r="A47" i="4"/>
  <c r="D46" i="4"/>
  <c r="C46" i="4"/>
  <c r="B46" i="4"/>
  <c r="A46" i="4"/>
  <c r="D45" i="4"/>
  <c r="C45" i="4"/>
  <c r="B45" i="4"/>
  <c r="A45" i="4"/>
  <c r="D44" i="4"/>
  <c r="C44" i="4"/>
  <c r="B44" i="4"/>
  <c r="A44" i="4"/>
  <c r="D43" i="4"/>
  <c r="C43" i="4"/>
  <c r="B43" i="4"/>
  <c r="A43" i="4"/>
  <c r="D42" i="4"/>
  <c r="C42" i="4"/>
  <c r="B42" i="4"/>
  <c r="A42" i="4"/>
  <c r="D41" i="4"/>
  <c r="C41" i="4"/>
  <c r="B41" i="4"/>
  <c r="A41" i="4"/>
  <c r="D40" i="4"/>
  <c r="C40" i="4"/>
  <c r="B40" i="4"/>
  <c r="A40" i="4"/>
  <c r="D39" i="4"/>
  <c r="C39" i="4"/>
  <c r="B39" i="4"/>
  <c r="A39" i="4"/>
  <c r="D38" i="4"/>
  <c r="C38" i="4"/>
  <c r="B38" i="4"/>
  <c r="A38" i="4"/>
  <c r="D37" i="4"/>
  <c r="C37" i="4"/>
  <c r="B37" i="4"/>
  <c r="A37" i="4"/>
  <c r="D36" i="4"/>
  <c r="C36" i="4"/>
  <c r="B36" i="4"/>
  <c r="A36" i="4"/>
  <c r="D35" i="4"/>
  <c r="C35" i="4"/>
  <c r="B35" i="4"/>
  <c r="A35" i="4"/>
  <c r="D34" i="4"/>
  <c r="C34" i="4"/>
  <c r="B34" i="4"/>
  <c r="A34" i="4"/>
  <c r="D33" i="4"/>
  <c r="C33" i="4"/>
  <c r="B33" i="4"/>
  <c r="A33" i="4"/>
  <c r="D32" i="4"/>
  <c r="C32" i="4"/>
  <c r="B32" i="4"/>
  <c r="A32" i="4"/>
  <c r="D31" i="4"/>
  <c r="C31" i="4"/>
  <c r="B31" i="4"/>
  <c r="A31" i="4"/>
  <c r="D30" i="4"/>
  <c r="C30" i="4"/>
  <c r="B30" i="4"/>
  <c r="A30" i="4"/>
  <c r="D29" i="4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D18" i="4"/>
  <c r="C18" i="4"/>
  <c r="B18" i="4"/>
  <c r="A18" i="4"/>
  <c r="D17" i="4"/>
  <c r="C17" i="4"/>
  <c r="B17" i="4"/>
  <c r="A17" i="4"/>
  <c r="D16" i="4"/>
  <c r="C16" i="4"/>
  <c r="B16" i="4"/>
  <c r="A16" i="4"/>
  <c r="D15" i="4"/>
  <c r="C15" i="4"/>
  <c r="B15" i="4"/>
  <c r="A15" i="4"/>
  <c r="D14" i="4"/>
  <c r="C14" i="4"/>
  <c r="B14" i="4"/>
  <c r="A14" i="4"/>
  <c r="D13" i="4"/>
  <c r="C13" i="4"/>
  <c r="B13" i="4"/>
  <c r="A13" i="4"/>
  <c r="P12" i="4"/>
  <c r="D12" i="4"/>
  <c r="C12" i="4"/>
  <c r="B12" i="4"/>
  <c r="A12" i="4"/>
  <c r="D11" i="4"/>
  <c r="C11" i="4"/>
  <c r="B11" i="4"/>
  <c r="A11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5" i="4"/>
  <c r="C5" i="4"/>
  <c r="B5" i="4"/>
  <c r="A5" i="4"/>
  <c r="D4" i="4"/>
  <c r="C4" i="4"/>
  <c r="B4" i="4"/>
  <c r="A4" i="4"/>
  <c r="D3" i="4"/>
  <c r="C3" i="4"/>
  <c r="B3" i="4"/>
  <c r="A3" i="4"/>
  <c r="D2" i="4"/>
  <c r="C2" i="4"/>
  <c r="B2" i="4"/>
  <c r="A2" i="4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L2" i="3"/>
  <c r="L3" i="3" s="1"/>
  <c r="H2" i="3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M5" i="2"/>
  <c r="N5" i="2" s="1"/>
  <c r="M4" i="2"/>
  <c r="N4" i="2" s="1"/>
  <c r="M3" i="2"/>
  <c r="N3" i="2" s="1"/>
  <c r="M2" i="2"/>
  <c r="N2" i="2" s="1"/>
  <c r="F36" i="1"/>
  <c r="E36" i="1"/>
  <c r="D36" i="1"/>
  <c r="C36" i="1"/>
  <c r="B36" i="1"/>
  <c r="A36" i="1"/>
  <c r="G36" i="1" s="1"/>
  <c r="F35" i="1"/>
  <c r="E35" i="1"/>
  <c r="D35" i="1"/>
  <c r="C35" i="1"/>
  <c r="B35" i="1"/>
  <c r="A35" i="1"/>
  <c r="G35" i="1" s="1"/>
  <c r="F34" i="1"/>
  <c r="E34" i="1"/>
  <c r="D34" i="1"/>
  <c r="C34" i="1"/>
  <c r="B34" i="1"/>
  <c r="A34" i="1"/>
  <c r="G34" i="1" s="1"/>
  <c r="A33" i="1"/>
  <c r="A32" i="1"/>
  <c r="A31" i="1"/>
  <c r="A30" i="1"/>
  <c r="A29" i="1"/>
  <c r="A28" i="1"/>
  <c r="A27" i="1"/>
  <c r="B23" i="1"/>
  <c r="E22" i="1"/>
  <c r="B22" i="1"/>
  <c r="E21" i="1"/>
  <c r="R101" i="4" l="1"/>
  <c r="Q101" i="4"/>
  <c r="P101" i="4"/>
  <c r="M101" i="4"/>
  <c r="L101" i="4"/>
  <c r="K101" i="4"/>
  <c r="J101" i="4"/>
  <c r="I101" i="4"/>
  <c r="G101" i="4"/>
  <c r="F101" i="4"/>
  <c r="E101" i="4"/>
  <c r="R100" i="4"/>
  <c r="P100" i="4"/>
  <c r="L100" i="4"/>
  <c r="J100" i="4"/>
  <c r="G100" i="4"/>
  <c r="K100" i="4"/>
  <c r="I100" i="4"/>
  <c r="F100" i="4"/>
  <c r="E100" i="4"/>
  <c r="M100" i="4"/>
  <c r="Q100" i="4"/>
  <c r="R99" i="4"/>
  <c r="L99" i="4"/>
  <c r="J99" i="4"/>
  <c r="P99" i="4"/>
  <c r="E99" i="4"/>
  <c r="G99" i="4"/>
  <c r="Q99" i="4"/>
  <c r="M99" i="4"/>
  <c r="K99" i="4"/>
  <c r="I99" i="4"/>
  <c r="F99" i="4"/>
  <c r="J98" i="4"/>
  <c r="Q98" i="4"/>
  <c r="I98" i="4"/>
  <c r="F98" i="4"/>
  <c r="L98" i="4"/>
  <c r="R98" i="4"/>
  <c r="P98" i="4"/>
  <c r="M98" i="4"/>
  <c r="K98" i="4"/>
  <c r="G98" i="4"/>
  <c r="H98" i="4" s="1"/>
  <c r="E98" i="4"/>
  <c r="N97" i="4"/>
  <c r="M96" i="4"/>
  <c r="L96" i="4"/>
  <c r="K96" i="4"/>
  <c r="I96" i="4"/>
  <c r="G96" i="4"/>
  <c r="F96" i="4"/>
  <c r="E96" i="4"/>
  <c r="J96" i="4"/>
  <c r="R96" i="4"/>
  <c r="Q96" i="4"/>
  <c r="P96" i="4"/>
  <c r="E95" i="4"/>
  <c r="I95" i="4"/>
  <c r="J95" i="4"/>
  <c r="R95" i="4"/>
  <c r="L95" i="4"/>
  <c r="G95" i="4"/>
  <c r="K95" i="4"/>
  <c r="M95" i="4"/>
  <c r="P95" i="4"/>
  <c r="F95" i="4"/>
  <c r="Q95" i="4"/>
  <c r="J94" i="4"/>
  <c r="K94" i="4"/>
  <c r="L94" i="4"/>
  <c r="M94" i="4"/>
  <c r="Q94" i="4"/>
  <c r="R94" i="4"/>
  <c r="I94" i="4"/>
  <c r="P94" i="4"/>
  <c r="G94" i="4"/>
  <c r="E94" i="4"/>
  <c r="F94" i="4"/>
  <c r="I93" i="4"/>
  <c r="F93" i="4"/>
  <c r="J93" i="4"/>
  <c r="K93" i="4"/>
  <c r="L93" i="4"/>
  <c r="M93" i="4"/>
  <c r="Q93" i="4"/>
  <c r="R93" i="4"/>
  <c r="E93" i="4"/>
  <c r="G93" i="4"/>
  <c r="H93" i="4" s="1"/>
  <c r="P93" i="4"/>
  <c r="E92" i="4"/>
  <c r="F92" i="4"/>
  <c r="G92" i="4"/>
  <c r="H92" i="4" s="1"/>
  <c r="P92" i="4"/>
  <c r="M92" i="4"/>
  <c r="L92" i="4"/>
  <c r="Q92" i="4"/>
  <c r="J92" i="4"/>
  <c r="R92" i="4"/>
  <c r="K92" i="4"/>
  <c r="I92" i="4"/>
  <c r="M91" i="4"/>
  <c r="Q91" i="4"/>
  <c r="P91" i="4"/>
  <c r="R91" i="4"/>
  <c r="L91" i="4"/>
  <c r="K91" i="4"/>
  <c r="J91" i="4"/>
  <c r="E91" i="4"/>
  <c r="F91" i="4"/>
  <c r="G91" i="4"/>
  <c r="H91" i="4" s="1"/>
  <c r="I91" i="4"/>
  <c r="K90" i="4"/>
  <c r="L90" i="4"/>
  <c r="E90" i="4"/>
  <c r="P90" i="4"/>
  <c r="Q90" i="4"/>
  <c r="R90" i="4"/>
  <c r="F90" i="4"/>
  <c r="G90" i="4"/>
  <c r="H90" i="4" s="1"/>
  <c r="I90" i="4"/>
  <c r="J90" i="4"/>
  <c r="M90" i="4"/>
  <c r="I89" i="4"/>
  <c r="G89" i="4"/>
  <c r="F89" i="4"/>
  <c r="E89" i="4"/>
  <c r="Q89" i="4"/>
  <c r="P89" i="4"/>
  <c r="R89" i="4"/>
  <c r="M89" i="4"/>
  <c r="L89" i="4"/>
  <c r="K89" i="4"/>
  <c r="J89" i="4"/>
  <c r="Q88" i="4"/>
  <c r="F88" i="4"/>
  <c r="I88" i="4"/>
  <c r="K88" i="4"/>
  <c r="M88" i="4"/>
  <c r="R88" i="4"/>
  <c r="P88" i="4"/>
  <c r="L88" i="4"/>
  <c r="J88" i="4"/>
  <c r="G88" i="4"/>
  <c r="H88" i="4" s="1"/>
  <c r="E88" i="4"/>
  <c r="P87" i="4"/>
  <c r="R87" i="4"/>
  <c r="E87" i="4"/>
  <c r="G87" i="4"/>
  <c r="I87" i="4"/>
  <c r="J87" i="4"/>
  <c r="L87" i="4"/>
  <c r="Q87" i="4"/>
  <c r="M87" i="4"/>
  <c r="K87" i="4"/>
  <c r="F87" i="4"/>
  <c r="E86" i="4"/>
  <c r="F86" i="4"/>
  <c r="K86" i="4"/>
  <c r="M86" i="4"/>
  <c r="P86" i="4"/>
  <c r="Q86" i="4"/>
  <c r="R86" i="4"/>
  <c r="L86" i="4"/>
  <c r="I86" i="4"/>
  <c r="G86" i="4"/>
  <c r="H86" i="4" s="1"/>
  <c r="J86" i="4"/>
  <c r="R85" i="4"/>
  <c r="Q85" i="4"/>
  <c r="L85" i="4"/>
  <c r="J85" i="4"/>
  <c r="G85" i="4"/>
  <c r="E85" i="4"/>
  <c r="P85" i="4"/>
  <c r="M85" i="4"/>
  <c r="K85" i="4"/>
  <c r="I85" i="4"/>
  <c r="F85" i="4"/>
  <c r="P84" i="4"/>
  <c r="K84" i="4"/>
  <c r="I84" i="4"/>
  <c r="E84" i="4"/>
  <c r="R84" i="4"/>
  <c r="Q84" i="4"/>
  <c r="M84" i="4"/>
  <c r="L84" i="4"/>
  <c r="J84" i="4"/>
  <c r="G84" i="4"/>
  <c r="F84" i="4"/>
  <c r="E83" i="4"/>
  <c r="L83" i="4"/>
  <c r="J83" i="4"/>
  <c r="F83" i="4"/>
  <c r="I83" i="4"/>
  <c r="Q83" i="4"/>
  <c r="M83" i="4"/>
  <c r="R83" i="4"/>
  <c r="P83" i="4"/>
  <c r="G83" i="4"/>
  <c r="H83" i="4" s="1"/>
  <c r="K83" i="4"/>
  <c r="G82" i="4"/>
  <c r="R82" i="4"/>
  <c r="M82" i="4"/>
  <c r="Q82" i="4"/>
  <c r="L82" i="4"/>
  <c r="P82" i="4"/>
  <c r="E82" i="4"/>
  <c r="F82" i="4"/>
  <c r="J82" i="4"/>
  <c r="K82" i="4"/>
  <c r="I82" i="4"/>
  <c r="E81" i="4"/>
  <c r="L81" i="4"/>
  <c r="J81" i="4"/>
  <c r="F81" i="4"/>
  <c r="G81" i="4"/>
  <c r="H81" i="4" s="1"/>
  <c r="I81" i="4"/>
  <c r="K81" i="4"/>
  <c r="M81" i="4"/>
  <c r="R81" i="4"/>
  <c r="Q81" i="4"/>
  <c r="P81" i="4"/>
  <c r="G80" i="4"/>
  <c r="L80" i="4"/>
  <c r="I80" i="4"/>
  <c r="K80" i="4"/>
  <c r="Q80" i="4"/>
  <c r="R80" i="4"/>
  <c r="M80" i="4"/>
  <c r="P80" i="4"/>
  <c r="F80" i="4"/>
  <c r="J80" i="4"/>
  <c r="F79" i="4"/>
  <c r="E79" i="4"/>
  <c r="K79" i="4"/>
  <c r="J79" i="4"/>
  <c r="L79" i="4"/>
  <c r="M79" i="4"/>
  <c r="R79" i="4"/>
  <c r="Q79" i="4"/>
  <c r="P79" i="4"/>
  <c r="G79" i="4"/>
  <c r="H79" i="4" s="1"/>
  <c r="I79" i="4"/>
  <c r="F78" i="4"/>
  <c r="L78" i="4"/>
  <c r="P78" i="4"/>
  <c r="K78" i="4"/>
  <c r="J78" i="4"/>
  <c r="I78" i="4"/>
  <c r="G78" i="4"/>
  <c r="H78" i="4" s="1"/>
  <c r="Q78" i="4"/>
  <c r="M78" i="4"/>
  <c r="R78" i="4"/>
  <c r="E78" i="4"/>
  <c r="K77" i="4"/>
  <c r="I77" i="4"/>
  <c r="G77" i="4"/>
  <c r="F77" i="4"/>
  <c r="E77" i="4"/>
  <c r="P77" i="4"/>
  <c r="J77" i="4"/>
  <c r="R77" i="4"/>
  <c r="M77" i="4"/>
  <c r="L77" i="4"/>
  <c r="Q77" i="4"/>
  <c r="G76" i="4"/>
  <c r="I76" i="4"/>
  <c r="J76" i="4"/>
  <c r="K76" i="4"/>
  <c r="L76" i="4"/>
  <c r="M76" i="4"/>
  <c r="P76" i="4"/>
  <c r="Q76" i="4"/>
  <c r="R76" i="4"/>
  <c r="E76" i="4"/>
  <c r="F76" i="4"/>
  <c r="R75" i="4"/>
  <c r="M75" i="4"/>
  <c r="L75" i="4"/>
  <c r="K75" i="4"/>
  <c r="I75" i="4"/>
  <c r="Q75" i="4"/>
  <c r="G75" i="4"/>
  <c r="F75" i="4"/>
  <c r="E75" i="4"/>
  <c r="J75" i="4"/>
  <c r="P75" i="4"/>
  <c r="Q74" i="4"/>
  <c r="J74" i="4"/>
  <c r="G74" i="4"/>
  <c r="F74" i="4"/>
  <c r="E74" i="4"/>
  <c r="M74" i="4"/>
  <c r="K74" i="4"/>
  <c r="R74" i="4"/>
  <c r="I74" i="4"/>
  <c r="P74" i="4"/>
  <c r="L74" i="4"/>
  <c r="Q73" i="4"/>
  <c r="P73" i="4"/>
  <c r="M73" i="4"/>
  <c r="J73" i="4"/>
  <c r="E73" i="4"/>
  <c r="R73" i="4"/>
  <c r="L73" i="4"/>
  <c r="F73" i="4"/>
  <c r="G73" i="4"/>
  <c r="I73" i="4"/>
  <c r="K73" i="4"/>
  <c r="L72" i="4"/>
  <c r="F72" i="4"/>
  <c r="Q72" i="4"/>
  <c r="K72" i="4"/>
  <c r="I72" i="4"/>
  <c r="E72" i="4"/>
  <c r="J72" i="4"/>
  <c r="M72" i="4"/>
  <c r="P72" i="4"/>
  <c r="R72" i="4"/>
  <c r="G72" i="4"/>
  <c r="H72" i="4" s="1"/>
  <c r="R71" i="4"/>
  <c r="M71" i="4"/>
  <c r="P71" i="4"/>
  <c r="Q71" i="4"/>
  <c r="L71" i="4"/>
  <c r="J71" i="4"/>
  <c r="I71" i="4"/>
  <c r="F71" i="4"/>
  <c r="E71" i="4"/>
  <c r="G71" i="4"/>
  <c r="H71" i="4" s="1"/>
  <c r="R70" i="4"/>
  <c r="M70" i="4"/>
  <c r="I70" i="4"/>
  <c r="J70" i="4"/>
  <c r="K70" i="4"/>
  <c r="Q70" i="4"/>
  <c r="L70" i="4"/>
  <c r="P70" i="4"/>
  <c r="G70" i="4"/>
  <c r="F70" i="4"/>
  <c r="E70" i="4"/>
  <c r="J69" i="4"/>
  <c r="I69" i="4"/>
  <c r="G69" i="4"/>
  <c r="F69" i="4"/>
  <c r="E69" i="4"/>
  <c r="P69" i="4"/>
  <c r="M69" i="4"/>
  <c r="L69" i="4"/>
  <c r="K69" i="4"/>
  <c r="R69" i="4"/>
  <c r="Q69" i="4"/>
  <c r="J68" i="4"/>
  <c r="K68" i="4"/>
  <c r="P68" i="4"/>
  <c r="Q68" i="4"/>
  <c r="R68" i="4"/>
  <c r="G68" i="4"/>
  <c r="I68" i="4"/>
  <c r="L68" i="4"/>
  <c r="E68" i="4"/>
  <c r="F68" i="4"/>
  <c r="M68" i="4"/>
  <c r="G67" i="4"/>
  <c r="L67" i="4"/>
  <c r="P67" i="4"/>
  <c r="Q67" i="4"/>
  <c r="R67" i="4"/>
  <c r="F67" i="4"/>
  <c r="J67" i="4"/>
  <c r="I67" i="4"/>
  <c r="M67" i="4"/>
  <c r="K67" i="4"/>
  <c r="E67" i="4"/>
  <c r="L66" i="4"/>
  <c r="P66" i="4"/>
  <c r="J66" i="4"/>
  <c r="Q66" i="4"/>
  <c r="E66" i="4"/>
  <c r="F66" i="4"/>
  <c r="R66" i="4"/>
  <c r="M66" i="4"/>
  <c r="I66" i="4"/>
  <c r="G66" i="4"/>
  <c r="H66" i="4" s="1"/>
  <c r="K66" i="4"/>
  <c r="G65" i="4"/>
  <c r="I65" i="4"/>
  <c r="K65" i="4"/>
  <c r="M65" i="4"/>
  <c r="R65" i="4"/>
  <c r="Q65" i="4"/>
  <c r="F65" i="4"/>
  <c r="J65" i="4"/>
  <c r="E65" i="4"/>
  <c r="P65" i="4"/>
  <c r="L65" i="4"/>
  <c r="I64" i="4"/>
  <c r="G64" i="4"/>
  <c r="P64" i="4"/>
  <c r="K64" i="4"/>
  <c r="F64" i="4"/>
  <c r="E64" i="4"/>
  <c r="R64" i="4"/>
  <c r="Q64" i="4"/>
  <c r="M64" i="4"/>
  <c r="L64" i="4"/>
  <c r="J64" i="4"/>
  <c r="F63" i="4"/>
  <c r="G63" i="4"/>
  <c r="H63" i="4" s="1"/>
  <c r="L63" i="4"/>
  <c r="P63" i="4"/>
  <c r="I63" i="4"/>
  <c r="Q63" i="4"/>
  <c r="M63" i="4"/>
  <c r="K63" i="4"/>
  <c r="J63" i="4"/>
  <c r="E63" i="4"/>
  <c r="R63" i="4"/>
  <c r="L62" i="4"/>
  <c r="J62" i="4"/>
  <c r="Q62" i="4"/>
  <c r="I62" i="4"/>
  <c r="G62" i="4"/>
  <c r="E62" i="4"/>
  <c r="M62" i="4"/>
  <c r="P62" i="4"/>
  <c r="K62" i="4"/>
  <c r="R62" i="4"/>
  <c r="F62" i="4"/>
  <c r="M61" i="4"/>
  <c r="K61" i="4"/>
  <c r="G61" i="4"/>
  <c r="E61" i="4"/>
  <c r="Q61" i="4"/>
  <c r="J61" i="4"/>
  <c r="I61" i="4"/>
  <c r="F61" i="4"/>
  <c r="L61" i="4"/>
  <c r="R61" i="4"/>
  <c r="P61" i="4"/>
  <c r="I60" i="4"/>
  <c r="L60" i="4"/>
  <c r="M60" i="4"/>
  <c r="F60" i="4"/>
  <c r="J60" i="4"/>
  <c r="Q60" i="4"/>
  <c r="R60" i="4"/>
  <c r="P60" i="4"/>
  <c r="K60" i="4"/>
  <c r="G60" i="4"/>
  <c r="E60" i="4"/>
  <c r="I59" i="4"/>
  <c r="P59" i="4"/>
  <c r="M59" i="4"/>
  <c r="K59" i="4"/>
  <c r="Q59" i="4"/>
  <c r="R59" i="4"/>
  <c r="G59" i="4"/>
  <c r="E59" i="4"/>
  <c r="L59" i="4"/>
  <c r="J59" i="4"/>
  <c r="F59" i="4"/>
  <c r="I58" i="4"/>
  <c r="G58" i="4"/>
  <c r="P58" i="4"/>
  <c r="L58" i="4"/>
  <c r="K58" i="4"/>
  <c r="M58" i="4"/>
  <c r="J58" i="4"/>
  <c r="F58" i="4"/>
  <c r="E58" i="4"/>
  <c r="R58" i="4"/>
  <c r="Q58" i="4"/>
  <c r="L57" i="4"/>
  <c r="F57" i="4"/>
  <c r="J57" i="4"/>
  <c r="G57" i="4"/>
  <c r="H57" i="4" s="1"/>
  <c r="P57" i="4"/>
  <c r="R57" i="4"/>
  <c r="Q57" i="4"/>
  <c r="M57" i="4"/>
  <c r="K57" i="4"/>
  <c r="I57" i="4"/>
  <c r="E57" i="4"/>
  <c r="M56" i="4"/>
  <c r="J56" i="4"/>
  <c r="G56" i="4"/>
  <c r="P56" i="4"/>
  <c r="Q56" i="4"/>
  <c r="R56" i="4"/>
  <c r="K56" i="4"/>
  <c r="I56" i="4"/>
  <c r="E56" i="4"/>
  <c r="F56" i="4"/>
  <c r="L56" i="4"/>
  <c r="Q55" i="4"/>
  <c r="K55" i="4"/>
  <c r="I55" i="4"/>
  <c r="J55" i="4"/>
  <c r="L55" i="4"/>
  <c r="M55" i="4"/>
  <c r="R55" i="4"/>
  <c r="F55" i="4"/>
  <c r="E55" i="4"/>
  <c r="G55" i="4"/>
  <c r="H55" i="4" s="1"/>
  <c r="P55" i="4"/>
  <c r="M54" i="4"/>
  <c r="G54" i="4"/>
  <c r="P54" i="4"/>
  <c r="Q54" i="4"/>
  <c r="F54" i="4"/>
  <c r="L54" i="4"/>
  <c r="E54" i="4"/>
  <c r="J54" i="4"/>
  <c r="R54" i="4"/>
  <c r="I54" i="4"/>
  <c r="K54" i="4"/>
  <c r="I53" i="4"/>
  <c r="E53" i="4"/>
  <c r="G53" i="4"/>
  <c r="K53" i="4"/>
  <c r="F53" i="4"/>
  <c r="Q53" i="4"/>
  <c r="P53" i="4"/>
  <c r="R53" i="4"/>
  <c r="L53" i="4"/>
  <c r="M53" i="4"/>
  <c r="J53" i="4"/>
  <c r="F52" i="4"/>
  <c r="E52" i="4"/>
  <c r="G52" i="4"/>
  <c r="H52" i="4" s="1"/>
  <c r="I52" i="4"/>
  <c r="J52" i="4"/>
  <c r="K51" i="4"/>
  <c r="E51" i="4"/>
  <c r="J51" i="4"/>
  <c r="I51" i="4"/>
  <c r="G51" i="4"/>
  <c r="H51" i="4" s="1"/>
  <c r="F51" i="4"/>
  <c r="P51" i="4"/>
  <c r="L51" i="4"/>
  <c r="Q51" i="4"/>
  <c r="R51" i="4"/>
  <c r="M51" i="4"/>
  <c r="I50" i="4"/>
  <c r="G50" i="4"/>
  <c r="H50" i="4" s="1"/>
  <c r="F50" i="4"/>
  <c r="E50" i="4"/>
  <c r="L50" i="4"/>
  <c r="R50" i="4"/>
  <c r="M50" i="4"/>
  <c r="K50" i="4"/>
  <c r="J50" i="4"/>
  <c r="P50" i="4"/>
  <c r="Q50" i="4"/>
  <c r="M49" i="4"/>
  <c r="P49" i="4"/>
  <c r="Q49" i="4"/>
  <c r="R49" i="4"/>
  <c r="I49" i="4"/>
  <c r="J49" i="4"/>
  <c r="F49" i="4"/>
  <c r="K49" i="4"/>
  <c r="E49" i="4"/>
  <c r="L49" i="4"/>
  <c r="G49" i="4"/>
  <c r="H49" i="4" s="1"/>
  <c r="G48" i="4"/>
  <c r="I48" i="4"/>
  <c r="J48" i="4"/>
  <c r="K48" i="4"/>
  <c r="M48" i="4"/>
  <c r="L48" i="4"/>
  <c r="P48" i="4"/>
  <c r="Q48" i="4"/>
  <c r="R48" i="4"/>
  <c r="E48" i="4"/>
  <c r="F48" i="4"/>
  <c r="E47" i="4"/>
  <c r="K47" i="4"/>
  <c r="J47" i="4"/>
  <c r="G47" i="4"/>
  <c r="F47" i="4"/>
  <c r="Q47" i="4"/>
  <c r="P47" i="4"/>
  <c r="I47" i="4"/>
  <c r="L47" i="4"/>
  <c r="M47" i="4"/>
  <c r="R47" i="4"/>
  <c r="R46" i="4"/>
  <c r="M46" i="4"/>
  <c r="Q46" i="4"/>
  <c r="P46" i="4"/>
  <c r="L46" i="4"/>
  <c r="K46" i="4"/>
  <c r="J46" i="4"/>
  <c r="I46" i="4"/>
  <c r="G46" i="4"/>
  <c r="F46" i="4"/>
  <c r="E46" i="4"/>
  <c r="E45" i="4"/>
  <c r="Q45" i="4"/>
  <c r="K45" i="4"/>
  <c r="J45" i="4"/>
  <c r="I45" i="4"/>
  <c r="P45" i="4"/>
  <c r="R45" i="4"/>
  <c r="G45" i="4"/>
  <c r="H45" i="4" s="1"/>
  <c r="F45" i="4"/>
  <c r="M45" i="4"/>
  <c r="L45" i="4"/>
  <c r="J44" i="4"/>
  <c r="R44" i="4"/>
  <c r="Q44" i="4"/>
  <c r="P44" i="4"/>
  <c r="M44" i="4"/>
  <c r="L44" i="4"/>
  <c r="K44" i="4"/>
  <c r="I44" i="4"/>
  <c r="G44" i="4"/>
  <c r="F44" i="4"/>
  <c r="E44" i="4"/>
  <c r="R43" i="4"/>
  <c r="J43" i="4"/>
  <c r="E43" i="4"/>
  <c r="F43" i="4"/>
  <c r="G43" i="4"/>
  <c r="H43" i="4" s="1"/>
  <c r="I43" i="4"/>
  <c r="K43" i="4"/>
  <c r="L43" i="4"/>
  <c r="M43" i="4"/>
  <c r="P43" i="4"/>
  <c r="Q43" i="4"/>
  <c r="F42" i="4"/>
  <c r="L42" i="4"/>
  <c r="K42" i="4"/>
  <c r="J42" i="4"/>
  <c r="I42" i="4"/>
  <c r="G42" i="4"/>
  <c r="H42" i="4" s="1"/>
  <c r="M42" i="4"/>
  <c r="P42" i="4"/>
  <c r="Q42" i="4"/>
  <c r="R42" i="4"/>
  <c r="E42" i="4"/>
  <c r="F41" i="4"/>
  <c r="G41" i="4"/>
  <c r="H41" i="4" s="1"/>
  <c r="I41" i="4"/>
  <c r="J41" i="4"/>
  <c r="K41" i="4"/>
  <c r="Q41" i="4"/>
  <c r="R41" i="4"/>
  <c r="E41" i="4"/>
  <c r="L41" i="4"/>
  <c r="M41" i="4"/>
  <c r="P41" i="4"/>
  <c r="E40" i="4"/>
  <c r="L40" i="4"/>
  <c r="M40" i="4"/>
  <c r="F40" i="4"/>
  <c r="P40" i="4"/>
  <c r="Q40" i="4"/>
  <c r="R40" i="4"/>
  <c r="G40" i="4"/>
  <c r="H40" i="4" s="1"/>
  <c r="I40" i="4"/>
  <c r="J40" i="4"/>
  <c r="K40" i="4"/>
  <c r="R39" i="4"/>
  <c r="P39" i="4"/>
  <c r="Q39" i="4"/>
  <c r="E39" i="4"/>
  <c r="F39" i="4"/>
  <c r="G39" i="4"/>
  <c r="H39" i="4" s="1"/>
  <c r="I39" i="4"/>
  <c r="J39" i="4"/>
  <c r="K39" i="4"/>
  <c r="L39" i="4"/>
  <c r="M39" i="4"/>
  <c r="E38" i="4"/>
  <c r="F38" i="4"/>
  <c r="G38" i="4"/>
  <c r="I38" i="4"/>
  <c r="L38" i="4"/>
  <c r="M38" i="4"/>
  <c r="P38" i="4"/>
  <c r="Q38" i="4"/>
  <c r="R38" i="4"/>
  <c r="J38" i="4"/>
  <c r="K38" i="4"/>
  <c r="G37" i="4"/>
  <c r="I37" i="4"/>
  <c r="J37" i="4"/>
  <c r="K37" i="4"/>
  <c r="L37" i="4"/>
  <c r="M37" i="4"/>
  <c r="P37" i="4"/>
  <c r="R37" i="4"/>
  <c r="Q37" i="4"/>
  <c r="E37" i="4"/>
  <c r="F37" i="4"/>
  <c r="P36" i="4"/>
  <c r="M36" i="4"/>
  <c r="Q36" i="4"/>
  <c r="R36" i="4"/>
  <c r="E36" i="4"/>
  <c r="F36" i="4"/>
  <c r="G36" i="4"/>
  <c r="H36" i="4" s="1"/>
  <c r="I36" i="4"/>
  <c r="J36" i="4"/>
  <c r="K36" i="4"/>
  <c r="L36" i="4"/>
  <c r="E35" i="4"/>
  <c r="F35" i="4"/>
  <c r="G35" i="4"/>
  <c r="H35" i="4" s="1"/>
  <c r="I35" i="4"/>
  <c r="J35" i="4"/>
  <c r="K35" i="4"/>
  <c r="L35" i="4"/>
  <c r="M35" i="4"/>
  <c r="R35" i="4"/>
  <c r="P35" i="4"/>
  <c r="Q35" i="4"/>
  <c r="E34" i="4"/>
  <c r="R34" i="4"/>
  <c r="Q34" i="4"/>
  <c r="P34" i="4"/>
  <c r="M34" i="4"/>
  <c r="L34" i="4"/>
  <c r="K34" i="4"/>
  <c r="J34" i="4"/>
  <c r="I34" i="4"/>
  <c r="G34" i="4"/>
  <c r="F34" i="4"/>
  <c r="P33" i="4"/>
  <c r="L33" i="4"/>
  <c r="K33" i="4"/>
  <c r="J33" i="4"/>
  <c r="I33" i="4"/>
  <c r="G33" i="4"/>
  <c r="F33" i="4"/>
  <c r="E33" i="4"/>
  <c r="M33" i="4"/>
  <c r="Q33" i="4"/>
  <c r="R33" i="4"/>
  <c r="R32" i="4"/>
  <c r="Q32" i="4"/>
  <c r="M32" i="4"/>
  <c r="L32" i="4"/>
  <c r="K32" i="4"/>
  <c r="J32" i="4"/>
  <c r="I32" i="4"/>
  <c r="G32" i="4"/>
  <c r="F32" i="4"/>
  <c r="E32" i="4"/>
  <c r="P32" i="4"/>
  <c r="R31" i="4"/>
  <c r="Q31" i="4"/>
  <c r="P31" i="4"/>
  <c r="F31" i="4"/>
  <c r="M31" i="4"/>
  <c r="G31" i="4"/>
  <c r="H31" i="4" s="1"/>
  <c r="E31" i="4"/>
  <c r="I31" i="4"/>
  <c r="J31" i="4"/>
  <c r="K31" i="4"/>
  <c r="L31" i="4"/>
  <c r="P30" i="4"/>
  <c r="M30" i="4"/>
  <c r="Q30" i="4"/>
  <c r="E30" i="4"/>
  <c r="F30" i="4"/>
  <c r="G30" i="4"/>
  <c r="H30" i="4" s="1"/>
  <c r="I30" i="4"/>
  <c r="J30" i="4"/>
  <c r="K30" i="4"/>
  <c r="L30" i="4"/>
  <c r="R30" i="4"/>
  <c r="R29" i="4"/>
  <c r="Q29" i="4"/>
  <c r="P29" i="4"/>
  <c r="M29" i="4"/>
  <c r="L29" i="4"/>
  <c r="K29" i="4"/>
  <c r="J29" i="4"/>
  <c r="I29" i="4"/>
  <c r="G29" i="4"/>
  <c r="F29" i="4"/>
  <c r="E29" i="4"/>
  <c r="R28" i="4"/>
  <c r="Q28" i="4"/>
  <c r="P28" i="4"/>
  <c r="M28" i="4"/>
  <c r="L28" i="4"/>
  <c r="K28" i="4"/>
  <c r="J28" i="4"/>
  <c r="I28" i="4"/>
  <c r="G28" i="4"/>
  <c r="F28" i="4"/>
  <c r="E28" i="4"/>
  <c r="R27" i="4"/>
  <c r="Q27" i="4"/>
  <c r="P27" i="4"/>
  <c r="M27" i="4"/>
  <c r="L27" i="4"/>
  <c r="K27" i="4"/>
  <c r="J27" i="4"/>
  <c r="I27" i="4"/>
  <c r="G27" i="4"/>
  <c r="F27" i="4"/>
  <c r="E27" i="4"/>
  <c r="R26" i="4"/>
  <c r="Q26" i="4"/>
  <c r="P26" i="4"/>
  <c r="M26" i="4"/>
  <c r="L26" i="4"/>
  <c r="K26" i="4"/>
  <c r="J26" i="4"/>
  <c r="I26" i="4"/>
  <c r="G26" i="4"/>
  <c r="F26" i="4"/>
  <c r="E26" i="4"/>
  <c r="R25" i="4"/>
  <c r="Q25" i="4"/>
  <c r="P25" i="4"/>
  <c r="M25" i="4"/>
  <c r="L25" i="4"/>
  <c r="K25" i="4"/>
  <c r="J25" i="4"/>
  <c r="I25" i="4"/>
  <c r="G25" i="4"/>
  <c r="F25" i="4"/>
  <c r="E25" i="4"/>
  <c r="R24" i="4"/>
  <c r="Q24" i="4"/>
  <c r="P24" i="4"/>
  <c r="M24" i="4"/>
  <c r="L24" i="4"/>
  <c r="K24" i="4"/>
  <c r="J24" i="4"/>
  <c r="I24" i="4"/>
  <c r="G24" i="4"/>
  <c r="F24" i="4"/>
  <c r="E24" i="4"/>
  <c r="R23" i="4"/>
  <c r="Q23" i="4"/>
  <c r="P23" i="4"/>
  <c r="M23" i="4"/>
  <c r="L23" i="4"/>
  <c r="K23" i="4"/>
  <c r="J23" i="4"/>
  <c r="I23" i="4"/>
  <c r="G23" i="4"/>
  <c r="H23" i="4" s="1"/>
  <c r="F23" i="4"/>
  <c r="E23" i="4"/>
  <c r="R22" i="4"/>
  <c r="Q22" i="4"/>
  <c r="P22" i="4"/>
  <c r="M22" i="4"/>
  <c r="L22" i="4"/>
  <c r="K22" i="4"/>
  <c r="J22" i="4"/>
  <c r="I22" i="4"/>
  <c r="G22" i="4"/>
  <c r="F22" i="4"/>
  <c r="E22" i="4"/>
  <c r="R21" i="4"/>
  <c r="Q21" i="4"/>
  <c r="P21" i="4"/>
  <c r="M21" i="4"/>
  <c r="L21" i="4"/>
  <c r="K21" i="4"/>
  <c r="J21" i="4"/>
  <c r="I21" i="4"/>
  <c r="G21" i="4"/>
  <c r="H21" i="4" s="1"/>
  <c r="F21" i="4"/>
  <c r="E21" i="4"/>
  <c r="R20" i="4"/>
  <c r="Q20" i="4"/>
  <c r="P20" i="4"/>
  <c r="M20" i="4"/>
  <c r="L20" i="4"/>
  <c r="K20" i="4"/>
  <c r="J20" i="4"/>
  <c r="I20" i="4"/>
  <c r="G20" i="4"/>
  <c r="H20" i="4" s="1"/>
  <c r="F20" i="4"/>
  <c r="E20" i="4"/>
  <c r="P19" i="4"/>
  <c r="R19" i="4"/>
  <c r="Q19" i="4"/>
  <c r="M19" i="4"/>
  <c r="L19" i="4"/>
  <c r="K19" i="4"/>
  <c r="J19" i="4"/>
  <c r="I19" i="4"/>
  <c r="G19" i="4"/>
  <c r="F19" i="4"/>
  <c r="E19" i="4"/>
  <c r="I18" i="4"/>
  <c r="R18" i="4"/>
  <c r="Q18" i="4"/>
  <c r="P18" i="4"/>
  <c r="M18" i="4"/>
  <c r="L18" i="4"/>
  <c r="G18" i="4"/>
  <c r="H18" i="4" s="1"/>
  <c r="F18" i="4"/>
  <c r="E18" i="4"/>
  <c r="K18" i="4"/>
  <c r="J18" i="4"/>
  <c r="I17" i="4"/>
  <c r="G17" i="4"/>
  <c r="Q17" i="4"/>
  <c r="J17" i="4"/>
  <c r="K17" i="4"/>
  <c r="E17" i="4"/>
  <c r="P17" i="4"/>
  <c r="F17" i="4"/>
  <c r="R17" i="4"/>
  <c r="M17" i="4"/>
  <c r="L17" i="4"/>
  <c r="K16" i="4"/>
  <c r="E16" i="4"/>
  <c r="I16" i="4"/>
  <c r="L16" i="4"/>
  <c r="Q16" i="4"/>
  <c r="F16" i="4"/>
  <c r="G16" i="4"/>
  <c r="H16" i="4" s="1"/>
  <c r="P16" i="4"/>
  <c r="J16" i="4"/>
  <c r="M16" i="4"/>
  <c r="R16" i="4"/>
  <c r="P15" i="4"/>
  <c r="J15" i="4"/>
  <c r="F15" i="4"/>
  <c r="I15" i="4"/>
  <c r="M15" i="4"/>
  <c r="R15" i="4"/>
  <c r="L15" i="4"/>
  <c r="E15" i="4"/>
  <c r="Q15" i="4"/>
  <c r="K15" i="4"/>
  <c r="G15" i="4"/>
  <c r="H15" i="4" s="1"/>
  <c r="L14" i="4"/>
  <c r="E14" i="4"/>
  <c r="G14" i="4"/>
  <c r="J14" i="4"/>
  <c r="R14" i="4"/>
  <c r="Q14" i="4"/>
  <c r="M14" i="4"/>
  <c r="F14" i="4"/>
  <c r="P14" i="4"/>
  <c r="K14" i="4"/>
  <c r="I14" i="4"/>
  <c r="I13" i="4"/>
  <c r="P13" i="4"/>
  <c r="F13" i="4"/>
  <c r="R13" i="4"/>
  <c r="E13" i="4"/>
  <c r="K13" i="4"/>
  <c r="M13" i="4"/>
  <c r="Q13" i="4"/>
  <c r="G13" i="4"/>
  <c r="H13" i="4" s="1"/>
  <c r="J13" i="4"/>
  <c r="L13" i="4"/>
  <c r="E12" i="4"/>
  <c r="I12" i="4"/>
  <c r="K12" i="4"/>
  <c r="M12" i="4"/>
  <c r="Q12" i="4"/>
  <c r="L12" i="4"/>
  <c r="R12" i="4"/>
  <c r="F12" i="4"/>
  <c r="J12" i="4"/>
  <c r="G12" i="4"/>
  <c r="I11" i="4"/>
  <c r="L11" i="4"/>
  <c r="R11" i="4"/>
  <c r="G11" i="4"/>
  <c r="Q11" i="4"/>
  <c r="E11" i="4"/>
  <c r="F11" i="4"/>
  <c r="J11" i="4"/>
  <c r="M11" i="4"/>
  <c r="P11" i="4"/>
  <c r="K11" i="4"/>
  <c r="Q10" i="4"/>
  <c r="R10" i="4"/>
  <c r="M10" i="4"/>
  <c r="G10" i="4"/>
  <c r="I10" i="4"/>
  <c r="F10" i="4"/>
  <c r="K10" i="4"/>
  <c r="P10" i="4"/>
  <c r="L10" i="4"/>
  <c r="J10" i="4"/>
  <c r="E10" i="4"/>
  <c r="G9" i="4"/>
  <c r="P9" i="4"/>
  <c r="E9" i="4"/>
  <c r="M9" i="4"/>
  <c r="L9" i="4"/>
  <c r="J9" i="4"/>
  <c r="F9" i="4"/>
  <c r="R9" i="4"/>
  <c r="Q9" i="4"/>
  <c r="K9" i="4"/>
  <c r="I9" i="4"/>
  <c r="F8" i="4"/>
  <c r="I8" i="4"/>
  <c r="P8" i="4"/>
  <c r="D33" i="1" s="1"/>
  <c r="K8" i="4"/>
  <c r="L8" i="4"/>
  <c r="G8" i="4"/>
  <c r="H8" i="4" s="1"/>
  <c r="E8" i="4"/>
  <c r="J8" i="4" s="1"/>
  <c r="M8" i="4" s="1"/>
  <c r="E7" i="4"/>
  <c r="J7" i="4" s="1"/>
  <c r="M7" i="4" s="1"/>
  <c r="I7" i="4"/>
  <c r="K7" i="4"/>
  <c r="P7" i="4"/>
  <c r="D32" i="1" s="1"/>
  <c r="G7" i="4"/>
  <c r="H7" i="4" s="1"/>
  <c r="F7" i="4"/>
  <c r="L7" i="4"/>
  <c r="K6" i="4"/>
  <c r="I6" i="4"/>
  <c r="F6" i="4"/>
  <c r="E6" i="4"/>
  <c r="J6" i="4" s="1"/>
  <c r="M6" i="4" s="1"/>
  <c r="L6" i="4"/>
  <c r="P6" i="4"/>
  <c r="D31" i="1" s="1"/>
  <c r="F5" i="4"/>
  <c r="G5" i="4"/>
  <c r="H5" i="4" s="1"/>
  <c r="P5" i="4"/>
  <c r="D30" i="1" s="1"/>
  <c r="K5" i="4"/>
  <c r="L5" i="4"/>
  <c r="E5" i="4"/>
  <c r="J5" i="4" s="1"/>
  <c r="M5" i="4" s="1"/>
  <c r="I5" i="4"/>
  <c r="F4" i="4"/>
  <c r="I4" i="4"/>
  <c r="L4" i="4"/>
  <c r="P4" i="4"/>
  <c r="D29" i="1" s="1"/>
  <c r="K4" i="4"/>
  <c r="E4" i="4"/>
  <c r="J4" i="4" s="1"/>
  <c r="M4" i="4" s="1"/>
  <c r="G4" i="4"/>
  <c r="H4" i="4" s="1"/>
  <c r="I3" i="4"/>
  <c r="F3" i="4"/>
  <c r="K3" i="4"/>
  <c r="P3" i="4"/>
  <c r="D28" i="1" s="1"/>
  <c r="L3" i="4"/>
  <c r="G3" i="4"/>
  <c r="H3" i="4" s="1"/>
  <c r="E3" i="4"/>
  <c r="J3" i="4" s="1"/>
  <c r="M3" i="4" s="1"/>
  <c r="L2" i="4"/>
  <c r="K2" i="4"/>
  <c r="F2" i="4"/>
  <c r="G2" i="4"/>
  <c r="P2" i="4"/>
  <c r="D27" i="1" s="1"/>
  <c r="I2" i="4"/>
  <c r="E2" i="4"/>
  <c r="G6" i="4"/>
  <c r="H6" i="4" s="1"/>
  <c r="N6" i="2"/>
  <c r="N101" i="4" l="1"/>
  <c r="N100" i="4"/>
  <c r="N99" i="4"/>
  <c r="N98" i="4"/>
  <c r="N96" i="4"/>
  <c r="N95" i="4"/>
  <c r="N94" i="4"/>
  <c r="N93" i="4"/>
  <c r="N92" i="4"/>
  <c r="N91" i="4"/>
  <c r="N90" i="4"/>
  <c r="N89" i="4"/>
  <c r="N88" i="4"/>
  <c r="O88" i="4"/>
  <c r="N87" i="4"/>
  <c r="O87" i="4"/>
  <c r="O86" i="4"/>
  <c r="N86" i="4"/>
  <c r="O85" i="4"/>
  <c r="N85" i="4"/>
  <c r="O84" i="4"/>
  <c r="N84" i="4"/>
  <c r="N83" i="4"/>
  <c r="O83" i="4"/>
  <c r="O82" i="4"/>
  <c r="N82" i="4"/>
  <c r="N81" i="4"/>
  <c r="O81" i="4"/>
  <c r="O80" i="4"/>
  <c r="N80" i="4"/>
  <c r="N79" i="4"/>
  <c r="O79" i="4"/>
  <c r="N78" i="4"/>
  <c r="O78" i="4"/>
  <c r="N77" i="4"/>
  <c r="O77" i="4"/>
  <c r="N76" i="4"/>
  <c r="O76" i="4"/>
  <c r="N75" i="4"/>
  <c r="O75" i="4"/>
  <c r="N74" i="4"/>
  <c r="O74" i="4"/>
  <c r="O73" i="4"/>
  <c r="N73" i="4"/>
  <c r="N72" i="4"/>
  <c r="O72" i="4"/>
  <c r="N71" i="4"/>
  <c r="O71" i="4"/>
  <c r="N70" i="4"/>
  <c r="O70" i="4"/>
  <c r="N69" i="4"/>
  <c r="O69" i="4"/>
  <c r="N68" i="4"/>
  <c r="O68" i="4"/>
  <c r="N67" i="4"/>
  <c r="O67" i="4"/>
  <c r="O66" i="4"/>
  <c r="N66" i="4"/>
  <c r="N65" i="4"/>
  <c r="O65" i="4"/>
  <c r="O64" i="4"/>
  <c r="N64" i="4"/>
  <c r="N63" i="4"/>
  <c r="O63" i="4"/>
  <c r="N62" i="4"/>
  <c r="O62" i="4"/>
  <c r="N61" i="4"/>
  <c r="O61" i="4"/>
  <c r="O60" i="4"/>
  <c r="N60" i="4"/>
  <c r="N59" i="4"/>
  <c r="O59" i="4"/>
  <c r="O58" i="4"/>
  <c r="N58" i="4"/>
  <c r="N57" i="4"/>
  <c r="O57" i="4"/>
  <c r="N56" i="4"/>
  <c r="O56" i="4"/>
  <c r="N55" i="4"/>
  <c r="O55" i="4"/>
  <c r="O54" i="4"/>
  <c r="N54" i="4"/>
  <c r="N53" i="4"/>
  <c r="N52" i="4"/>
  <c r="N51" i="4"/>
  <c r="N50" i="4"/>
  <c r="N49" i="4"/>
  <c r="N48" i="4"/>
  <c r="O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B21" i="1"/>
  <c r="B33" i="1"/>
  <c r="B32" i="1"/>
  <c r="E20" i="1"/>
  <c r="N7" i="4"/>
  <c r="N6" i="4"/>
  <c r="B20" i="1"/>
  <c r="B31" i="1"/>
  <c r="N5" i="4"/>
  <c r="B19" i="1"/>
  <c r="B30" i="1"/>
  <c r="E19" i="1"/>
  <c r="B29" i="1"/>
  <c r="N4" i="4"/>
  <c r="B18" i="1"/>
  <c r="B28" i="1"/>
  <c r="N3" i="4"/>
  <c r="E18" i="1"/>
  <c r="O3" i="4"/>
  <c r="B6" i="1"/>
  <c r="H2" i="4"/>
  <c r="H95" i="4"/>
  <c r="H94" i="4"/>
  <c r="H60" i="4"/>
  <c r="H58" i="4"/>
  <c r="H44" i="4"/>
  <c r="H34" i="4"/>
  <c r="H27" i="4"/>
  <c r="H24" i="4"/>
  <c r="H17" i="4"/>
  <c r="H14" i="4"/>
  <c r="H10" i="4"/>
  <c r="H89" i="4"/>
  <c r="H87" i="4"/>
  <c r="H85" i="4"/>
  <c r="H84" i="4"/>
  <c r="H82" i="4"/>
  <c r="H77" i="4"/>
  <c r="H76" i="4"/>
  <c r="H75" i="4"/>
  <c r="H74" i="4"/>
  <c r="H73" i="4"/>
  <c r="H69" i="4"/>
  <c r="H68" i="4"/>
  <c r="H65" i="4"/>
  <c r="H64" i="4"/>
  <c r="H62" i="4"/>
  <c r="H61" i="4"/>
  <c r="H53" i="4"/>
  <c r="H48" i="4"/>
  <c r="H47" i="4"/>
  <c r="H46" i="4"/>
  <c r="H38" i="4"/>
  <c r="H32" i="4"/>
  <c r="H29" i="4"/>
  <c r="H28" i="4"/>
  <c r="H22" i="4"/>
  <c r="B8" i="1"/>
  <c r="H101" i="4"/>
  <c r="H100" i="4"/>
  <c r="H96" i="4"/>
  <c r="H80" i="4"/>
  <c r="H67" i="4"/>
  <c r="H56" i="4"/>
  <c r="H54" i="4"/>
  <c r="H70" i="4"/>
  <c r="H59" i="4"/>
  <c r="H37" i="4"/>
  <c r="H33" i="4"/>
  <c r="H19" i="4"/>
  <c r="H11" i="4"/>
  <c r="H9" i="4"/>
  <c r="H26" i="4"/>
  <c r="H25" i="4"/>
  <c r="H12" i="4"/>
  <c r="B7" i="1"/>
  <c r="H99" i="4"/>
  <c r="B11" i="1"/>
  <c r="J2" i="4"/>
  <c r="Q3" i="4" l="1"/>
  <c r="C28" i="1"/>
  <c r="B17" i="1"/>
  <c r="E17" i="1"/>
  <c r="B5" i="1"/>
  <c r="B9" i="1" s="1"/>
  <c r="B10" i="1" s="1"/>
  <c r="N2" i="4"/>
  <c r="B27" i="1"/>
  <c r="B12" i="1"/>
  <c r="O2" i="4"/>
  <c r="M2" i="4"/>
  <c r="O97" i="4"/>
  <c r="O101" i="4"/>
  <c r="O100" i="4"/>
  <c r="O99" i="4"/>
  <c r="O98" i="4"/>
  <c r="O96" i="4"/>
  <c r="O95" i="4"/>
  <c r="O94" i="4"/>
  <c r="O93" i="4"/>
  <c r="O92" i="4"/>
  <c r="O91" i="4"/>
  <c r="O90" i="4"/>
  <c r="O89" i="4"/>
  <c r="O53" i="4"/>
  <c r="O52" i="4"/>
  <c r="O51" i="4"/>
  <c r="O50" i="4"/>
  <c r="O49" i="4"/>
  <c r="O47" i="4"/>
  <c r="O46" i="4"/>
  <c r="O45" i="4"/>
  <c r="O44" i="4"/>
  <c r="O43" i="4"/>
  <c r="O42" i="4"/>
  <c r="O41" i="4"/>
  <c r="O4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9" i="4"/>
  <c r="O7" i="4"/>
  <c r="O6" i="4"/>
  <c r="O5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8" i="4"/>
  <c r="R3" i="4" l="1"/>
  <c r="F28" i="1" s="1"/>
  <c r="G28" i="1" s="1"/>
  <c r="E28" i="1"/>
  <c r="Q2" i="4"/>
  <c r="C27" i="1"/>
  <c r="B13" i="1"/>
  <c r="B14" i="1" s="1"/>
  <c r="C29" i="1"/>
  <c r="Q4" i="4"/>
  <c r="C32" i="1"/>
  <c r="Q7" i="4"/>
  <c r="C31" i="1"/>
  <c r="Q6" i="4"/>
  <c r="C30" i="1"/>
  <c r="Q5" i="4"/>
  <c r="C33" i="1"/>
  <c r="Q8" i="4"/>
  <c r="R2" i="4" l="1"/>
  <c r="F27" i="1" s="1"/>
  <c r="G27" i="1" s="1"/>
  <c r="E27" i="1"/>
  <c r="R4" i="4"/>
  <c r="F29" i="1" s="1"/>
  <c r="G29" i="1" s="1"/>
  <c r="E29" i="1"/>
  <c r="R7" i="4"/>
  <c r="F32" i="1" s="1"/>
  <c r="G32" i="1" s="1"/>
  <c r="E32" i="1"/>
  <c r="R6" i="4"/>
  <c r="F31" i="1" s="1"/>
  <c r="G31" i="1" s="1"/>
  <c r="E31" i="1"/>
  <c r="R5" i="4"/>
  <c r="F30" i="1" s="1"/>
  <c r="G30" i="1" s="1"/>
  <c r="E30" i="1"/>
  <c r="R8" i="4"/>
  <c r="F33" i="1" s="1"/>
  <c r="G33" i="1" s="1"/>
  <c r="E33" i="1"/>
</calcChain>
</file>

<file path=xl/sharedStrings.xml><?xml version="1.0" encoding="utf-8"?>
<sst xmlns="http://schemas.openxmlformats.org/spreadsheetml/2006/main" count="275" uniqueCount="118">
  <si>
    <t>Depotverwaltung Excel Vorlage kostenlos</t>
  </si>
  <si>
    <t>Musterdatei in deutscher Sprache – Eingabezellen sind blau, Berechnungen sind grau hinterlegt. Keine Anlageberatung.</t>
  </si>
  <si>
    <t>Kennzahl</t>
  </si>
  <si>
    <t>Wert</t>
  </si>
  <si>
    <t>So nutzt du die Vorlage</t>
  </si>
  <si>
    <t>Aktueller Depotwert</t>
  </si>
  <si>
    <t>1</t>
  </si>
  <si>
    <t>Transaktionen eintragen</t>
  </si>
  <si>
    <t>Käufe, Verkäufe, Dividenden, Gebühren und Steuern erfassen.</t>
  </si>
  <si>
    <t>Kaufkosten gesamt</t>
  </si>
  <si>
    <t>2</t>
  </si>
  <si>
    <t>Kursdaten aktualisieren</t>
  </si>
  <si>
    <t>Aktuellen Kurs und FX zu EUR je Wertpapier pflegen.</t>
  </si>
  <si>
    <t>Verkäufe netto</t>
  </si>
  <si>
    <t>3</t>
  </si>
  <si>
    <t>Bestand prüfen</t>
  </si>
  <si>
    <t>Positionen, Performance, Gewichtung und Rebalancing-Signal ansehen.</t>
  </si>
  <si>
    <t>Dividenden netto</t>
  </si>
  <si>
    <t>4</t>
  </si>
  <si>
    <t>Verlauf ergänzen</t>
  </si>
  <si>
    <t>Depotwert monatlich eintragen, um die Entwicklung zu analysieren.</t>
  </si>
  <si>
    <t>Gesamtergebnis inkl. Dividenden</t>
  </si>
  <si>
    <t>Rendite gesamt</t>
  </si>
  <si>
    <t>Anzahl offener Positionen</t>
  </si>
  <si>
    <t>Größte Position</t>
  </si>
  <si>
    <t>Max. Gewichtung</t>
  </si>
  <si>
    <t>Depotstatus</t>
  </si>
  <si>
    <t>Anlageklasse</t>
  </si>
  <si>
    <t>Wert EUR</t>
  </si>
  <si>
    <t>Region</t>
  </si>
  <si>
    <t>ETF</t>
  </si>
  <si>
    <t>Global</t>
  </si>
  <si>
    <t>Aktie</t>
  </si>
  <si>
    <t>Europa</t>
  </si>
  <si>
    <t>Anleihe</t>
  </si>
  <si>
    <t>Nordamerika</t>
  </si>
  <si>
    <t>Rohstoff</t>
  </si>
  <si>
    <t>Asien/Pazifik</t>
  </si>
  <si>
    <t>REIT</t>
  </si>
  <si>
    <t>Schwellenländer</t>
  </si>
  <si>
    <t>Krypto</t>
  </si>
  <si>
    <t>Deutschland</t>
  </si>
  <si>
    <t>Cash</t>
  </si>
  <si>
    <t>Wertpapier</t>
  </si>
  <si>
    <t>Ist %</t>
  </si>
  <si>
    <t>Ziel %</t>
  </si>
  <si>
    <t>Abweichung</t>
  </si>
  <si>
    <t>Signal</t>
  </si>
  <si>
    <t>Aktion</t>
  </si>
  <si>
    <t>Notiz</t>
  </si>
  <si>
    <t>Datum</t>
  </si>
  <si>
    <t>ISIN/Ticker</t>
  </si>
  <si>
    <t>Stück</t>
  </si>
  <si>
    <t>Kurs</t>
  </si>
  <si>
    <t>Währung</t>
  </si>
  <si>
    <t>FX zu EUR</t>
  </si>
  <si>
    <t>Gebühren EUR</t>
  </si>
  <si>
    <t>Steuer EUR</t>
  </si>
  <si>
    <t>Betrag EUR</t>
  </si>
  <si>
    <t>Cashflow EUR</t>
  </si>
  <si>
    <t>Hinweis</t>
  </si>
  <si>
    <t>Nordlicht Global ETF</t>
  </si>
  <si>
    <t>DEMO-ETF-001</t>
  </si>
  <si>
    <t>Kauf</t>
  </si>
  <si>
    <t>EUR</t>
  </si>
  <si>
    <t>erster Kauf</t>
  </si>
  <si>
    <t>RheinMain Dividenden AG</t>
  </si>
  <si>
    <t>DEMO-AKT-014</t>
  </si>
  <si>
    <t>Dividendenwert</t>
  </si>
  <si>
    <t>Alpen Clean Energy</t>
  </si>
  <si>
    <t>DEMO-AKT-026</t>
  </si>
  <si>
    <t>USD</t>
  </si>
  <si>
    <t>Fremdwährung</t>
  </si>
  <si>
    <t>Europa Staatsanleihen ETF</t>
  </si>
  <si>
    <t>DEMO-BND-009</t>
  </si>
  <si>
    <t>defensiver Baustein</t>
  </si>
  <si>
    <t>Silber ETC</t>
  </si>
  <si>
    <t>DEMO-ETC-002</t>
  </si>
  <si>
    <t>Pazifik Tech ETF</t>
  </si>
  <si>
    <t>DEMO-ETF-017</t>
  </si>
  <si>
    <t>Dividende</t>
  </si>
  <si>
    <t>Nettoertrag wird berechnet</t>
  </si>
  <si>
    <t>Nachkauf</t>
  </si>
  <si>
    <t>Verkauf</t>
  </si>
  <si>
    <t>Teilverkauf</t>
  </si>
  <si>
    <t>Digital Infrastruktur REIT</t>
  </si>
  <si>
    <t>DEMO-REI-006</t>
  </si>
  <si>
    <t>zweiter Kaufkurs</t>
  </si>
  <si>
    <t>Aktueller Kurs</t>
  </si>
  <si>
    <t>Kurs EUR</t>
  </si>
  <si>
    <t>Zielgewicht %</t>
  </si>
  <si>
    <t>Kontrolle</t>
  </si>
  <si>
    <t>Zielgewicht Summe</t>
  </si>
  <si>
    <t>Status</t>
  </si>
  <si>
    <t>Letzte Kursprüfung</t>
  </si>
  <si>
    <t>Bestand Stück</t>
  </si>
  <si>
    <t>Gekaufte Stück</t>
  </si>
  <si>
    <t>Kaufkosten EUR</t>
  </si>
  <si>
    <t>Ø Einstand EUR/Stück</t>
  </si>
  <si>
    <t>Aktueller Kurs EUR</t>
  </si>
  <si>
    <t>Aktueller Wert EUR</t>
  </si>
  <si>
    <t>Dividenden netto EUR</t>
  </si>
  <si>
    <t>Verkäufe netto EUR</t>
  </si>
  <si>
    <t>Offener G/V EUR</t>
  </si>
  <si>
    <t>Performance inkl. Div. %</t>
  </si>
  <si>
    <t>Gewichtung %</t>
  </si>
  <si>
    <t>Abweichung %-Punkte</t>
  </si>
  <si>
    <t>Einzahlungen EUR</t>
  </si>
  <si>
    <t>Auszahlungen EUR</t>
  </si>
  <si>
    <t>Depotwert EUR</t>
  </si>
  <si>
    <t>Netto investiert kumuliert EUR</t>
  </si>
  <si>
    <t>Ergebnis EUR</t>
  </si>
  <si>
    <t>Rendite %</t>
  </si>
  <si>
    <t>Kommentar</t>
  </si>
  <si>
    <t>Startphase</t>
  </si>
  <si>
    <t>erste Dividende</t>
  </si>
  <si>
    <t>Teilverkauf berücksichtigt</t>
  </si>
  <si>
    <t>aktueller Beispielstand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</si>
</sst>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.000"/>
    <numFmt numFmtId="166" formatCode="0.0000"/>
    <numFmt numFmtId="167" formatCode="#,##0.00\ \€;[Red]\(#,##0.00\ \€\);\-"/>
    <numFmt numFmtId="168" formatCode="0.0%"/>
  </numFmts>
  <fonts count="9" x14ac:knownFonts="1">
    <font>
      <sz val="11"/>
      <name val="Carlito"/>
    </font>
    <font>
      <b/>
      <sz val="11"/>
      <color rgb="FFFFFFFF"/>
      <name val="Carlito"/>
    </font>
    <font>
      <sz val="11"/>
      <color rgb="FF0000FF"/>
      <name val="Carlito"/>
    </font>
    <font>
      <sz val="11"/>
      <color rgb="FF000000"/>
      <name val="Carlito"/>
    </font>
    <font>
      <i/>
      <sz val="11"/>
      <color rgb="FF4B5563"/>
      <name val="Carlito"/>
    </font>
    <font>
      <b/>
      <sz val="11"/>
      <name val="Carlito"/>
    </font>
    <font>
      <b/>
      <sz val="11"/>
      <color rgb="FF1F4E78"/>
      <name val="Carlito"/>
    </font>
    <font>
      <sz val="11"/>
      <name val="Carlito"/>
    </font>
    <font>
      <b/>
      <sz val="20"/>
      <color rgb="FFFFFFFF"/>
      <name val="Carlito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EFF6FF"/>
      </patternFill>
    </fill>
    <fill>
      <patternFill patternType="solid">
        <fgColor rgb="FFD9EAF7"/>
      </patternFill>
    </fill>
    <fill>
      <patternFill patternType="solid">
        <fgColor rgb="FFF9FAFB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0" fillId="4" borderId="0" xfId="1" applyFont="1" applyFill="1" applyAlignment="1">
      <alignment vertical="center" wrapText="1"/>
    </xf>
    <xf numFmtId="167" fontId="5" fillId="3" borderId="0" xfId="1" applyNumberFormat="1" applyFont="1" applyFill="1" applyAlignment="1">
      <alignment vertical="center" wrapText="1"/>
    </xf>
    <xf numFmtId="0" fontId="0" fillId="6" borderId="0" xfId="1" applyFont="1" applyFill="1" applyAlignment="1">
      <alignment horizontal="center" vertical="center" wrapText="1"/>
    </xf>
    <xf numFmtId="0" fontId="0" fillId="6" borderId="0" xfId="1" applyFont="1" applyFill="1" applyAlignment="1">
      <alignment vertical="center" wrapText="1"/>
    </xf>
    <xf numFmtId="168" fontId="5" fillId="3" borderId="0" xfId="1" applyNumberFormat="1" applyFont="1" applyFill="1" applyAlignment="1">
      <alignment vertical="center" wrapText="1"/>
    </xf>
    <xf numFmtId="0" fontId="5" fillId="3" borderId="0" xfId="1" applyFont="1" applyFill="1" applyAlignment="1">
      <alignment vertical="center" wrapText="1"/>
    </xf>
    <xf numFmtId="167" fontId="0" fillId="0" borderId="0" xfId="1" applyNumberFormat="1" applyFont="1" applyAlignment="1">
      <alignment vertical="center" wrapText="1"/>
    </xf>
    <xf numFmtId="168" fontId="0" fillId="0" borderId="0" xfId="1" applyNumberFormat="1" applyFont="1" applyAlignment="1">
      <alignment vertical="center" wrapText="1"/>
    </xf>
    <xf numFmtId="0" fontId="0" fillId="0" borderId="0" xfId="1" applyFont="1" applyAlignment="1">
      <alignment vertical="center"/>
    </xf>
    <xf numFmtId="164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4" fontId="2" fillId="0" borderId="0" xfId="1" applyNumberFormat="1" applyFont="1" applyAlignment="1">
      <alignment vertical="center" wrapText="1"/>
    </xf>
    <xf numFmtId="166" fontId="2" fillId="0" borderId="0" xfId="1" applyNumberFormat="1" applyFont="1" applyAlignment="1">
      <alignment vertical="center" wrapText="1"/>
    </xf>
    <xf numFmtId="167" fontId="2" fillId="0" borderId="0" xfId="1" applyNumberFormat="1" applyFont="1" applyAlignment="1">
      <alignment vertical="center" wrapText="1"/>
    </xf>
    <xf numFmtId="167" fontId="3" fillId="3" borderId="0" xfId="1" applyNumberFormat="1" applyFont="1" applyFill="1" applyAlignment="1">
      <alignment vertical="center" wrapText="1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4" fontId="3" fillId="3" borderId="0" xfId="1" applyNumberFormat="1" applyFont="1" applyFill="1" applyAlignment="1">
      <alignment vertical="center"/>
    </xf>
    <xf numFmtId="168" fontId="2" fillId="0" borderId="0" xfId="1" applyNumberFormat="1" applyFont="1" applyAlignment="1">
      <alignment vertical="center"/>
    </xf>
    <xf numFmtId="168" fontId="0" fillId="0" borderId="0" xfId="1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/>
    </xf>
    <xf numFmtId="167" fontId="2" fillId="0" borderId="0" xfId="1" applyNumberFormat="1" applyFont="1" applyAlignment="1">
      <alignment vertical="center"/>
    </xf>
    <xf numFmtId="167" fontId="0" fillId="3" borderId="0" xfId="1" applyNumberFormat="1" applyFont="1" applyFill="1" applyAlignment="1">
      <alignment vertical="center"/>
    </xf>
    <xf numFmtId="168" fontId="0" fillId="3" borderId="0" xfId="1" applyNumberFormat="1" applyFont="1" applyFill="1" applyAlignment="1">
      <alignment vertical="center"/>
    </xf>
    <xf numFmtId="0" fontId="0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6" fillId="5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14">
    <dxf>
      <font>
        <color rgb="FF166534"/>
      </font>
    </dxf>
    <dxf>
      <font>
        <color rgb="FFB91C1C"/>
      </font>
    </dxf>
    <dxf>
      <font>
        <color rgb="FFB91C1C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b/>
      </font>
      <fill>
        <patternFill patternType="solid">
          <bgColor rgb="FFFEF3C7"/>
        </patternFill>
      </fill>
    </dxf>
    <dxf>
      <font>
        <color rgb="FF166534"/>
      </font>
    </dxf>
    <dxf>
      <font>
        <color rgb="FFB91C1C"/>
      </font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color rgb="FF166534"/>
      </font>
    </dxf>
    <dxf>
      <font>
        <color rgb="FFB91C1C"/>
      </font>
    </dxf>
    <dxf>
      <font>
        <color rgb="FFB91C1C"/>
      </font>
      <fill>
        <patternFill patternType="solid">
          <bgColor rgb="FFFEE2E2"/>
        </patternFill>
      </fill>
    </dxf>
    <dxf>
      <font>
        <color rgb="FF166534"/>
      </font>
      <fill>
        <patternFill patternType="solid">
          <bgColor rgb="FFDCFCE7"/>
        </patternFill>
      </fill>
    </dxf>
    <dxf>
      <font>
        <b/>
      </font>
      <fill>
        <patternFill patternType="solid"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Aufteilung nach Anlageklasse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Wert EUR</c:v>
          </c:tx>
          <c:invertIfNegative val="1"/>
          <c:cat>
            <c:strRef>
              <c:f>Übersicht!$A$17:$A$23</c:f>
              <c:strCache>
                <c:ptCount val="7"/>
                <c:pt idx="0">
                  <c:v>ETF</c:v>
                </c:pt>
                <c:pt idx="1">
                  <c:v>Aktie</c:v>
                </c:pt>
                <c:pt idx="2">
                  <c:v>Anleihe</c:v>
                </c:pt>
                <c:pt idx="3">
                  <c:v>Rohstoff</c:v>
                </c:pt>
                <c:pt idx="4">
                  <c:v>REIT</c:v>
                </c:pt>
                <c:pt idx="5">
                  <c:v>Krypto</c:v>
                </c:pt>
                <c:pt idx="6">
                  <c:v>Cash</c:v>
                </c:pt>
              </c:strCache>
            </c:strRef>
          </c:cat>
          <c:val>
            <c:numRef>
              <c:f>Übersicht!$B$17:$B$23</c:f>
              <c:numCache>
                <c:formatCode>General</c:formatCode>
                <c:ptCount val="7"/>
                <c:pt idx="0">
                  <c:v>4993.4059999999999</c:v>
                </c:pt>
                <c:pt idx="1">
                  <c:v>1534.2840000000001</c:v>
                </c:pt>
                <c:pt idx="2">
                  <c:v>2062</c:v>
                </c:pt>
                <c:pt idx="3">
                  <c:v>257.60000000000002</c:v>
                </c:pt>
                <c:pt idx="4">
                  <c:v>297.90000000000003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0-493D-9775-578C91599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Aufteilung nach Region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Wert EUR</c:v>
          </c:tx>
          <c:invertIfNegative val="1"/>
          <c:cat>
            <c:strRef>
              <c:f>Übersicht!$D$17:$D$22</c:f>
              <c:strCache>
                <c:ptCount val="6"/>
                <c:pt idx="0">
                  <c:v>Global</c:v>
                </c:pt>
                <c:pt idx="1">
                  <c:v>Europa</c:v>
                </c:pt>
                <c:pt idx="2">
                  <c:v>Nordamerika</c:v>
                </c:pt>
                <c:pt idx="3">
                  <c:v>Asien/Pazifik</c:v>
                </c:pt>
                <c:pt idx="4">
                  <c:v>Schwellenländer</c:v>
                </c:pt>
                <c:pt idx="5">
                  <c:v>Deutschland</c:v>
                </c:pt>
              </c:strCache>
            </c:strRef>
          </c:cat>
          <c:val>
            <c:numRef>
              <c:f>Übersicht!$E$17:$E$22</c:f>
              <c:numCache>
                <c:formatCode>General</c:formatCode>
                <c:ptCount val="6"/>
                <c:pt idx="0">
                  <c:v>4103.2</c:v>
                </c:pt>
                <c:pt idx="1">
                  <c:v>2686.3</c:v>
                </c:pt>
                <c:pt idx="2">
                  <c:v>1207.884</c:v>
                </c:pt>
                <c:pt idx="3">
                  <c:v>1147.806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B-4E42-BE4A-ADF9E52A2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Depotwert Entwicklung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Einzahlungen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Verlauf!$B$2:$B$17</c:f>
              <c:numCache>
                <c:formatCode>General</c:formatCode>
                <c:ptCount val="16"/>
                <c:pt idx="0">
                  <c:v>2200</c:v>
                </c:pt>
                <c:pt idx="1">
                  <c:v>1100</c:v>
                </c:pt>
                <c:pt idx="2">
                  <c:v>1700</c:v>
                </c:pt>
                <c:pt idx="3">
                  <c:v>800</c:v>
                </c:pt>
                <c:pt idx="4">
                  <c:v>1000</c:v>
                </c:pt>
                <c:pt idx="5">
                  <c:v>300</c:v>
                </c:pt>
                <c:pt idx="6">
                  <c:v>0</c:v>
                </c:pt>
                <c:pt idx="7">
                  <c:v>400</c:v>
                </c:pt>
                <c:pt idx="8">
                  <c:v>0</c:v>
                </c:pt>
                <c:pt idx="9">
                  <c:v>800</c:v>
                </c:pt>
                <c:pt idx="10">
                  <c:v>0</c:v>
                </c:pt>
                <c:pt idx="11">
                  <c:v>500</c:v>
                </c:pt>
                <c:pt idx="12">
                  <c:v>500</c:v>
                </c:pt>
                <c:pt idx="13">
                  <c:v>0</c:v>
                </c:pt>
                <c:pt idx="14">
                  <c:v>200</c:v>
                </c:pt>
                <c:pt idx="1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0-45AE-87C9-924ACAD2A06E}"/>
            </c:ext>
          </c:extLst>
        </c:ser>
        <c:ser>
          <c:idx val="1"/>
          <c:order val="1"/>
          <c:tx>
            <c:v>Auszahlungen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Verlauf!$C$2:$C$17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0-45AE-87C9-924ACAD2A06E}"/>
            </c:ext>
          </c:extLst>
        </c:ser>
        <c:ser>
          <c:idx val="2"/>
          <c:order val="2"/>
          <c:tx>
            <c:v>Depotwert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Verlauf!$D$2:$D$17</c:f>
              <c:numCache>
                <c:formatCode>General</c:formatCode>
                <c:ptCount val="16"/>
                <c:pt idx="0">
                  <c:v>2215</c:v>
                </c:pt>
                <c:pt idx="1">
                  <c:v>3360</c:v>
                </c:pt>
                <c:pt idx="2">
                  <c:v>5085</c:v>
                </c:pt>
                <c:pt idx="3">
                  <c:v>5980</c:v>
                </c:pt>
                <c:pt idx="4">
                  <c:v>7045</c:v>
                </c:pt>
                <c:pt idx="5">
                  <c:v>7410</c:v>
                </c:pt>
                <c:pt idx="6">
                  <c:v>7485</c:v>
                </c:pt>
                <c:pt idx="7">
                  <c:v>7905</c:v>
                </c:pt>
                <c:pt idx="8">
                  <c:v>8018</c:v>
                </c:pt>
                <c:pt idx="9">
                  <c:v>8924</c:v>
                </c:pt>
                <c:pt idx="10">
                  <c:v>8998</c:v>
                </c:pt>
                <c:pt idx="11">
                  <c:v>9586</c:v>
                </c:pt>
                <c:pt idx="12">
                  <c:v>10140</c:v>
                </c:pt>
                <c:pt idx="13">
                  <c:v>10210</c:v>
                </c:pt>
                <c:pt idx="14">
                  <c:v>10485</c:v>
                </c:pt>
                <c:pt idx="15">
                  <c:v>10895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0-45AE-87C9-924ACAD2A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dd\.mm\.yy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Depotwert im Zeitverlauf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Einzahlungen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Verlauf!$B$2:$B$17</c:f>
              <c:numCache>
                <c:formatCode>General</c:formatCode>
                <c:ptCount val="16"/>
                <c:pt idx="0">
                  <c:v>2200</c:v>
                </c:pt>
                <c:pt idx="1">
                  <c:v>1100</c:v>
                </c:pt>
                <c:pt idx="2">
                  <c:v>1700</c:v>
                </c:pt>
                <c:pt idx="3">
                  <c:v>800</c:v>
                </c:pt>
                <c:pt idx="4">
                  <c:v>1000</c:v>
                </c:pt>
                <c:pt idx="5">
                  <c:v>300</c:v>
                </c:pt>
                <c:pt idx="6">
                  <c:v>0</c:v>
                </c:pt>
                <c:pt idx="7">
                  <c:v>400</c:v>
                </c:pt>
                <c:pt idx="8">
                  <c:v>0</c:v>
                </c:pt>
                <c:pt idx="9">
                  <c:v>800</c:v>
                </c:pt>
                <c:pt idx="10">
                  <c:v>0</c:v>
                </c:pt>
                <c:pt idx="11">
                  <c:v>500</c:v>
                </c:pt>
                <c:pt idx="12">
                  <c:v>500</c:v>
                </c:pt>
                <c:pt idx="13">
                  <c:v>0</c:v>
                </c:pt>
                <c:pt idx="14">
                  <c:v>200</c:v>
                </c:pt>
                <c:pt idx="1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6-4742-816D-499500FE3317}"/>
            </c:ext>
          </c:extLst>
        </c:ser>
        <c:ser>
          <c:idx val="1"/>
          <c:order val="1"/>
          <c:tx>
            <c:v>Auszahlungen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Verlauf!$C$2:$C$17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6-4742-816D-499500FE3317}"/>
            </c:ext>
          </c:extLst>
        </c:ser>
        <c:ser>
          <c:idx val="2"/>
          <c:order val="2"/>
          <c:tx>
            <c:v>Depotwert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Verlauf!$D$2:$D$17</c:f>
              <c:numCache>
                <c:formatCode>General</c:formatCode>
                <c:ptCount val="16"/>
                <c:pt idx="0">
                  <c:v>2215</c:v>
                </c:pt>
                <c:pt idx="1">
                  <c:v>3360</c:v>
                </c:pt>
                <c:pt idx="2">
                  <c:v>5085</c:v>
                </c:pt>
                <c:pt idx="3">
                  <c:v>5980</c:v>
                </c:pt>
                <c:pt idx="4">
                  <c:v>7045</c:v>
                </c:pt>
                <c:pt idx="5">
                  <c:v>7410</c:v>
                </c:pt>
                <c:pt idx="6">
                  <c:v>7485</c:v>
                </c:pt>
                <c:pt idx="7">
                  <c:v>7905</c:v>
                </c:pt>
                <c:pt idx="8">
                  <c:v>8018</c:v>
                </c:pt>
                <c:pt idx="9">
                  <c:v>8924</c:v>
                </c:pt>
                <c:pt idx="10">
                  <c:v>8998</c:v>
                </c:pt>
                <c:pt idx="11">
                  <c:v>9586</c:v>
                </c:pt>
                <c:pt idx="12">
                  <c:v>10140</c:v>
                </c:pt>
                <c:pt idx="13">
                  <c:v>10210</c:v>
                </c:pt>
                <c:pt idx="14">
                  <c:v>10485</c:v>
                </c:pt>
                <c:pt idx="15">
                  <c:v>10895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6-4742-816D-499500FE3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dd\.mm\.yy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t>Rendite seit Start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Einzahlungen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Verlauf!$B$2:$B$17</c:f>
              <c:numCache>
                <c:formatCode>General</c:formatCode>
                <c:ptCount val="16"/>
                <c:pt idx="0">
                  <c:v>2200</c:v>
                </c:pt>
                <c:pt idx="1">
                  <c:v>1100</c:v>
                </c:pt>
                <c:pt idx="2">
                  <c:v>1700</c:v>
                </c:pt>
                <c:pt idx="3">
                  <c:v>800</c:v>
                </c:pt>
                <c:pt idx="4">
                  <c:v>1000</c:v>
                </c:pt>
                <c:pt idx="5">
                  <c:v>300</c:v>
                </c:pt>
                <c:pt idx="6">
                  <c:v>0</c:v>
                </c:pt>
                <c:pt idx="7">
                  <c:v>400</c:v>
                </c:pt>
                <c:pt idx="8">
                  <c:v>0</c:v>
                </c:pt>
                <c:pt idx="9">
                  <c:v>800</c:v>
                </c:pt>
                <c:pt idx="10">
                  <c:v>0</c:v>
                </c:pt>
                <c:pt idx="11">
                  <c:v>500</c:v>
                </c:pt>
                <c:pt idx="12">
                  <c:v>500</c:v>
                </c:pt>
                <c:pt idx="13">
                  <c:v>0</c:v>
                </c:pt>
                <c:pt idx="14">
                  <c:v>200</c:v>
                </c:pt>
                <c:pt idx="1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9-48CD-B56F-140382D1C7C8}"/>
            </c:ext>
          </c:extLst>
        </c:ser>
        <c:ser>
          <c:idx val="1"/>
          <c:order val="1"/>
          <c:tx>
            <c:v>Auszahlungen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Verlauf!$C$2:$C$17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9-48CD-B56F-140382D1C7C8}"/>
            </c:ext>
          </c:extLst>
        </c:ser>
        <c:ser>
          <c:idx val="2"/>
          <c:order val="2"/>
          <c:tx>
            <c:v>Depotwert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Verlauf!$D$2:$D$17</c:f>
              <c:numCache>
                <c:formatCode>General</c:formatCode>
                <c:ptCount val="16"/>
                <c:pt idx="0">
                  <c:v>2215</c:v>
                </c:pt>
                <c:pt idx="1">
                  <c:v>3360</c:v>
                </c:pt>
                <c:pt idx="2">
                  <c:v>5085</c:v>
                </c:pt>
                <c:pt idx="3">
                  <c:v>5980</c:v>
                </c:pt>
                <c:pt idx="4">
                  <c:v>7045</c:v>
                </c:pt>
                <c:pt idx="5">
                  <c:v>7410</c:v>
                </c:pt>
                <c:pt idx="6">
                  <c:v>7485</c:v>
                </c:pt>
                <c:pt idx="7">
                  <c:v>7905</c:v>
                </c:pt>
                <c:pt idx="8">
                  <c:v>8018</c:v>
                </c:pt>
                <c:pt idx="9">
                  <c:v>8924</c:v>
                </c:pt>
                <c:pt idx="10">
                  <c:v>8998</c:v>
                </c:pt>
                <c:pt idx="11">
                  <c:v>9586</c:v>
                </c:pt>
                <c:pt idx="12">
                  <c:v>10140</c:v>
                </c:pt>
                <c:pt idx="13">
                  <c:v>10210</c:v>
                </c:pt>
                <c:pt idx="14">
                  <c:v>10485</c:v>
                </c:pt>
                <c:pt idx="15">
                  <c:v>10895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9-48CD-B56F-140382D1C7C8}"/>
            </c:ext>
          </c:extLst>
        </c:ser>
        <c:ser>
          <c:idx val="3"/>
          <c:order val="3"/>
          <c:tx>
            <c:v>Netto investiert kumuliert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Verlauf!$E$2:$E$17</c:f>
              <c:numCache>
                <c:formatCode>General</c:formatCode>
                <c:ptCount val="16"/>
                <c:pt idx="0">
                  <c:v>2200</c:v>
                </c:pt>
                <c:pt idx="1">
                  <c:v>3300</c:v>
                </c:pt>
                <c:pt idx="2">
                  <c:v>5000</c:v>
                </c:pt>
                <c:pt idx="3">
                  <c:v>5800</c:v>
                </c:pt>
                <c:pt idx="4">
                  <c:v>6800</c:v>
                </c:pt>
                <c:pt idx="5">
                  <c:v>7100</c:v>
                </c:pt>
                <c:pt idx="6">
                  <c:v>7100</c:v>
                </c:pt>
                <c:pt idx="7">
                  <c:v>7500</c:v>
                </c:pt>
                <c:pt idx="8">
                  <c:v>7500</c:v>
                </c:pt>
                <c:pt idx="9">
                  <c:v>8300</c:v>
                </c:pt>
                <c:pt idx="10">
                  <c:v>8300</c:v>
                </c:pt>
                <c:pt idx="11">
                  <c:v>8800</c:v>
                </c:pt>
                <c:pt idx="12">
                  <c:v>9300</c:v>
                </c:pt>
                <c:pt idx="13">
                  <c:v>9300</c:v>
                </c:pt>
                <c:pt idx="14">
                  <c:v>9500</c:v>
                </c:pt>
                <c:pt idx="15">
                  <c:v>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9-48CD-B56F-140382D1C7C8}"/>
            </c:ext>
          </c:extLst>
        </c:ser>
        <c:ser>
          <c:idx val="4"/>
          <c:order val="4"/>
          <c:tx>
            <c:v>Ergebnis EUR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Verlauf!$F$2:$F$17</c:f>
              <c:numCache>
                <c:formatCode>General</c:formatCode>
                <c:ptCount val="16"/>
                <c:pt idx="0">
                  <c:v>15</c:v>
                </c:pt>
                <c:pt idx="1">
                  <c:v>60</c:v>
                </c:pt>
                <c:pt idx="2">
                  <c:v>85</c:v>
                </c:pt>
                <c:pt idx="3">
                  <c:v>180</c:v>
                </c:pt>
                <c:pt idx="4">
                  <c:v>245</c:v>
                </c:pt>
                <c:pt idx="5">
                  <c:v>310</c:v>
                </c:pt>
                <c:pt idx="6">
                  <c:v>385</c:v>
                </c:pt>
                <c:pt idx="7">
                  <c:v>405</c:v>
                </c:pt>
                <c:pt idx="8">
                  <c:v>518</c:v>
                </c:pt>
                <c:pt idx="9">
                  <c:v>624</c:v>
                </c:pt>
                <c:pt idx="10">
                  <c:v>698</c:v>
                </c:pt>
                <c:pt idx="11">
                  <c:v>786</c:v>
                </c:pt>
                <c:pt idx="12">
                  <c:v>840</c:v>
                </c:pt>
                <c:pt idx="13">
                  <c:v>910</c:v>
                </c:pt>
                <c:pt idx="14">
                  <c:v>985</c:v>
                </c:pt>
                <c:pt idx="15">
                  <c:v>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9-48CD-B56F-140382D1C7C8}"/>
            </c:ext>
          </c:extLst>
        </c:ser>
        <c:ser>
          <c:idx val="5"/>
          <c:order val="5"/>
          <c:tx>
            <c:v>Rendite %</c:v>
          </c:tx>
          <c:cat>
            <c:numRef>
              <c:f>Verlauf!$A$2:$A$17</c:f>
              <c:numCache>
                <c:formatCode>dd\.mm\.yyyy</c:formatCode>
                <c:ptCount val="16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  <c:pt idx="12">
                  <c:v>46053</c:v>
                </c:pt>
                <c:pt idx="13">
                  <c:v>46081</c:v>
                </c:pt>
                <c:pt idx="14">
                  <c:v>46112</c:v>
                </c:pt>
                <c:pt idx="15">
                  <c:v>46142</c:v>
                </c:pt>
              </c:numCache>
            </c:numRef>
          </c:cat>
          <c:val>
            <c:numRef>
              <c:f>Verlauf!$G$2:$G$17</c:f>
              <c:numCache>
                <c:formatCode>0.0%</c:formatCode>
                <c:ptCount val="16"/>
                <c:pt idx="0">
                  <c:v>6.8181818181818179E-3</c:v>
                </c:pt>
                <c:pt idx="1">
                  <c:v>1.8181818181818181E-2</c:v>
                </c:pt>
                <c:pt idx="2">
                  <c:v>1.7000000000000001E-2</c:v>
                </c:pt>
                <c:pt idx="3">
                  <c:v>3.1034482758620689E-2</c:v>
                </c:pt>
                <c:pt idx="4">
                  <c:v>3.6029411764705879E-2</c:v>
                </c:pt>
                <c:pt idx="5">
                  <c:v>4.3661971830985913E-2</c:v>
                </c:pt>
                <c:pt idx="6">
                  <c:v>5.4225352112676053E-2</c:v>
                </c:pt>
                <c:pt idx="7">
                  <c:v>5.3999999999999999E-2</c:v>
                </c:pt>
                <c:pt idx="8">
                  <c:v>6.9066666666666665E-2</c:v>
                </c:pt>
                <c:pt idx="9">
                  <c:v>7.5180722891566271E-2</c:v>
                </c:pt>
                <c:pt idx="10">
                  <c:v>8.4096385542168681E-2</c:v>
                </c:pt>
                <c:pt idx="11">
                  <c:v>8.9318181818181824E-2</c:v>
                </c:pt>
                <c:pt idx="12">
                  <c:v>9.0322580645161285E-2</c:v>
                </c:pt>
                <c:pt idx="13">
                  <c:v>9.7849462365591403E-2</c:v>
                </c:pt>
                <c:pt idx="14">
                  <c:v>0.1036842105263158</c:v>
                </c:pt>
                <c:pt idx="15">
                  <c:v>0.11173469387755101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A9-48CD-B56F-140382D1C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dd\.mm\.yy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21</xdr:row>
      <xdr:rowOff>0</xdr:rowOff>
    </xdr:from>
    <xdr:to>
      <xdr:col>17</xdr:col>
      <xdr:colOff>0</xdr:colOff>
      <xdr:row>38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39</xdr:row>
      <xdr:rowOff>0</xdr:rowOff>
    </xdr:from>
    <xdr:to>
      <xdr:col>17</xdr:col>
      <xdr:colOff>0</xdr:colOff>
      <xdr:row>58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Transaktionen" displayName="tblTransaktionen" ref="A1:O251">
  <tableColumns count="15">
    <tableColumn id="1" xr3:uid="{00000000-0010-0000-0000-000001000000}" name="Datum"/>
    <tableColumn id="2" xr3:uid="{00000000-0010-0000-0000-000002000000}" name="Wertpapier"/>
    <tableColumn id="3" xr3:uid="{00000000-0010-0000-0000-000003000000}" name="ISIN/Ticker"/>
    <tableColumn id="4" xr3:uid="{00000000-0010-0000-0000-000004000000}" name="Anlageklasse"/>
    <tableColumn id="5" xr3:uid="{00000000-0010-0000-0000-000005000000}" name="Region"/>
    <tableColumn id="6" xr3:uid="{00000000-0010-0000-0000-000006000000}" name="Aktion"/>
    <tableColumn id="7" xr3:uid="{00000000-0010-0000-0000-000007000000}" name="Stück"/>
    <tableColumn id="8" xr3:uid="{00000000-0010-0000-0000-000008000000}" name="Kurs"/>
    <tableColumn id="9" xr3:uid="{00000000-0010-0000-0000-000009000000}" name="Währung"/>
    <tableColumn id="10" xr3:uid="{00000000-0010-0000-0000-00000A000000}" name="FX zu EUR"/>
    <tableColumn id="11" xr3:uid="{00000000-0010-0000-0000-00000B000000}" name="Gebühren EUR"/>
    <tableColumn id="12" xr3:uid="{00000000-0010-0000-0000-00000C000000}" name="Steuer EUR"/>
    <tableColumn id="13" xr3:uid="{00000000-0010-0000-0000-00000D000000}" name="Betrag EUR"/>
    <tableColumn id="14" xr3:uid="{00000000-0010-0000-0000-00000E000000}" name="Cashflow EUR"/>
    <tableColumn id="15" xr3:uid="{00000000-0010-0000-0000-00000F000000}" name="Hinwe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Kursdaten" displayName="tblKursdaten" ref="A1:I101">
  <tableColumns count="9">
    <tableColumn id="1" xr3:uid="{00000000-0010-0000-0100-000001000000}" name="Wertpapier"/>
    <tableColumn id="2" xr3:uid="{00000000-0010-0000-0100-000002000000}" name="ISIN/Ticker"/>
    <tableColumn id="3" xr3:uid="{00000000-0010-0000-0100-000003000000}" name="Anlageklasse"/>
    <tableColumn id="4" xr3:uid="{00000000-0010-0000-0100-000004000000}" name="Region"/>
    <tableColumn id="5" xr3:uid="{00000000-0010-0000-0100-000005000000}" name="Währung"/>
    <tableColumn id="6" xr3:uid="{00000000-0010-0000-0100-000006000000}" name="Aktueller Kurs"/>
    <tableColumn id="7" xr3:uid="{00000000-0010-0000-0100-000007000000}" name="FX zu EUR"/>
    <tableColumn id="8" xr3:uid="{00000000-0010-0000-0100-000008000000}" name="Kurs EUR"/>
    <tableColumn id="9" xr3:uid="{00000000-0010-0000-0100-000009000000}" name="Zielgewicht %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Bestand" displayName="tblBestand" ref="A1:R101">
  <tableColumns count="18">
    <tableColumn id="1" xr3:uid="{00000000-0010-0000-0200-000001000000}" name="Wertpapier"/>
    <tableColumn id="2" xr3:uid="{00000000-0010-0000-0200-000002000000}" name="ISIN/Ticker"/>
    <tableColumn id="3" xr3:uid="{00000000-0010-0000-0200-000003000000}" name="Anlageklasse"/>
    <tableColumn id="4" xr3:uid="{00000000-0010-0000-0200-000004000000}" name="Region"/>
    <tableColumn id="5" xr3:uid="{00000000-0010-0000-0200-000005000000}" name="Bestand Stück"/>
    <tableColumn id="6" xr3:uid="{00000000-0010-0000-0200-000006000000}" name="Gekaufte Stück"/>
    <tableColumn id="7" xr3:uid="{00000000-0010-0000-0200-000007000000}" name="Kaufkosten EUR"/>
    <tableColumn id="8" xr3:uid="{00000000-0010-0000-0200-000008000000}" name="Ø Einstand EUR/Stück"/>
    <tableColumn id="9" xr3:uid="{00000000-0010-0000-0200-000009000000}" name="Aktueller Kurs EUR"/>
    <tableColumn id="10" xr3:uid="{00000000-0010-0000-0200-00000A000000}" name="Aktueller Wert EUR"/>
    <tableColumn id="11" xr3:uid="{00000000-0010-0000-0200-00000B000000}" name="Dividenden netto EUR"/>
    <tableColumn id="12" xr3:uid="{00000000-0010-0000-0200-00000C000000}" name="Verkäufe netto EUR"/>
    <tableColumn id="13" xr3:uid="{00000000-0010-0000-0200-00000D000000}" name="Offener G/V EUR"/>
    <tableColumn id="14" xr3:uid="{00000000-0010-0000-0200-00000E000000}" name="Performance inkl. Div. %"/>
    <tableColumn id="15" xr3:uid="{00000000-0010-0000-0200-00000F000000}" name="Gewichtung %"/>
    <tableColumn id="16" xr3:uid="{00000000-0010-0000-0200-000010000000}" name="Zielgewicht %"/>
    <tableColumn id="17" xr3:uid="{00000000-0010-0000-0200-000011000000}" name="Abweichung %-Punkte"/>
    <tableColumn id="18" xr3:uid="{00000000-0010-0000-0200-000012000000}" name="Sign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Verlauf" displayName="tblVerlauf" ref="A1:H61">
  <tableColumns count="8">
    <tableColumn id="1" xr3:uid="{00000000-0010-0000-0300-000001000000}" name="Datum"/>
    <tableColumn id="2" xr3:uid="{00000000-0010-0000-0300-000002000000}" name="Einzahlungen EUR"/>
    <tableColumn id="3" xr3:uid="{00000000-0010-0000-0300-000003000000}" name="Auszahlungen EUR"/>
    <tableColumn id="4" xr3:uid="{00000000-0010-0000-0300-000004000000}" name="Depotwert EUR"/>
    <tableColumn id="5" xr3:uid="{00000000-0010-0000-0300-000005000000}" name="Netto investiert kumuliert EUR"/>
    <tableColumn id="6" xr3:uid="{00000000-0010-0000-0300-000006000000}" name="Ergebnis EUR"/>
    <tableColumn id="7" xr3:uid="{00000000-0010-0000-0300-000007000000}" name="Rendite %"/>
    <tableColumn id="8" xr3:uid="{00000000-0010-0000-0300-000008000000}" name="Komment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0"/>
  <sheetViews>
    <sheetView tabSelected="1" workbookViewId="0">
      <selection activeCell="F35" sqref="F35"/>
    </sheetView>
  </sheetViews>
  <sheetFormatPr baseColWidth="10" defaultColWidth="9" defaultRowHeight="15" x14ac:dyDescent="0.25"/>
  <cols>
    <col min="1" max="1" width="25.625" bestFit="1" customWidth="1"/>
    <col min="2" max="2" width="16.75" bestFit="1" customWidth="1"/>
    <col min="3" max="3" width="5.75" bestFit="1" customWidth="1"/>
    <col min="4" max="4" width="13.125" bestFit="1" customWidth="1"/>
    <col min="5" max="5" width="13.625" bestFit="1" customWidth="1"/>
    <col min="6" max="6" width="43.5" bestFit="1" customWidth="1"/>
    <col min="7" max="7" width="15" bestFit="1" customWidth="1"/>
    <col min="8" max="8" width="5" bestFit="1" customWidth="1"/>
  </cols>
  <sheetData>
    <row r="1" spans="1:26" ht="26.2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32" t="s">
        <v>1</v>
      </c>
      <c r="B2" s="31"/>
      <c r="C2" s="31"/>
      <c r="D2" s="31"/>
      <c r="E2" s="31"/>
      <c r="F2" s="31"/>
      <c r="G2" s="31"/>
      <c r="H2" s="3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2"/>
      <c r="B3" s="2"/>
      <c r="C3" s="2"/>
      <c r="D3" s="2"/>
      <c r="E3" s="2"/>
      <c r="F3" s="2"/>
      <c r="G3" s="2"/>
      <c r="H3" s="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1" t="s">
        <v>2</v>
      </c>
      <c r="B4" s="1" t="s">
        <v>3</v>
      </c>
      <c r="C4" s="2"/>
      <c r="D4" s="33" t="s">
        <v>4</v>
      </c>
      <c r="E4" s="33"/>
      <c r="F4" s="33"/>
      <c r="G4" s="33"/>
      <c r="H4" s="3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0" x14ac:dyDescent="0.25">
      <c r="A5" s="3" t="s">
        <v>5</v>
      </c>
      <c r="B5" s="4">
        <f>SUM(Bestand!J2:J101)</f>
        <v>9145.19</v>
      </c>
      <c r="C5" s="2"/>
      <c r="D5" s="5" t="s">
        <v>6</v>
      </c>
      <c r="E5" s="6" t="s">
        <v>7</v>
      </c>
      <c r="F5" s="6" t="s">
        <v>8</v>
      </c>
      <c r="G5" s="2"/>
      <c r="H5" s="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0" x14ac:dyDescent="0.25">
      <c r="A6" s="3" t="s">
        <v>9</v>
      </c>
      <c r="B6" s="4">
        <f>SUM(Bestand!G2:G101)</f>
        <v>8879.6099999999988</v>
      </c>
      <c r="C6" s="2"/>
      <c r="D6" s="5" t="s">
        <v>10</v>
      </c>
      <c r="E6" s="6" t="s">
        <v>11</v>
      </c>
      <c r="F6" s="6" t="s">
        <v>12</v>
      </c>
      <c r="G6" s="2"/>
      <c r="H6" s="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0" x14ac:dyDescent="0.25">
      <c r="A7" s="3" t="s">
        <v>13</v>
      </c>
      <c r="B7" s="4">
        <f>SUM(Bestand!L2:L101)</f>
        <v>220.8</v>
      </c>
      <c r="C7" s="2"/>
      <c r="D7" s="5" t="s">
        <v>14</v>
      </c>
      <c r="E7" s="6" t="s">
        <v>15</v>
      </c>
      <c r="F7" s="6" t="s">
        <v>16</v>
      </c>
      <c r="G7" s="2"/>
      <c r="H7" s="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0" x14ac:dyDescent="0.25">
      <c r="A8" s="3" t="s">
        <v>17</v>
      </c>
      <c r="B8" s="4">
        <f>SUM(Bestand!K2:K101)</f>
        <v>26.250000000000004</v>
      </c>
      <c r="C8" s="2"/>
      <c r="D8" s="5" t="s">
        <v>18</v>
      </c>
      <c r="E8" s="6" t="s">
        <v>19</v>
      </c>
      <c r="F8" s="6" t="s">
        <v>20</v>
      </c>
      <c r="G8" s="2"/>
      <c r="H8" s="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3" t="s">
        <v>21</v>
      </c>
      <c r="B9" s="4">
        <f>B5+B7+B8-B6</f>
        <v>512.63000000000102</v>
      </c>
      <c r="C9" s="2"/>
      <c r="D9" s="2"/>
      <c r="E9" s="2"/>
      <c r="F9" s="2"/>
      <c r="G9" s="2"/>
      <c r="H9" s="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3" t="s">
        <v>22</v>
      </c>
      <c r="B10" s="7">
        <f>IFERROR(B9/B6,0)</f>
        <v>5.7731139092820641E-2</v>
      </c>
      <c r="C10" s="2"/>
      <c r="D10" s="2"/>
      <c r="E10" s="2"/>
      <c r="F10" s="2"/>
      <c r="G10" s="2"/>
      <c r="H10" s="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3" t="s">
        <v>23</v>
      </c>
      <c r="B11" s="8">
        <f>COUNTIF(Bestand!E2:E101,"&gt;0")</f>
        <v>7</v>
      </c>
      <c r="C11" s="2"/>
      <c r="D11" s="2"/>
      <c r="E11" s="2"/>
      <c r="F11" s="2"/>
      <c r="G11" s="2"/>
      <c r="H11" s="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3" t="s">
        <v>24</v>
      </c>
      <c r="B12" s="8" t="str">
        <f>IFERROR(INDEX(Bestand!A2:A101,MATCH(MAX(Bestand!J2:J101),Bestand!J2:J101,0)),"-")</f>
        <v>Nordlicht Global ETF</v>
      </c>
      <c r="C12" s="2"/>
      <c r="D12" s="2"/>
      <c r="E12" s="2"/>
      <c r="F12" s="2"/>
      <c r="G12" s="2"/>
      <c r="H12" s="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3" t="s">
        <v>25</v>
      </c>
      <c r="B13" s="7">
        <f>MAX(Bestand!O2:O101)</f>
        <v>0.4205052054686671</v>
      </c>
      <c r="C13" s="2"/>
      <c r="D13" s="2"/>
      <c r="E13" s="2"/>
      <c r="F13" s="2"/>
      <c r="G13" s="2"/>
      <c r="H13" s="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30" x14ac:dyDescent="0.25">
      <c r="A14" s="3" t="s">
        <v>26</v>
      </c>
      <c r="B14" s="8" t="str">
        <f>IF(B13&gt;0.35,"Konzentration prüfen",IF(B13&gt;0.25,"leicht konzentriert","ausgewogen"))</f>
        <v>Konzentration prüfen</v>
      </c>
      <c r="C14" s="2"/>
      <c r="D14" s="2"/>
      <c r="E14" s="2"/>
      <c r="F14" s="2"/>
      <c r="G14" s="2"/>
      <c r="H14" s="2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1" t="s">
        <v>27</v>
      </c>
      <c r="B16" s="1" t="s">
        <v>28</v>
      </c>
      <c r="C16" s="2"/>
      <c r="D16" s="1" t="s">
        <v>29</v>
      </c>
      <c r="E16" s="1" t="s">
        <v>28</v>
      </c>
      <c r="F16" s="2"/>
      <c r="G16" s="2"/>
      <c r="H16" s="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2" t="s">
        <v>30</v>
      </c>
      <c r="B17" s="9">
        <f>SUMIFS(Bestand!$J$2:$J$101,Bestand!$C$2:$C$101,A17)</f>
        <v>4993.4059999999999</v>
      </c>
      <c r="C17" s="2"/>
      <c r="D17" s="2" t="s">
        <v>31</v>
      </c>
      <c r="E17" s="9">
        <f>SUMIFS(Bestand!$J$2:$J$101,Bestand!$D$2:$D$101,D17)</f>
        <v>4103.2</v>
      </c>
      <c r="F17" s="2"/>
      <c r="G17" s="2"/>
      <c r="H17" s="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2" t="s">
        <v>32</v>
      </c>
      <c r="B18" s="9">
        <f>SUMIFS(Bestand!$J$2:$J$101,Bestand!$C$2:$C$101,A18)</f>
        <v>1534.2840000000001</v>
      </c>
      <c r="C18" s="2"/>
      <c r="D18" s="2" t="s">
        <v>33</v>
      </c>
      <c r="E18" s="9">
        <f>SUMIFS(Bestand!$J$2:$J$101,Bestand!$D$2:$D$101,D18)</f>
        <v>2686.3</v>
      </c>
      <c r="F18" s="2"/>
      <c r="G18" s="2"/>
      <c r="H18" s="2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2" t="s">
        <v>34</v>
      </c>
      <c r="B19" s="9">
        <f>SUMIFS(Bestand!$J$2:$J$101,Bestand!$C$2:$C$101,A19)</f>
        <v>2062</v>
      </c>
      <c r="C19" s="2"/>
      <c r="D19" s="2" t="s">
        <v>35</v>
      </c>
      <c r="E19" s="9">
        <f>SUMIFS(Bestand!$J$2:$J$101,Bestand!$D$2:$D$101,D19)</f>
        <v>1207.884</v>
      </c>
      <c r="F19" s="2"/>
      <c r="G19" s="2"/>
      <c r="H19" s="2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2" t="s">
        <v>36</v>
      </c>
      <c r="B20" s="9">
        <f>SUMIFS(Bestand!$J$2:$J$101,Bestand!$C$2:$C$101,A20)</f>
        <v>257.60000000000002</v>
      </c>
      <c r="C20" s="2"/>
      <c r="D20" s="2" t="s">
        <v>37</v>
      </c>
      <c r="E20" s="9">
        <f>SUMIFS(Bestand!$J$2:$J$101,Bestand!$D$2:$D$101,D20)</f>
        <v>1147.806</v>
      </c>
      <c r="F20" s="2"/>
      <c r="G20" s="2"/>
      <c r="H20" s="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2" t="s">
        <v>38</v>
      </c>
      <c r="B21" s="9">
        <f>SUMIFS(Bestand!$J$2:$J$101,Bestand!$C$2:$C$101,A21)</f>
        <v>297.90000000000003</v>
      </c>
      <c r="C21" s="2"/>
      <c r="D21" s="2" t="s">
        <v>39</v>
      </c>
      <c r="E21" s="9">
        <f>SUMIFS(Bestand!$J$2:$J$101,Bestand!$D$2:$D$101,D21)</f>
        <v>0</v>
      </c>
      <c r="F21" s="2"/>
      <c r="G21" s="2"/>
      <c r="H21" s="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2" t="s">
        <v>40</v>
      </c>
      <c r="B22" s="9">
        <f>SUMIFS(Bestand!$J$2:$J$101,Bestand!$C$2:$C$101,A22)</f>
        <v>0</v>
      </c>
      <c r="C22" s="2"/>
      <c r="D22" s="2" t="s">
        <v>41</v>
      </c>
      <c r="E22" s="9">
        <f>SUMIFS(Bestand!$J$2:$J$101,Bestand!$D$2:$D$101,D22)</f>
        <v>0</v>
      </c>
      <c r="F22" s="2"/>
      <c r="G22" s="2"/>
      <c r="H22" s="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2" t="s">
        <v>42</v>
      </c>
      <c r="B23" s="9">
        <f>SUMIFS(Bestand!$J$2:$J$101,Bestand!$C$2:$C$101,A23)</f>
        <v>0</v>
      </c>
      <c r="C23" s="2"/>
      <c r="D23" s="2"/>
      <c r="E23" s="2"/>
      <c r="F23" s="2"/>
      <c r="G23" s="2"/>
      <c r="H23" s="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1" t="s">
        <v>43</v>
      </c>
      <c r="B26" s="1" t="s">
        <v>28</v>
      </c>
      <c r="C26" s="1" t="s">
        <v>44</v>
      </c>
      <c r="D26" s="1" t="s">
        <v>45</v>
      </c>
      <c r="E26" s="1" t="s">
        <v>46</v>
      </c>
      <c r="F26" s="1" t="s">
        <v>47</v>
      </c>
      <c r="G26" s="1" t="s">
        <v>48</v>
      </c>
      <c r="H26" s="1" t="s">
        <v>49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30" x14ac:dyDescent="0.25">
      <c r="A27" s="2" t="str">
        <f>IF(Bestand!A2="","",Bestand!A2)</f>
        <v>Nordlicht Global ETF</v>
      </c>
      <c r="B27" s="9">
        <f>IF(Bestand!A2="","",Bestand!J2)</f>
        <v>3845.6</v>
      </c>
      <c r="C27" s="10">
        <f>IF(Bestand!A2="","",Bestand!O2)</f>
        <v>0.4205052054686671</v>
      </c>
      <c r="D27" s="10">
        <f>IF(Bestand!A2="","",Bestand!P2)</f>
        <v>0.35</v>
      </c>
      <c r="E27" s="10">
        <f>IF(Bestand!A2="","",Bestand!Q2)</f>
        <v>7.050520546866712E-2</v>
      </c>
      <c r="F27" s="2" t="str">
        <f>IF(Bestand!A2="","",Bestand!R2)</f>
        <v>reduzieren prüfen</v>
      </c>
      <c r="G27" s="2" t="str">
        <f t="shared" ref="G27:G36" si="0">IF(A27="","",IF(F27="OK","keine Aktion",IF(E27&gt;0,"Verkauf/Neukäufe umlenken","Kauf prüfen")))</f>
        <v>Verkauf/Neukäufe umlenken</v>
      </c>
      <c r="H27" s="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25">
      <c r="A28" s="2" t="str">
        <f>IF(Bestand!A3="","",Bestand!A3)</f>
        <v>RheinMain Dividenden AG</v>
      </c>
      <c r="B28" s="9">
        <f>IF(Bestand!A3="","",Bestand!J3)</f>
        <v>326.39999999999998</v>
      </c>
      <c r="C28" s="10">
        <f>IF(Bestand!A3="","",Bestand!O3)</f>
        <v>3.5690893245520321E-2</v>
      </c>
      <c r="D28" s="10">
        <f>IF(Bestand!A3="","",Bestand!P3)</f>
        <v>0.1</v>
      </c>
      <c r="E28" s="10">
        <f>IF(Bestand!A3="","",Bestand!Q3)</f>
        <v>-6.4309106754479678E-2</v>
      </c>
      <c r="F28" s="2" t="str">
        <f>IF(Bestand!A3="","",Bestand!R3)</f>
        <v>aufstocken prüfen</v>
      </c>
      <c r="G28" s="2" t="str">
        <f t="shared" si="0"/>
        <v>Kauf prüfen</v>
      </c>
      <c r="H28" s="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2" t="str">
        <f>IF(Bestand!A4="","",Bestand!A4)</f>
        <v>Alpen Clean Energy</v>
      </c>
      <c r="B29" s="9">
        <f>IF(Bestand!A4="","",Bestand!J4)</f>
        <v>1207.884</v>
      </c>
      <c r="C29" s="10">
        <f>IF(Bestand!A4="","",Bestand!O4)</f>
        <v>0.13207861181670363</v>
      </c>
      <c r="D29" s="10">
        <f>IF(Bestand!A4="","",Bestand!P4)</f>
        <v>0.15</v>
      </c>
      <c r="E29" s="10">
        <f>IF(Bestand!A4="","",Bestand!Q4)</f>
        <v>-1.7921388183296361E-2</v>
      </c>
      <c r="F29" s="2" t="str">
        <f>IF(Bestand!A4="","",Bestand!R4)</f>
        <v>OK</v>
      </c>
      <c r="G29" s="2" t="str">
        <f t="shared" si="0"/>
        <v>keine Aktion</v>
      </c>
      <c r="H29" s="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2" t="str">
        <f>IF(Bestand!A5="","",Bestand!A5)</f>
        <v>Europa Staatsanleihen ETF</v>
      </c>
      <c r="B30" s="9">
        <f>IF(Bestand!A5="","",Bestand!J5)</f>
        <v>2062</v>
      </c>
      <c r="C30" s="10">
        <f>IF(Bestand!A5="","",Bestand!O5)</f>
        <v>0.22547371897139371</v>
      </c>
      <c r="D30" s="10">
        <f>IF(Bestand!A5="","",Bestand!P5)</f>
        <v>0.2</v>
      </c>
      <c r="E30" s="10">
        <f>IF(Bestand!A5="","",Bestand!Q5)</f>
        <v>2.5473718971393694E-2</v>
      </c>
      <c r="F30" s="2" t="str">
        <f>IF(Bestand!A5="","",Bestand!R5)</f>
        <v>OK</v>
      </c>
      <c r="G30" s="2" t="str">
        <f t="shared" si="0"/>
        <v>keine Aktion</v>
      </c>
      <c r="H30" s="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25">
      <c r="A31" s="2" t="str">
        <f>IF(Bestand!A6="","",Bestand!A6)</f>
        <v>Silber ETC</v>
      </c>
      <c r="B31" s="9">
        <f>IF(Bestand!A6="","",Bestand!J6)</f>
        <v>257.60000000000002</v>
      </c>
      <c r="C31" s="10">
        <f>IF(Bestand!A6="","",Bestand!O6)</f>
        <v>2.8167812806513589E-2</v>
      </c>
      <c r="D31" s="10">
        <f>IF(Bestand!A6="","",Bestand!P6)</f>
        <v>0.08</v>
      </c>
      <c r="E31" s="10">
        <f>IF(Bestand!A6="","",Bestand!Q6)</f>
        <v>-5.1832187193486409E-2</v>
      </c>
      <c r="F31" s="2" t="str">
        <f>IF(Bestand!A6="","",Bestand!R6)</f>
        <v>aufstocken prüfen</v>
      </c>
      <c r="G31" s="2" t="str">
        <f t="shared" si="0"/>
        <v>Kauf prüfen</v>
      </c>
      <c r="H31" s="2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2" t="str">
        <f>IF(Bestand!A7="","",Bestand!A7)</f>
        <v>Pazifik Tech ETF</v>
      </c>
      <c r="B32" s="9">
        <f>IF(Bestand!A7="","",Bestand!J7)</f>
        <v>1147.806</v>
      </c>
      <c r="C32" s="10">
        <f>IF(Bestand!A7="","",Bestand!O7)</f>
        <v>0.12550925677870006</v>
      </c>
      <c r="D32" s="10">
        <f>IF(Bestand!A7="","",Bestand!P7)</f>
        <v>0.1</v>
      </c>
      <c r="E32" s="10">
        <f>IF(Bestand!A7="","",Bestand!Q7)</f>
        <v>2.5509256778700057E-2</v>
      </c>
      <c r="F32" s="2" t="str">
        <f>IF(Bestand!A7="","",Bestand!R7)</f>
        <v>OK</v>
      </c>
      <c r="G32" s="2" t="str">
        <f t="shared" si="0"/>
        <v>keine Aktion</v>
      </c>
      <c r="H32" s="2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2" t="str">
        <f>IF(Bestand!A8="","",Bestand!A8)</f>
        <v>Digital Infrastruktur REIT</v>
      </c>
      <c r="B33" s="9">
        <f>IF(Bestand!A8="","",Bestand!J8)</f>
        <v>297.90000000000003</v>
      </c>
      <c r="C33" s="10">
        <f>IF(Bestand!A8="","",Bestand!O8)</f>
        <v>3.2574500912501546E-2</v>
      </c>
      <c r="D33" s="10">
        <f>IF(Bestand!A8="","",Bestand!P8)</f>
        <v>0.02</v>
      </c>
      <c r="E33" s="10">
        <f>IF(Bestand!A8="","",Bestand!Q8)</f>
        <v>1.2574500912501545E-2</v>
      </c>
      <c r="F33" s="2" t="str">
        <f>IF(Bestand!A8="","",Bestand!R8)</f>
        <v>OK</v>
      </c>
      <c r="G33" s="2" t="str">
        <f t="shared" si="0"/>
        <v>keine Aktion</v>
      </c>
      <c r="H33" s="2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A34" s="2" t="str">
        <f>IF(Bestand!A9="","",Bestand!A9)</f>
        <v/>
      </c>
      <c r="B34" s="9" t="str">
        <f>IF(Bestand!A9="","",Bestand!J9)</f>
        <v/>
      </c>
      <c r="C34" s="10" t="str">
        <f>IF(Bestand!A9="","",Bestand!O9)</f>
        <v/>
      </c>
      <c r="D34" s="10" t="str">
        <f>IF(Bestand!A9="","",Bestand!P9)</f>
        <v/>
      </c>
      <c r="E34" s="10" t="str">
        <f>IF(Bestand!A9="","",Bestand!Q9)</f>
        <v/>
      </c>
      <c r="F34" s="2" t="str">
        <f>IF(Bestand!A9="","",Bestand!R9)</f>
        <v/>
      </c>
      <c r="G34" s="2" t="str">
        <f t="shared" si="0"/>
        <v/>
      </c>
      <c r="H34" s="2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2" t="str">
        <f>IF(Bestand!A10="","",Bestand!A10)</f>
        <v/>
      </c>
      <c r="B35" s="9" t="str">
        <f>IF(Bestand!A10="","",Bestand!J10)</f>
        <v/>
      </c>
      <c r="C35" s="10" t="str">
        <f>IF(Bestand!A10="","",Bestand!O10)</f>
        <v/>
      </c>
      <c r="D35" s="10" t="str">
        <f>IF(Bestand!A10="","",Bestand!P10)</f>
        <v/>
      </c>
      <c r="E35" s="10" t="str">
        <f>IF(Bestand!A10="","",Bestand!Q10)</f>
        <v/>
      </c>
      <c r="F35" s="2" t="str">
        <f>IF(Bestand!A10="","",Bestand!R10)</f>
        <v/>
      </c>
      <c r="G35" s="2" t="str">
        <f t="shared" si="0"/>
        <v/>
      </c>
      <c r="H35" s="2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2" t="str">
        <f>IF(Bestand!A11="","",Bestand!A11)</f>
        <v/>
      </c>
      <c r="B36" s="9" t="str">
        <f>IF(Bestand!A11="","",Bestand!J11)</f>
        <v/>
      </c>
      <c r="C36" s="10" t="str">
        <f>IF(Bestand!A11="","",Bestand!O11)</f>
        <v/>
      </c>
      <c r="D36" s="10" t="str">
        <f>IF(Bestand!A11="","",Bestand!P11)</f>
        <v/>
      </c>
      <c r="E36" s="10" t="str">
        <f>IF(Bestand!A11="","",Bestand!Q11)</f>
        <v/>
      </c>
      <c r="F36" s="2" t="str">
        <f>IF(Bestand!A11="","",Bestand!R11)</f>
        <v/>
      </c>
      <c r="G36" s="2" t="str">
        <f t="shared" si="0"/>
        <v/>
      </c>
      <c r="H36" s="2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</sheetData>
  <mergeCells count="3">
    <mergeCell ref="A2:H2"/>
    <mergeCell ref="D4:H4"/>
    <mergeCell ref="A1:Q1"/>
  </mergeCells>
  <conditionalFormatting sqref="E27:E36">
    <cfRule type="expression" dxfId="13" priority="3">
      <formula>ABS(E27)&gt;0.05</formula>
    </cfRule>
  </conditionalFormatting>
  <conditionalFormatting sqref="F27:F36">
    <cfRule type="expression" dxfId="12" priority="1">
      <formula>F27="OK"</formula>
    </cfRule>
    <cfRule type="expression" dxfId="11" priority="2">
      <formula>F27&lt;&gt;"OK"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0"/>
  <sheetViews>
    <sheetView workbookViewId="0"/>
  </sheetViews>
  <sheetFormatPr baseColWidth="10" defaultColWidth="9" defaultRowHeight="15" x14ac:dyDescent="0.25"/>
  <cols>
    <col min="1" max="1" width="12" customWidth="1"/>
    <col min="2" max="2" width="26" customWidth="1"/>
    <col min="3" max="3" width="16" customWidth="1"/>
    <col min="4" max="6" width="14" customWidth="1"/>
    <col min="7" max="14" width="13" customWidth="1"/>
    <col min="15" max="15" width="26" customWidth="1"/>
  </cols>
  <sheetData>
    <row r="1" spans="1:26" x14ac:dyDescent="0.25">
      <c r="A1" s="1" t="s">
        <v>50</v>
      </c>
      <c r="B1" s="1" t="s">
        <v>43</v>
      </c>
      <c r="C1" s="1" t="s">
        <v>51</v>
      </c>
      <c r="D1" s="1" t="s">
        <v>27</v>
      </c>
      <c r="E1" s="1" t="s">
        <v>29</v>
      </c>
      <c r="F1" s="1" t="s">
        <v>48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  <c r="N1" s="1" t="s">
        <v>59</v>
      </c>
      <c r="O1" s="1" t="s">
        <v>60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12">
        <v>45667</v>
      </c>
      <c r="B2" s="13" t="s">
        <v>61</v>
      </c>
      <c r="C2" s="13" t="s">
        <v>62</v>
      </c>
      <c r="D2" s="13" t="s">
        <v>30</v>
      </c>
      <c r="E2" s="13" t="s">
        <v>31</v>
      </c>
      <c r="F2" s="13" t="s">
        <v>63</v>
      </c>
      <c r="G2" s="14">
        <v>20</v>
      </c>
      <c r="H2" s="15">
        <v>92.4</v>
      </c>
      <c r="I2" s="13" t="s">
        <v>64</v>
      </c>
      <c r="J2" s="16">
        <v>1</v>
      </c>
      <c r="K2" s="17">
        <v>1.5</v>
      </c>
      <c r="L2" s="17">
        <v>0</v>
      </c>
      <c r="M2" s="18">
        <f t="shared" ref="M2:M65" si="0">IF(A2="","",IF(OR(F2="Einzahlung",F2="Auszahlung",F2="Gebühr"),ROUND(H2*J2,2),ROUND(G2*H2*J2,2)))</f>
        <v>1848</v>
      </c>
      <c r="N2" s="18">
        <f t="shared" ref="N2:N65" si="1">IF(A2="","",IF(F2="Kauf",-(M2+K2+L2),IF(F2="Verkauf",M2-K2-L2,IF(F2="Dividende",M2-K2-L2,IF(F2="Einzahlung",M2,IF(F2="Auszahlung",-M2,IF(F2="Gebühr",-(M2+K2+L2),0)))))))</f>
        <v>-1849.5</v>
      </c>
      <c r="O2" s="2" t="s">
        <v>65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12">
        <v>45691</v>
      </c>
      <c r="B3" s="13" t="s">
        <v>66</v>
      </c>
      <c r="C3" s="13" t="s">
        <v>67</v>
      </c>
      <c r="D3" s="13" t="s">
        <v>32</v>
      </c>
      <c r="E3" s="13" t="s">
        <v>33</v>
      </c>
      <c r="F3" s="13" t="s">
        <v>63</v>
      </c>
      <c r="G3" s="14">
        <v>12</v>
      </c>
      <c r="H3" s="15">
        <v>38.200000000000003</v>
      </c>
      <c r="I3" s="13" t="s">
        <v>64</v>
      </c>
      <c r="J3" s="16">
        <v>1</v>
      </c>
      <c r="K3" s="17">
        <v>4.9000000000000004</v>
      </c>
      <c r="L3" s="17">
        <v>0</v>
      </c>
      <c r="M3" s="18">
        <f t="shared" si="0"/>
        <v>458.4</v>
      </c>
      <c r="N3" s="18">
        <f t="shared" si="1"/>
        <v>-463.29999999999995</v>
      </c>
      <c r="O3" s="2" t="s">
        <v>68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12">
        <v>45708</v>
      </c>
      <c r="B4" s="13" t="s">
        <v>69</v>
      </c>
      <c r="C4" s="13" t="s">
        <v>70</v>
      </c>
      <c r="D4" s="13" t="s">
        <v>32</v>
      </c>
      <c r="E4" s="13" t="s">
        <v>35</v>
      </c>
      <c r="F4" s="13" t="s">
        <v>63</v>
      </c>
      <c r="G4" s="14">
        <v>8</v>
      </c>
      <c r="H4" s="15">
        <v>74.5</v>
      </c>
      <c r="I4" s="13" t="s">
        <v>71</v>
      </c>
      <c r="J4" s="16">
        <v>0.92</v>
      </c>
      <c r="K4" s="17">
        <v>4.9000000000000004</v>
      </c>
      <c r="L4" s="17">
        <v>0</v>
      </c>
      <c r="M4" s="18">
        <f t="shared" si="0"/>
        <v>548.32000000000005</v>
      </c>
      <c r="N4" s="18">
        <f t="shared" si="1"/>
        <v>-553.22</v>
      </c>
      <c r="O4" s="2" t="s">
        <v>72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12">
        <v>45721</v>
      </c>
      <c r="B5" s="13" t="s">
        <v>73</v>
      </c>
      <c r="C5" s="13" t="s">
        <v>74</v>
      </c>
      <c r="D5" s="13" t="s">
        <v>34</v>
      </c>
      <c r="E5" s="13" t="s">
        <v>33</v>
      </c>
      <c r="F5" s="13" t="s">
        <v>63</v>
      </c>
      <c r="G5" s="14">
        <v>15</v>
      </c>
      <c r="H5" s="15">
        <v>101.8</v>
      </c>
      <c r="I5" s="13" t="s">
        <v>64</v>
      </c>
      <c r="J5" s="16">
        <v>1</v>
      </c>
      <c r="K5" s="17">
        <v>1.5</v>
      </c>
      <c r="L5" s="17">
        <v>0</v>
      </c>
      <c r="M5" s="18">
        <f t="shared" si="0"/>
        <v>1527</v>
      </c>
      <c r="N5" s="18">
        <f t="shared" si="1"/>
        <v>-1528.5</v>
      </c>
      <c r="O5" s="2" t="s">
        <v>75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12">
        <v>45734</v>
      </c>
      <c r="B6" s="13" t="s">
        <v>76</v>
      </c>
      <c r="C6" s="13" t="s">
        <v>77</v>
      </c>
      <c r="D6" s="13" t="s">
        <v>36</v>
      </c>
      <c r="E6" s="13" t="s">
        <v>31</v>
      </c>
      <c r="F6" s="13" t="s">
        <v>63</v>
      </c>
      <c r="G6" s="14">
        <v>6</v>
      </c>
      <c r="H6" s="15">
        <v>28.4</v>
      </c>
      <c r="I6" s="13" t="s">
        <v>64</v>
      </c>
      <c r="J6" s="16">
        <v>1</v>
      </c>
      <c r="K6" s="17">
        <v>2</v>
      </c>
      <c r="L6" s="17">
        <v>0</v>
      </c>
      <c r="M6" s="18">
        <f t="shared" si="0"/>
        <v>170.4</v>
      </c>
      <c r="N6" s="18">
        <f t="shared" si="1"/>
        <v>-172.4</v>
      </c>
      <c r="O6" s="2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5">
      <c r="A7" s="12">
        <v>45749</v>
      </c>
      <c r="B7" s="13" t="s">
        <v>78</v>
      </c>
      <c r="C7" s="13" t="s">
        <v>79</v>
      </c>
      <c r="D7" s="13" t="s">
        <v>30</v>
      </c>
      <c r="E7" s="13" t="s">
        <v>37</v>
      </c>
      <c r="F7" s="13" t="s">
        <v>63</v>
      </c>
      <c r="G7" s="14">
        <v>10</v>
      </c>
      <c r="H7" s="15">
        <v>64.7</v>
      </c>
      <c r="I7" s="13" t="s">
        <v>71</v>
      </c>
      <c r="J7" s="16">
        <v>0.91</v>
      </c>
      <c r="K7" s="17">
        <v>1.5</v>
      </c>
      <c r="L7" s="17">
        <v>0</v>
      </c>
      <c r="M7" s="18">
        <f t="shared" si="0"/>
        <v>588.77</v>
      </c>
      <c r="N7" s="18">
        <f t="shared" si="1"/>
        <v>-590.27</v>
      </c>
      <c r="O7" s="2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12">
        <v>45772</v>
      </c>
      <c r="B8" s="13" t="s">
        <v>61</v>
      </c>
      <c r="C8" s="13" t="s">
        <v>62</v>
      </c>
      <c r="D8" s="13" t="s">
        <v>30</v>
      </c>
      <c r="E8" s="13" t="s">
        <v>31</v>
      </c>
      <c r="F8" s="13" t="s">
        <v>80</v>
      </c>
      <c r="G8" s="14">
        <v>1</v>
      </c>
      <c r="H8" s="15">
        <v>12.8</v>
      </c>
      <c r="I8" s="13" t="s">
        <v>64</v>
      </c>
      <c r="J8" s="16">
        <v>1</v>
      </c>
      <c r="K8" s="17">
        <v>0</v>
      </c>
      <c r="L8" s="17">
        <v>3.2</v>
      </c>
      <c r="M8" s="18">
        <f t="shared" si="0"/>
        <v>12.8</v>
      </c>
      <c r="N8" s="18">
        <f t="shared" si="1"/>
        <v>9.6000000000000014</v>
      </c>
      <c r="O8" s="2" t="s">
        <v>81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12">
        <v>45787</v>
      </c>
      <c r="B9" s="13" t="s">
        <v>61</v>
      </c>
      <c r="C9" s="13" t="s">
        <v>62</v>
      </c>
      <c r="D9" s="13" t="s">
        <v>30</v>
      </c>
      <c r="E9" s="13" t="s">
        <v>31</v>
      </c>
      <c r="F9" s="13" t="s">
        <v>63</v>
      </c>
      <c r="G9" s="14">
        <v>10</v>
      </c>
      <c r="H9" s="15">
        <v>95.6</v>
      </c>
      <c r="I9" s="13" t="s">
        <v>64</v>
      </c>
      <c r="J9" s="16">
        <v>1</v>
      </c>
      <c r="K9" s="17">
        <v>1.5</v>
      </c>
      <c r="L9" s="17">
        <v>0</v>
      </c>
      <c r="M9" s="18">
        <f t="shared" si="0"/>
        <v>956</v>
      </c>
      <c r="N9" s="18">
        <f t="shared" si="1"/>
        <v>-957.5</v>
      </c>
      <c r="O9" s="2" t="s">
        <v>82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12">
        <v>45806</v>
      </c>
      <c r="B10" s="13" t="s">
        <v>66</v>
      </c>
      <c r="C10" s="13" t="s">
        <v>67</v>
      </c>
      <c r="D10" s="13" t="s">
        <v>32</v>
      </c>
      <c r="E10" s="13" t="s">
        <v>33</v>
      </c>
      <c r="F10" s="13" t="s">
        <v>83</v>
      </c>
      <c r="G10" s="14">
        <v>4</v>
      </c>
      <c r="H10" s="15">
        <v>42.1</v>
      </c>
      <c r="I10" s="13" t="s">
        <v>64</v>
      </c>
      <c r="J10" s="16">
        <v>1</v>
      </c>
      <c r="K10" s="17">
        <v>4.9000000000000004</v>
      </c>
      <c r="L10" s="17">
        <v>2.5</v>
      </c>
      <c r="M10" s="18">
        <f t="shared" si="0"/>
        <v>168.4</v>
      </c>
      <c r="N10" s="18">
        <f t="shared" si="1"/>
        <v>161</v>
      </c>
      <c r="O10" s="2" t="s">
        <v>84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12">
        <v>45819</v>
      </c>
      <c r="B11" s="13" t="s">
        <v>85</v>
      </c>
      <c r="C11" s="13" t="s">
        <v>86</v>
      </c>
      <c r="D11" s="13" t="s">
        <v>38</v>
      </c>
      <c r="E11" s="13" t="s">
        <v>33</v>
      </c>
      <c r="F11" s="13" t="s">
        <v>63</v>
      </c>
      <c r="G11" s="14">
        <v>9</v>
      </c>
      <c r="H11" s="15">
        <v>31.3</v>
      </c>
      <c r="I11" s="13" t="s">
        <v>64</v>
      </c>
      <c r="J11" s="16">
        <v>1</v>
      </c>
      <c r="K11" s="17">
        <v>4.9000000000000004</v>
      </c>
      <c r="L11" s="17">
        <v>0</v>
      </c>
      <c r="M11" s="18">
        <f t="shared" si="0"/>
        <v>281.7</v>
      </c>
      <c r="N11" s="18">
        <f t="shared" si="1"/>
        <v>-286.59999999999997</v>
      </c>
      <c r="O11" s="2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12">
        <v>45846</v>
      </c>
      <c r="B12" s="13" t="s">
        <v>73</v>
      </c>
      <c r="C12" s="13" t="s">
        <v>74</v>
      </c>
      <c r="D12" s="13" t="s">
        <v>34</v>
      </c>
      <c r="E12" s="13" t="s">
        <v>33</v>
      </c>
      <c r="F12" s="13" t="s">
        <v>80</v>
      </c>
      <c r="G12" s="14">
        <v>1</v>
      </c>
      <c r="H12" s="15">
        <v>9.6</v>
      </c>
      <c r="I12" s="13" t="s">
        <v>64</v>
      </c>
      <c r="J12" s="16">
        <v>1</v>
      </c>
      <c r="K12" s="17">
        <v>0</v>
      </c>
      <c r="L12" s="17">
        <v>2.4</v>
      </c>
      <c r="M12" s="18">
        <f t="shared" si="0"/>
        <v>9.6</v>
      </c>
      <c r="N12" s="18">
        <f t="shared" si="1"/>
        <v>7.1999999999999993</v>
      </c>
      <c r="O12" s="2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12">
        <v>45885</v>
      </c>
      <c r="B13" s="13" t="s">
        <v>69</v>
      </c>
      <c r="C13" s="13" t="s">
        <v>70</v>
      </c>
      <c r="D13" s="13" t="s">
        <v>32</v>
      </c>
      <c r="E13" s="13" t="s">
        <v>35</v>
      </c>
      <c r="F13" s="13" t="s">
        <v>63</v>
      </c>
      <c r="G13" s="14">
        <v>5</v>
      </c>
      <c r="H13" s="15">
        <v>68.2</v>
      </c>
      <c r="I13" s="13" t="s">
        <v>71</v>
      </c>
      <c r="J13" s="16">
        <v>0.9</v>
      </c>
      <c r="K13" s="17">
        <v>4.9000000000000004</v>
      </c>
      <c r="L13" s="17">
        <v>0</v>
      </c>
      <c r="M13" s="18">
        <f t="shared" si="0"/>
        <v>306.89999999999998</v>
      </c>
      <c r="N13" s="18">
        <f t="shared" si="1"/>
        <v>-311.79999999999995</v>
      </c>
      <c r="O13" s="2" t="s">
        <v>87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12">
        <v>45902</v>
      </c>
      <c r="B14" s="13" t="s">
        <v>76</v>
      </c>
      <c r="C14" s="13" t="s">
        <v>77</v>
      </c>
      <c r="D14" s="13" t="s">
        <v>36</v>
      </c>
      <c r="E14" s="13" t="s">
        <v>31</v>
      </c>
      <c r="F14" s="13" t="s">
        <v>83</v>
      </c>
      <c r="G14" s="14">
        <v>2</v>
      </c>
      <c r="H14" s="15">
        <v>31.5</v>
      </c>
      <c r="I14" s="13" t="s">
        <v>64</v>
      </c>
      <c r="J14" s="16">
        <v>1</v>
      </c>
      <c r="K14" s="17">
        <v>2</v>
      </c>
      <c r="L14" s="17">
        <v>1.2</v>
      </c>
      <c r="M14" s="18">
        <f t="shared" si="0"/>
        <v>63</v>
      </c>
      <c r="N14" s="18">
        <f t="shared" si="1"/>
        <v>59.8</v>
      </c>
      <c r="O14" s="2" t="s">
        <v>84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12">
        <v>45945</v>
      </c>
      <c r="B15" s="13" t="s">
        <v>61</v>
      </c>
      <c r="C15" s="13" t="s">
        <v>62</v>
      </c>
      <c r="D15" s="13" t="s">
        <v>30</v>
      </c>
      <c r="E15" s="13" t="s">
        <v>31</v>
      </c>
      <c r="F15" s="13" t="s">
        <v>63</v>
      </c>
      <c r="G15" s="14">
        <v>8</v>
      </c>
      <c r="H15" s="15">
        <v>98.3</v>
      </c>
      <c r="I15" s="13" t="s">
        <v>64</v>
      </c>
      <c r="J15" s="16">
        <v>1</v>
      </c>
      <c r="K15" s="17">
        <v>1.5</v>
      </c>
      <c r="L15" s="17">
        <v>0</v>
      </c>
      <c r="M15" s="18">
        <f t="shared" si="0"/>
        <v>786.4</v>
      </c>
      <c r="N15" s="18">
        <f t="shared" si="1"/>
        <v>-787.9</v>
      </c>
      <c r="O15" s="2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12">
        <v>45981</v>
      </c>
      <c r="B16" s="13" t="s">
        <v>66</v>
      </c>
      <c r="C16" s="13" t="s">
        <v>67</v>
      </c>
      <c r="D16" s="13" t="s">
        <v>32</v>
      </c>
      <c r="E16" s="13" t="s">
        <v>33</v>
      </c>
      <c r="F16" s="13" t="s">
        <v>80</v>
      </c>
      <c r="G16" s="14">
        <v>1</v>
      </c>
      <c r="H16" s="15">
        <v>7.2</v>
      </c>
      <c r="I16" s="13" t="s">
        <v>64</v>
      </c>
      <c r="J16" s="16">
        <v>1</v>
      </c>
      <c r="K16" s="17">
        <v>0</v>
      </c>
      <c r="L16" s="17">
        <v>1.8</v>
      </c>
      <c r="M16" s="18">
        <f t="shared" si="0"/>
        <v>7.2</v>
      </c>
      <c r="N16" s="18">
        <f t="shared" si="1"/>
        <v>5.4</v>
      </c>
      <c r="O16" s="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12">
        <v>45996</v>
      </c>
      <c r="B17" s="13" t="s">
        <v>78</v>
      </c>
      <c r="C17" s="13" t="s">
        <v>79</v>
      </c>
      <c r="D17" s="13" t="s">
        <v>30</v>
      </c>
      <c r="E17" s="13" t="s">
        <v>37</v>
      </c>
      <c r="F17" s="13" t="s">
        <v>63</v>
      </c>
      <c r="G17" s="14">
        <v>7</v>
      </c>
      <c r="H17" s="15">
        <v>70.900000000000006</v>
      </c>
      <c r="I17" s="13" t="s">
        <v>71</v>
      </c>
      <c r="J17" s="16">
        <v>0.93</v>
      </c>
      <c r="K17" s="17">
        <v>1.5</v>
      </c>
      <c r="L17" s="17">
        <v>0</v>
      </c>
      <c r="M17" s="18">
        <f t="shared" si="0"/>
        <v>461.56</v>
      </c>
      <c r="N17" s="18">
        <f t="shared" si="1"/>
        <v>-463.06</v>
      </c>
      <c r="O17" s="2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12">
        <v>46034</v>
      </c>
      <c r="B18" s="13" t="s">
        <v>73</v>
      </c>
      <c r="C18" s="13" t="s">
        <v>74</v>
      </c>
      <c r="D18" s="13" t="s">
        <v>34</v>
      </c>
      <c r="E18" s="13" t="s">
        <v>33</v>
      </c>
      <c r="F18" s="13" t="s">
        <v>63</v>
      </c>
      <c r="G18" s="14">
        <v>5</v>
      </c>
      <c r="H18" s="15">
        <v>102.3</v>
      </c>
      <c r="I18" s="13" t="s">
        <v>64</v>
      </c>
      <c r="J18" s="16">
        <v>1</v>
      </c>
      <c r="K18" s="17">
        <v>1.5</v>
      </c>
      <c r="L18" s="17">
        <v>0</v>
      </c>
      <c r="M18" s="18">
        <f t="shared" si="0"/>
        <v>511.5</v>
      </c>
      <c r="N18" s="18">
        <f t="shared" si="1"/>
        <v>-513</v>
      </c>
      <c r="O18" s="2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12">
        <v>46071</v>
      </c>
      <c r="B19" s="13" t="s">
        <v>85</v>
      </c>
      <c r="C19" s="13" t="s">
        <v>86</v>
      </c>
      <c r="D19" s="13" t="s">
        <v>38</v>
      </c>
      <c r="E19" s="13" t="s">
        <v>33</v>
      </c>
      <c r="F19" s="13" t="s">
        <v>80</v>
      </c>
      <c r="G19" s="14">
        <v>1</v>
      </c>
      <c r="H19" s="15">
        <v>5.4</v>
      </c>
      <c r="I19" s="13" t="s">
        <v>64</v>
      </c>
      <c r="J19" s="16">
        <v>1</v>
      </c>
      <c r="K19" s="17">
        <v>0</v>
      </c>
      <c r="L19" s="17">
        <v>1.35</v>
      </c>
      <c r="M19" s="18">
        <f t="shared" si="0"/>
        <v>5.4</v>
      </c>
      <c r="N19" s="18">
        <f t="shared" si="1"/>
        <v>4.0500000000000007</v>
      </c>
      <c r="O19" s="2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12">
        <v>46090</v>
      </c>
      <c r="B20" s="13" t="s">
        <v>76</v>
      </c>
      <c r="C20" s="13" t="s">
        <v>77</v>
      </c>
      <c r="D20" s="13" t="s">
        <v>36</v>
      </c>
      <c r="E20" s="13" t="s">
        <v>31</v>
      </c>
      <c r="F20" s="13" t="s">
        <v>63</v>
      </c>
      <c r="G20" s="14">
        <v>4</v>
      </c>
      <c r="H20" s="15">
        <v>30.2</v>
      </c>
      <c r="I20" s="13" t="s">
        <v>64</v>
      </c>
      <c r="J20" s="16">
        <v>1</v>
      </c>
      <c r="K20" s="17">
        <v>2</v>
      </c>
      <c r="L20" s="17">
        <v>0</v>
      </c>
      <c r="M20" s="18">
        <f t="shared" si="0"/>
        <v>120.8</v>
      </c>
      <c r="N20" s="18">
        <f t="shared" si="1"/>
        <v>-122.8</v>
      </c>
      <c r="O20" s="2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12">
        <v>46134</v>
      </c>
      <c r="B21" s="13" t="s">
        <v>69</v>
      </c>
      <c r="C21" s="13" t="s">
        <v>70</v>
      </c>
      <c r="D21" s="13" t="s">
        <v>32</v>
      </c>
      <c r="E21" s="13" t="s">
        <v>35</v>
      </c>
      <c r="F21" s="13" t="s">
        <v>63</v>
      </c>
      <c r="G21" s="14">
        <v>4</v>
      </c>
      <c r="H21" s="15">
        <v>73.099999999999994</v>
      </c>
      <c r="I21" s="13" t="s">
        <v>71</v>
      </c>
      <c r="J21" s="16">
        <v>0.94</v>
      </c>
      <c r="K21" s="17">
        <v>4.9000000000000004</v>
      </c>
      <c r="L21" s="17">
        <v>0</v>
      </c>
      <c r="M21" s="18">
        <f t="shared" si="0"/>
        <v>274.86</v>
      </c>
      <c r="N21" s="18">
        <f t="shared" si="1"/>
        <v>-279.76</v>
      </c>
      <c r="O21" s="2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12"/>
      <c r="B22" s="13"/>
      <c r="C22" s="13"/>
      <c r="D22" s="13"/>
      <c r="E22" s="13"/>
      <c r="F22" s="13"/>
      <c r="G22" s="14"/>
      <c r="H22" s="15"/>
      <c r="I22" s="13"/>
      <c r="J22" s="16"/>
      <c r="K22" s="17"/>
      <c r="L22" s="17"/>
      <c r="M22" s="18" t="str">
        <f t="shared" si="0"/>
        <v/>
      </c>
      <c r="N22" s="18" t="str">
        <f t="shared" si="1"/>
        <v/>
      </c>
      <c r="O22" s="2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12"/>
      <c r="B23" s="13"/>
      <c r="C23" s="13"/>
      <c r="D23" s="13"/>
      <c r="E23" s="13"/>
      <c r="F23" s="13"/>
      <c r="G23" s="14"/>
      <c r="H23" s="15"/>
      <c r="I23" s="13"/>
      <c r="J23" s="16"/>
      <c r="K23" s="17"/>
      <c r="L23" s="17"/>
      <c r="M23" s="18" t="str">
        <f t="shared" si="0"/>
        <v/>
      </c>
      <c r="N23" s="18" t="str">
        <f t="shared" si="1"/>
        <v/>
      </c>
      <c r="O23" s="2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25">
      <c r="A24" s="12"/>
      <c r="B24" s="13"/>
      <c r="C24" s="13"/>
      <c r="D24" s="13"/>
      <c r="E24" s="13"/>
      <c r="F24" s="13"/>
      <c r="G24" s="14"/>
      <c r="H24" s="15"/>
      <c r="I24" s="13"/>
      <c r="J24" s="16"/>
      <c r="K24" s="17"/>
      <c r="L24" s="17"/>
      <c r="M24" s="18" t="str">
        <f t="shared" si="0"/>
        <v/>
      </c>
      <c r="N24" s="18" t="str">
        <f t="shared" si="1"/>
        <v/>
      </c>
      <c r="O24" s="2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25">
      <c r="A25" s="12"/>
      <c r="B25" s="13"/>
      <c r="C25" s="13"/>
      <c r="D25" s="13"/>
      <c r="E25" s="13"/>
      <c r="F25" s="13"/>
      <c r="G25" s="14"/>
      <c r="H25" s="15"/>
      <c r="I25" s="13"/>
      <c r="J25" s="16"/>
      <c r="K25" s="17"/>
      <c r="L25" s="17"/>
      <c r="M25" s="18" t="str">
        <f t="shared" si="0"/>
        <v/>
      </c>
      <c r="N25" s="18" t="str">
        <f t="shared" si="1"/>
        <v/>
      </c>
      <c r="O25" s="2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12"/>
      <c r="B26" s="13"/>
      <c r="C26" s="13"/>
      <c r="D26" s="13"/>
      <c r="E26" s="13"/>
      <c r="F26" s="13"/>
      <c r="G26" s="14"/>
      <c r="H26" s="15"/>
      <c r="I26" s="13"/>
      <c r="J26" s="16"/>
      <c r="K26" s="17"/>
      <c r="L26" s="17"/>
      <c r="M26" s="18" t="str">
        <f t="shared" si="0"/>
        <v/>
      </c>
      <c r="N26" s="18" t="str">
        <f t="shared" si="1"/>
        <v/>
      </c>
      <c r="O26" s="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12"/>
      <c r="B27" s="13"/>
      <c r="C27" s="13"/>
      <c r="D27" s="13"/>
      <c r="E27" s="13"/>
      <c r="F27" s="13"/>
      <c r="G27" s="14"/>
      <c r="H27" s="15"/>
      <c r="I27" s="13"/>
      <c r="J27" s="16"/>
      <c r="K27" s="17"/>
      <c r="L27" s="17"/>
      <c r="M27" s="18" t="str">
        <f t="shared" si="0"/>
        <v/>
      </c>
      <c r="N27" s="18" t="str">
        <f t="shared" si="1"/>
        <v/>
      </c>
      <c r="O27" s="2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25">
      <c r="A28" s="12"/>
      <c r="B28" s="13"/>
      <c r="C28" s="13"/>
      <c r="D28" s="13"/>
      <c r="E28" s="13"/>
      <c r="F28" s="13"/>
      <c r="G28" s="14"/>
      <c r="H28" s="15"/>
      <c r="I28" s="13"/>
      <c r="J28" s="16"/>
      <c r="K28" s="17"/>
      <c r="L28" s="17"/>
      <c r="M28" s="18" t="str">
        <f t="shared" si="0"/>
        <v/>
      </c>
      <c r="N28" s="18" t="str">
        <f t="shared" si="1"/>
        <v/>
      </c>
      <c r="O28" s="2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12"/>
      <c r="B29" s="13"/>
      <c r="C29" s="13"/>
      <c r="D29" s="13"/>
      <c r="E29" s="13"/>
      <c r="F29" s="13"/>
      <c r="G29" s="14"/>
      <c r="H29" s="15"/>
      <c r="I29" s="13"/>
      <c r="J29" s="16"/>
      <c r="K29" s="17"/>
      <c r="L29" s="17"/>
      <c r="M29" s="18" t="str">
        <f t="shared" si="0"/>
        <v/>
      </c>
      <c r="N29" s="18" t="str">
        <f t="shared" si="1"/>
        <v/>
      </c>
      <c r="O29" s="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12"/>
      <c r="B30" s="13"/>
      <c r="C30" s="13"/>
      <c r="D30" s="13"/>
      <c r="E30" s="13"/>
      <c r="F30" s="13"/>
      <c r="G30" s="14"/>
      <c r="H30" s="15"/>
      <c r="I30" s="13"/>
      <c r="J30" s="16"/>
      <c r="K30" s="17"/>
      <c r="L30" s="17"/>
      <c r="M30" s="18" t="str">
        <f t="shared" si="0"/>
        <v/>
      </c>
      <c r="N30" s="18" t="str">
        <f t="shared" si="1"/>
        <v/>
      </c>
      <c r="O30" s="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25">
      <c r="A31" s="12"/>
      <c r="B31" s="13"/>
      <c r="C31" s="13"/>
      <c r="D31" s="13"/>
      <c r="E31" s="13"/>
      <c r="F31" s="13"/>
      <c r="G31" s="14"/>
      <c r="H31" s="15"/>
      <c r="I31" s="13"/>
      <c r="J31" s="16"/>
      <c r="K31" s="17"/>
      <c r="L31" s="17"/>
      <c r="M31" s="18" t="str">
        <f t="shared" si="0"/>
        <v/>
      </c>
      <c r="N31" s="18" t="str">
        <f t="shared" si="1"/>
        <v/>
      </c>
      <c r="O31" s="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12"/>
      <c r="B32" s="13"/>
      <c r="C32" s="13"/>
      <c r="D32" s="13"/>
      <c r="E32" s="13"/>
      <c r="F32" s="13"/>
      <c r="G32" s="14"/>
      <c r="H32" s="15"/>
      <c r="I32" s="13"/>
      <c r="J32" s="16"/>
      <c r="K32" s="17"/>
      <c r="L32" s="17"/>
      <c r="M32" s="18" t="str">
        <f t="shared" si="0"/>
        <v/>
      </c>
      <c r="N32" s="18" t="str">
        <f t="shared" si="1"/>
        <v/>
      </c>
      <c r="O32" s="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12"/>
      <c r="B33" s="13"/>
      <c r="C33" s="13"/>
      <c r="D33" s="13"/>
      <c r="E33" s="13"/>
      <c r="F33" s="13"/>
      <c r="G33" s="14"/>
      <c r="H33" s="15"/>
      <c r="I33" s="13"/>
      <c r="J33" s="16"/>
      <c r="K33" s="17"/>
      <c r="L33" s="17"/>
      <c r="M33" s="18" t="str">
        <f t="shared" si="0"/>
        <v/>
      </c>
      <c r="N33" s="18" t="str">
        <f t="shared" si="1"/>
        <v/>
      </c>
      <c r="O33" s="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A34" s="12"/>
      <c r="B34" s="13"/>
      <c r="C34" s="13"/>
      <c r="D34" s="13"/>
      <c r="E34" s="13"/>
      <c r="F34" s="13"/>
      <c r="G34" s="14"/>
      <c r="H34" s="15"/>
      <c r="I34" s="13"/>
      <c r="J34" s="16"/>
      <c r="K34" s="17"/>
      <c r="L34" s="17"/>
      <c r="M34" s="18" t="str">
        <f t="shared" si="0"/>
        <v/>
      </c>
      <c r="N34" s="18" t="str">
        <f t="shared" si="1"/>
        <v/>
      </c>
      <c r="O34" s="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12"/>
      <c r="B35" s="13"/>
      <c r="C35" s="13"/>
      <c r="D35" s="13"/>
      <c r="E35" s="13"/>
      <c r="F35" s="13"/>
      <c r="G35" s="14"/>
      <c r="H35" s="15"/>
      <c r="I35" s="13"/>
      <c r="J35" s="16"/>
      <c r="K35" s="17"/>
      <c r="L35" s="17"/>
      <c r="M35" s="18" t="str">
        <f t="shared" si="0"/>
        <v/>
      </c>
      <c r="N35" s="18" t="str">
        <f t="shared" si="1"/>
        <v/>
      </c>
      <c r="O35" s="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12"/>
      <c r="B36" s="13"/>
      <c r="C36" s="13"/>
      <c r="D36" s="13"/>
      <c r="E36" s="13"/>
      <c r="F36" s="13"/>
      <c r="G36" s="14"/>
      <c r="H36" s="15"/>
      <c r="I36" s="13"/>
      <c r="J36" s="16"/>
      <c r="K36" s="17"/>
      <c r="L36" s="17"/>
      <c r="M36" s="18" t="str">
        <f t="shared" si="0"/>
        <v/>
      </c>
      <c r="N36" s="18" t="str">
        <f t="shared" si="1"/>
        <v/>
      </c>
      <c r="O36" s="2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12"/>
      <c r="B37" s="13"/>
      <c r="C37" s="13"/>
      <c r="D37" s="13"/>
      <c r="E37" s="13"/>
      <c r="F37" s="13"/>
      <c r="G37" s="14"/>
      <c r="H37" s="15"/>
      <c r="I37" s="13"/>
      <c r="J37" s="16"/>
      <c r="K37" s="17"/>
      <c r="L37" s="17"/>
      <c r="M37" s="18" t="str">
        <f t="shared" si="0"/>
        <v/>
      </c>
      <c r="N37" s="18" t="str">
        <f t="shared" si="1"/>
        <v/>
      </c>
      <c r="O37" s="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25">
      <c r="A38" s="12"/>
      <c r="B38" s="13"/>
      <c r="C38" s="13"/>
      <c r="D38" s="13"/>
      <c r="E38" s="13"/>
      <c r="F38" s="13"/>
      <c r="G38" s="14"/>
      <c r="H38" s="15"/>
      <c r="I38" s="13"/>
      <c r="J38" s="16"/>
      <c r="K38" s="17"/>
      <c r="L38" s="17"/>
      <c r="M38" s="18" t="str">
        <f t="shared" si="0"/>
        <v/>
      </c>
      <c r="N38" s="18" t="str">
        <f t="shared" si="1"/>
        <v/>
      </c>
      <c r="O38" s="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12"/>
      <c r="B39" s="13"/>
      <c r="C39" s="13"/>
      <c r="D39" s="13"/>
      <c r="E39" s="13"/>
      <c r="F39" s="13"/>
      <c r="G39" s="14"/>
      <c r="H39" s="15"/>
      <c r="I39" s="13"/>
      <c r="J39" s="16"/>
      <c r="K39" s="17"/>
      <c r="L39" s="17"/>
      <c r="M39" s="18" t="str">
        <f t="shared" si="0"/>
        <v/>
      </c>
      <c r="N39" s="18" t="str">
        <f t="shared" si="1"/>
        <v/>
      </c>
      <c r="O39" s="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12"/>
      <c r="B40" s="13"/>
      <c r="C40" s="13"/>
      <c r="D40" s="13"/>
      <c r="E40" s="13"/>
      <c r="F40" s="13"/>
      <c r="G40" s="14"/>
      <c r="H40" s="15"/>
      <c r="I40" s="13"/>
      <c r="J40" s="16"/>
      <c r="K40" s="17"/>
      <c r="L40" s="17"/>
      <c r="M40" s="18" t="str">
        <f t="shared" si="0"/>
        <v/>
      </c>
      <c r="N40" s="18" t="str">
        <f t="shared" si="1"/>
        <v/>
      </c>
      <c r="O40" s="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5">
      <c r="A41" s="12"/>
      <c r="B41" s="13"/>
      <c r="C41" s="13"/>
      <c r="D41" s="13"/>
      <c r="E41" s="13"/>
      <c r="F41" s="13"/>
      <c r="G41" s="14"/>
      <c r="H41" s="15"/>
      <c r="I41" s="13"/>
      <c r="J41" s="16"/>
      <c r="K41" s="17"/>
      <c r="L41" s="17"/>
      <c r="M41" s="18" t="str">
        <f t="shared" si="0"/>
        <v/>
      </c>
      <c r="N41" s="18" t="str">
        <f t="shared" si="1"/>
        <v/>
      </c>
      <c r="O41" s="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25">
      <c r="A42" s="12"/>
      <c r="B42" s="13"/>
      <c r="C42" s="13"/>
      <c r="D42" s="13"/>
      <c r="E42" s="13"/>
      <c r="F42" s="13"/>
      <c r="G42" s="14"/>
      <c r="H42" s="15"/>
      <c r="I42" s="13"/>
      <c r="J42" s="16"/>
      <c r="K42" s="17"/>
      <c r="L42" s="17"/>
      <c r="M42" s="18" t="str">
        <f t="shared" si="0"/>
        <v/>
      </c>
      <c r="N42" s="18" t="str">
        <f t="shared" si="1"/>
        <v/>
      </c>
      <c r="O42" s="2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25">
      <c r="A43" s="12"/>
      <c r="B43" s="13"/>
      <c r="C43" s="13"/>
      <c r="D43" s="13"/>
      <c r="E43" s="13"/>
      <c r="F43" s="13"/>
      <c r="G43" s="14"/>
      <c r="H43" s="15"/>
      <c r="I43" s="13"/>
      <c r="J43" s="16"/>
      <c r="K43" s="17"/>
      <c r="L43" s="17"/>
      <c r="M43" s="18" t="str">
        <f t="shared" si="0"/>
        <v/>
      </c>
      <c r="N43" s="18" t="str">
        <f t="shared" si="1"/>
        <v/>
      </c>
      <c r="O43" s="2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12"/>
      <c r="B44" s="13"/>
      <c r="C44" s="13"/>
      <c r="D44" s="13"/>
      <c r="E44" s="13"/>
      <c r="F44" s="13"/>
      <c r="G44" s="14"/>
      <c r="H44" s="15"/>
      <c r="I44" s="13"/>
      <c r="J44" s="16"/>
      <c r="K44" s="17"/>
      <c r="L44" s="17"/>
      <c r="M44" s="18" t="str">
        <f t="shared" si="0"/>
        <v/>
      </c>
      <c r="N44" s="18" t="str">
        <f t="shared" si="1"/>
        <v/>
      </c>
      <c r="O44" s="2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12"/>
      <c r="B45" s="13"/>
      <c r="C45" s="13"/>
      <c r="D45" s="13"/>
      <c r="E45" s="13"/>
      <c r="F45" s="13"/>
      <c r="G45" s="14"/>
      <c r="H45" s="15"/>
      <c r="I45" s="13"/>
      <c r="J45" s="16"/>
      <c r="K45" s="17"/>
      <c r="L45" s="17"/>
      <c r="M45" s="18" t="str">
        <f t="shared" si="0"/>
        <v/>
      </c>
      <c r="N45" s="18" t="str">
        <f t="shared" si="1"/>
        <v/>
      </c>
      <c r="O45" s="2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2"/>
      <c r="B46" s="13"/>
      <c r="C46" s="13"/>
      <c r="D46" s="13"/>
      <c r="E46" s="13"/>
      <c r="F46" s="13"/>
      <c r="G46" s="14"/>
      <c r="H46" s="15"/>
      <c r="I46" s="13"/>
      <c r="J46" s="16"/>
      <c r="K46" s="17"/>
      <c r="L46" s="17"/>
      <c r="M46" s="18" t="str">
        <f t="shared" si="0"/>
        <v/>
      </c>
      <c r="N46" s="18" t="str">
        <f t="shared" si="1"/>
        <v/>
      </c>
      <c r="O46" s="2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2"/>
      <c r="B47" s="13"/>
      <c r="C47" s="13"/>
      <c r="D47" s="13"/>
      <c r="E47" s="13"/>
      <c r="F47" s="13"/>
      <c r="G47" s="14"/>
      <c r="H47" s="15"/>
      <c r="I47" s="13"/>
      <c r="J47" s="16"/>
      <c r="K47" s="17"/>
      <c r="L47" s="17"/>
      <c r="M47" s="18" t="str">
        <f t="shared" si="0"/>
        <v/>
      </c>
      <c r="N47" s="18" t="str">
        <f t="shared" si="1"/>
        <v/>
      </c>
      <c r="O47" s="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2"/>
      <c r="B48" s="13"/>
      <c r="C48" s="13"/>
      <c r="D48" s="13"/>
      <c r="E48" s="13"/>
      <c r="F48" s="13"/>
      <c r="G48" s="14"/>
      <c r="H48" s="15"/>
      <c r="I48" s="13"/>
      <c r="J48" s="16"/>
      <c r="K48" s="17"/>
      <c r="L48" s="17"/>
      <c r="M48" s="18" t="str">
        <f t="shared" si="0"/>
        <v/>
      </c>
      <c r="N48" s="18" t="str">
        <f t="shared" si="1"/>
        <v/>
      </c>
      <c r="O48" s="2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12"/>
      <c r="B49" s="13"/>
      <c r="C49" s="13"/>
      <c r="D49" s="13"/>
      <c r="E49" s="13"/>
      <c r="F49" s="13"/>
      <c r="G49" s="14"/>
      <c r="H49" s="15"/>
      <c r="I49" s="13"/>
      <c r="J49" s="16"/>
      <c r="K49" s="17"/>
      <c r="L49" s="17"/>
      <c r="M49" s="18" t="str">
        <f t="shared" si="0"/>
        <v/>
      </c>
      <c r="N49" s="18" t="str">
        <f t="shared" si="1"/>
        <v/>
      </c>
      <c r="O49" s="2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12"/>
      <c r="B50" s="13"/>
      <c r="C50" s="13"/>
      <c r="D50" s="13"/>
      <c r="E50" s="13"/>
      <c r="F50" s="13"/>
      <c r="G50" s="14"/>
      <c r="H50" s="15"/>
      <c r="I50" s="13"/>
      <c r="J50" s="16"/>
      <c r="K50" s="17"/>
      <c r="L50" s="17"/>
      <c r="M50" s="18" t="str">
        <f t="shared" si="0"/>
        <v/>
      </c>
      <c r="N50" s="18" t="str">
        <f t="shared" si="1"/>
        <v/>
      </c>
      <c r="O50" s="2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12"/>
      <c r="B51" s="13"/>
      <c r="C51" s="13"/>
      <c r="D51" s="13"/>
      <c r="E51" s="13"/>
      <c r="F51" s="13"/>
      <c r="G51" s="14"/>
      <c r="H51" s="15"/>
      <c r="I51" s="13"/>
      <c r="J51" s="16"/>
      <c r="K51" s="17"/>
      <c r="L51" s="17"/>
      <c r="M51" s="18" t="str">
        <f t="shared" si="0"/>
        <v/>
      </c>
      <c r="N51" s="18" t="str">
        <f t="shared" si="1"/>
        <v/>
      </c>
      <c r="O51" s="2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12"/>
      <c r="B52" s="13"/>
      <c r="C52" s="13"/>
      <c r="D52" s="13"/>
      <c r="E52" s="13"/>
      <c r="F52" s="13"/>
      <c r="G52" s="14"/>
      <c r="H52" s="15"/>
      <c r="I52" s="13"/>
      <c r="J52" s="16"/>
      <c r="K52" s="17"/>
      <c r="L52" s="17"/>
      <c r="M52" s="18" t="str">
        <f t="shared" si="0"/>
        <v/>
      </c>
      <c r="N52" s="18" t="str">
        <f t="shared" si="1"/>
        <v/>
      </c>
      <c r="O52" s="2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12"/>
      <c r="B53" s="13"/>
      <c r="C53" s="13"/>
      <c r="D53" s="13"/>
      <c r="E53" s="13"/>
      <c r="F53" s="13"/>
      <c r="G53" s="14"/>
      <c r="H53" s="15"/>
      <c r="I53" s="13"/>
      <c r="J53" s="16"/>
      <c r="K53" s="17"/>
      <c r="L53" s="17"/>
      <c r="M53" s="18" t="str">
        <f t="shared" si="0"/>
        <v/>
      </c>
      <c r="N53" s="18" t="str">
        <f t="shared" si="1"/>
        <v/>
      </c>
      <c r="O53" s="2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12"/>
      <c r="B54" s="13"/>
      <c r="C54" s="13"/>
      <c r="D54" s="13"/>
      <c r="E54" s="13"/>
      <c r="F54" s="13"/>
      <c r="G54" s="14"/>
      <c r="H54" s="15"/>
      <c r="I54" s="13"/>
      <c r="J54" s="16"/>
      <c r="K54" s="17"/>
      <c r="L54" s="17"/>
      <c r="M54" s="18" t="str">
        <f t="shared" si="0"/>
        <v/>
      </c>
      <c r="N54" s="18" t="str">
        <f t="shared" si="1"/>
        <v/>
      </c>
      <c r="O54" s="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12"/>
      <c r="B55" s="13"/>
      <c r="C55" s="13"/>
      <c r="D55" s="13"/>
      <c r="E55" s="13"/>
      <c r="F55" s="13"/>
      <c r="G55" s="14"/>
      <c r="H55" s="15"/>
      <c r="I55" s="13"/>
      <c r="J55" s="16"/>
      <c r="K55" s="17"/>
      <c r="L55" s="17"/>
      <c r="M55" s="18" t="str">
        <f t="shared" si="0"/>
        <v/>
      </c>
      <c r="N55" s="18" t="str">
        <f t="shared" si="1"/>
        <v/>
      </c>
      <c r="O55" s="2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12"/>
      <c r="B56" s="13"/>
      <c r="C56" s="13"/>
      <c r="D56" s="13"/>
      <c r="E56" s="13"/>
      <c r="F56" s="13"/>
      <c r="G56" s="14"/>
      <c r="H56" s="15"/>
      <c r="I56" s="13"/>
      <c r="J56" s="16"/>
      <c r="K56" s="17"/>
      <c r="L56" s="17"/>
      <c r="M56" s="18" t="str">
        <f t="shared" si="0"/>
        <v/>
      </c>
      <c r="N56" s="18" t="str">
        <f t="shared" si="1"/>
        <v/>
      </c>
      <c r="O56" s="2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5">
      <c r="A57" s="12"/>
      <c r="B57" s="13"/>
      <c r="C57" s="13"/>
      <c r="D57" s="13"/>
      <c r="E57" s="13"/>
      <c r="F57" s="13"/>
      <c r="G57" s="14"/>
      <c r="H57" s="15"/>
      <c r="I57" s="13"/>
      <c r="J57" s="16"/>
      <c r="K57" s="17"/>
      <c r="L57" s="17"/>
      <c r="M57" s="18" t="str">
        <f t="shared" si="0"/>
        <v/>
      </c>
      <c r="N57" s="18" t="str">
        <f t="shared" si="1"/>
        <v/>
      </c>
      <c r="O57" s="2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25">
      <c r="A58" s="12"/>
      <c r="B58" s="13"/>
      <c r="C58" s="13"/>
      <c r="D58" s="13"/>
      <c r="E58" s="13"/>
      <c r="F58" s="13"/>
      <c r="G58" s="14"/>
      <c r="H58" s="15"/>
      <c r="I58" s="13"/>
      <c r="J58" s="16"/>
      <c r="K58" s="17"/>
      <c r="L58" s="17"/>
      <c r="M58" s="18" t="str">
        <f t="shared" si="0"/>
        <v/>
      </c>
      <c r="N58" s="18" t="str">
        <f t="shared" si="1"/>
        <v/>
      </c>
      <c r="O58" s="2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12"/>
      <c r="B59" s="13"/>
      <c r="C59" s="13"/>
      <c r="D59" s="13"/>
      <c r="E59" s="13"/>
      <c r="F59" s="13"/>
      <c r="G59" s="14"/>
      <c r="H59" s="15"/>
      <c r="I59" s="13"/>
      <c r="J59" s="16"/>
      <c r="K59" s="17"/>
      <c r="L59" s="17"/>
      <c r="M59" s="18" t="str">
        <f t="shared" si="0"/>
        <v/>
      </c>
      <c r="N59" s="18" t="str">
        <f t="shared" si="1"/>
        <v/>
      </c>
      <c r="O59" s="2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25">
      <c r="A60" s="12"/>
      <c r="B60" s="13"/>
      <c r="C60" s="13"/>
      <c r="D60" s="13"/>
      <c r="E60" s="13"/>
      <c r="F60" s="13"/>
      <c r="G60" s="14"/>
      <c r="H60" s="15"/>
      <c r="I60" s="13"/>
      <c r="J60" s="16"/>
      <c r="K60" s="17"/>
      <c r="L60" s="17"/>
      <c r="M60" s="18" t="str">
        <f t="shared" si="0"/>
        <v/>
      </c>
      <c r="N60" s="18" t="str">
        <f t="shared" si="1"/>
        <v/>
      </c>
      <c r="O60" s="2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25">
      <c r="A61" s="12"/>
      <c r="B61" s="13"/>
      <c r="C61" s="13"/>
      <c r="D61" s="13"/>
      <c r="E61" s="13"/>
      <c r="F61" s="13"/>
      <c r="G61" s="14"/>
      <c r="H61" s="15"/>
      <c r="I61" s="13"/>
      <c r="J61" s="16"/>
      <c r="K61" s="17"/>
      <c r="L61" s="17"/>
      <c r="M61" s="18" t="str">
        <f t="shared" si="0"/>
        <v/>
      </c>
      <c r="N61" s="18" t="str">
        <f t="shared" si="1"/>
        <v/>
      </c>
      <c r="O61" s="2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5">
      <c r="A62" s="12"/>
      <c r="B62" s="13"/>
      <c r="C62" s="13"/>
      <c r="D62" s="13"/>
      <c r="E62" s="13"/>
      <c r="F62" s="13"/>
      <c r="G62" s="14"/>
      <c r="H62" s="15"/>
      <c r="I62" s="13"/>
      <c r="J62" s="16"/>
      <c r="K62" s="17"/>
      <c r="L62" s="17"/>
      <c r="M62" s="18" t="str">
        <f t="shared" si="0"/>
        <v/>
      </c>
      <c r="N62" s="18" t="str">
        <f t="shared" si="1"/>
        <v/>
      </c>
      <c r="O62" s="2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x14ac:dyDescent="0.25">
      <c r="A63" s="12"/>
      <c r="B63" s="13"/>
      <c r="C63" s="13"/>
      <c r="D63" s="13"/>
      <c r="E63" s="13"/>
      <c r="F63" s="13"/>
      <c r="G63" s="14"/>
      <c r="H63" s="15"/>
      <c r="I63" s="13"/>
      <c r="J63" s="16"/>
      <c r="K63" s="17"/>
      <c r="L63" s="17"/>
      <c r="M63" s="18" t="str">
        <f t="shared" si="0"/>
        <v/>
      </c>
      <c r="N63" s="18" t="str">
        <f t="shared" si="1"/>
        <v/>
      </c>
      <c r="O63" s="2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5">
      <c r="A64" s="12"/>
      <c r="B64" s="13"/>
      <c r="C64" s="13"/>
      <c r="D64" s="13"/>
      <c r="E64" s="13"/>
      <c r="F64" s="13"/>
      <c r="G64" s="14"/>
      <c r="H64" s="15"/>
      <c r="I64" s="13"/>
      <c r="J64" s="16"/>
      <c r="K64" s="17"/>
      <c r="L64" s="17"/>
      <c r="M64" s="18" t="str">
        <f t="shared" si="0"/>
        <v/>
      </c>
      <c r="N64" s="18" t="str">
        <f t="shared" si="1"/>
        <v/>
      </c>
      <c r="O64" s="2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x14ac:dyDescent="0.25">
      <c r="A65" s="12"/>
      <c r="B65" s="13"/>
      <c r="C65" s="13"/>
      <c r="D65" s="13"/>
      <c r="E65" s="13"/>
      <c r="F65" s="13"/>
      <c r="G65" s="14"/>
      <c r="H65" s="15"/>
      <c r="I65" s="13"/>
      <c r="J65" s="16"/>
      <c r="K65" s="17"/>
      <c r="L65" s="17"/>
      <c r="M65" s="18" t="str">
        <f t="shared" si="0"/>
        <v/>
      </c>
      <c r="N65" s="18" t="str">
        <f t="shared" si="1"/>
        <v/>
      </c>
      <c r="O65" s="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x14ac:dyDescent="0.25">
      <c r="A66" s="12"/>
      <c r="B66" s="13"/>
      <c r="C66" s="13"/>
      <c r="D66" s="13"/>
      <c r="E66" s="13"/>
      <c r="F66" s="13"/>
      <c r="G66" s="14"/>
      <c r="H66" s="15"/>
      <c r="I66" s="13"/>
      <c r="J66" s="16"/>
      <c r="K66" s="17"/>
      <c r="L66" s="17"/>
      <c r="M66" s="18" t="str">
        <f t="shared" ref="M66:M129" si="2">IF(A66="","",IF(OR(F66="Einzahlung",F66="Auszahlung",F66="Gebühr"),ROUND(H66*J66,2),ROUND(G66*H66*J66,2)))</f>
        <v/>
      </c>
      <c r="N66" s="18" t="str">
        <f t="shared" ref="N66:N129" si="3">IF(A66="","",IF(F66="Kauf",-(M66+K66+L66),IF(F66="Verkauf",M66-K66-L66,IF(F66="Dividende",M66-K66-L66,IF(F66="Einzahlung",M66,IF(F66="Auszahlung",-M66,IF(F66="Gebühr",-(M66+K66+L66),0)))))))</f>
        <v/>
      </c>
      <c r="O66" s="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x14ac:dyDescent="0.25">
      <c r="A67" s="12"/>
      <c r="B67" s="13"/>
      <c r="C67" s="13"/>
      <c r="D67" s="13"/>
      <c r="E67" s="13"/>
      <c r="F67" s="13"/>
      <c r="G67" s="14"/>
      <c r="H67" s="15"/>
      <c r="I67" s="13"/>
      <c r="J67" s="16"/>
      <c r="K67" s="17"/>
      <c r="L67" s="17"/>
      <c r="M67" s="18" t="str">
        <f t="shared" si="2"/>
        <v/>
      </c>
      <c r="N67" s="18" t="str">
        <f t="shared" si="3"/>
        <v/>
      </c>
      <c r="O67" s="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x14ac:dyDescent="0.25">
      <c r="A68" s="12"/>
      <c r="B68" s="13"/>
      <c r="C68" s="13"/>
      <c r="D68" s="13"/>
      <c r="E68" s="13"/>
      <c r="F68" s="13"/>
      <c r="G68" s="14"/>
      <c r="H68" s="15"/>
      <c r="I68" s="13"/>
      <c r="J68" s="16"/>
      <c r="K68" s="17"/>
      <c r="L68" s="17"/>
      <c r="M68" s="18" t="str">
        <f t="shared" si="2"/>
        <v/>
      </c>
      <c r="N68" s="18" t="str">
        <f t="shared" si="3"/>
        <v/>
      </c>
      <c r="O68" s="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x14ac:dyDescent="0.25">
      <c r="A69" s="12"/>
      <c r="B69" s="13"/>
      <c r="C69" s="13"/>
      <c r="D69" s="13"/>
      <c r="E69" s="13"/>
      <c r="F69" s="13"/>
      <c r="G69" s="14"/>
      <c r="H69" s="15"/>
      <c r="I69" s="13"/>
      <c r="J69" s="16"/>
      <c r="K69" s="17"/>
      <c r="L69" s="17"/>
      <c r="M69" s="18" t="str">
        <f t="shared" si="2"/>
        <v/>
      </c>
      <c r="N69" s="18" t="str">
        <f t="shared" si="3"/>
        <v/>
      </c>
      <c r="O69" s="2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x14ac:dyDescent="0.25">
      <c r="A70" s="12"/>
      <c r="B70" s="13"/>
      <c r="C70" s="13"/>
      <c r="D70" s="13"/>
      <c r="E70" s="13"/>
      <c r="F70" s="13"/>
      <c r="G70" s="14"/>
      <c r="H70" s="15"/>
      <c r="I70" s="13"/>
      <c r="J70" s="16"/>
      <c r="K70" s="17"/>
      <c r="L70" s="17"/>
      <c r="M70" s="18" t="str">
        <f t="shared" si="2"/>
        <v/>
      </c>
      <c r="N70" s="18" t="str">
        <f t="shared" si="3"/>
        <v/>
      </c>
      <c r="O70" s="2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x14ac:dyDescent="0.25">
      <c r="A71" s="12"/>
      <c r="B71" s="13"/>
      <c r="C71" s="13"/>
      <c r="D71" s="13"/>
      <c r="E71" s="13"/>
      <c r="F71" s="13"/>
      <c r="G71" s="14"/>
      <c r="H71" s="15"/>
      <c r="I71" s="13"/>
      <c r="J71" s="16"/>
      <c r="K71" s="17"/>
      <c r="L71" s="17"/>
      <c r="M71" s="18" t="str">
        <f t="shared" si="2"/>
        <v/>
      </c>
      <c r="N71" s="18" t="str">
        <f t="shared" si="3"/>
        <v/>
      </c>
      <c r="O71" s="2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x14ac:dyDescent="0.25">
      <c r="A72" s="12"/>
      <c r="B72" s="13"/>
      <c r="C72" s="13"/>
      <c r="D72" s="13"/>
      <c r="E72" s="13"/>
      <c r="F72" s="13"/>
      <c r="G72" s="14"/>
      <c r="H72" s="15"/>
      <c r="I72" s="13"/>
      <c r="J72" s="16"/>
      <c r="K72" s="17"/>
      <c r="L72" s="17"/>
      <c r="M72" s="18" t="str">
        <f t="shared" si="2"/>
        <v/>
      </c>
      <c r="N72" s="18" t="str">
        <f t="shared" si="3"/>
        <v/>
      </c>
      <c r="O72" s="2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x14ac:dyDescent="0.25">
      <c r="A73" s="12"/>
      <c r="B73" s="13"/>
      <c r="C73" s="13"/>
      <c r="D73" s="13"/>
      <c r="E73" s="13"/>
      <c r="F73" s="13"/>
      <c r="G73" s="14"/>
      <c r="H73" s="15"/>
      <c r="I73" s="13"/>
      <c r="J73" s="16"/>
      <c r="K73" s="17"/>
      <c r="L73" s="17"/>
      <c r="M73" s="18" t="str">
        <f t="shared" si="2"/>
        <v/>
      </c>
      <c r="N73" s="18" t="str">
        <f t="shared" si="3"/>
        <v/>
      </c>
      <c r="O73" s="2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x14ac:dyDescent="0.25">
      <c r="A74" s="12"/>
      <c r="B74" s="13"/>
      <c r="C74" s="13"/>
      <c r="D74" s="13"/>
      <c r="E74" s="13"/>
      <c r="F74" s="13"/>
      <c r="G74" s="14"/>
      <c r="H74" s="15"/>
      <c r="I74" s="13"/>
      <c r="J74" s="16"/>
      <c r="K74" s="17"/>
      <c r="L74" s="17"/>
      <c r="M74" s="18" t="str">
        <f t="shared" si="2"/>
        <v/>
      </c>
      <c r="N74" s="18" t="str">
        <f t="shared" si="3"/>
        <v/>
      </c>
      <c r="O74" s="2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25">
      <c r="A75" s="12"/>
      <c r="B75" s="13"/>
      <c r="C75" s="13"/>
      <c r="D75" s="13"/>
      <c r="E75" s="13"/>
      <c r="F75" s="13"/>
      <c r="G75" s="14"/>
      <c r="H75" s="15"/>
      <c r="I75" s="13"/>
      <c r="J75" s="16"/>
      <c r="K75" s="17"/>
      <c r="L75" s="17"/>
      <c r="M75" s="18" t="str">
        <f t="shared" si="2"/>
        <v/>
      </c>
      <c r="N75" s="18" t="str">
        <f t="shared" si="3"/>
        <v/>
      </c>
      <c r="O75" s="2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x14ac:dyDescent="0.25">
      <c r="A76" s="12"/>
      <c r="B76" s="13"/>
      <c r="C76" s="13"/>
      <c r="D76" s="13"/>
      <c r="E76" s="13"/>
      <c r="F76" s="13"/>
      <c r="G76" s="14"/>
      <c r="H76" s="15"/>
      <c r="I76" s="13"/>
      <c r="J76" s="16"/>
      <c r="K76" s="17"/>
      <c r="L76" s="17"/>
      <c r="M76" s="18" t="str">
        <f t="shared" si="2"/>
        <v/>
      </c>
      <c r="N76" s="18" t="str">
        <f t="shared" si="3"/>
        <v/>
      </c>
      <c r="O76" s="2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25">
      <c r="A77" s="12"/>
      <c r="B77" s="13"/>
      <c r="C77" s="13"/>
      <c r="D77" s="13"/>
      <c r="E77" s="13"/>
      <c r="F77" s="13"/>
      <c r="G77" s="14"/>
      <c r="H77" s="15"/>
      <c r="I77" s="13"/>
      <c r="J77" s="16"/>
      <c r="K77" s="17"/>
      <c r="L77" s="17"/>
      <c r="M77" s="18" t="str">
        <f t="shared" si="2"/>
        <v/>
      </c>
      <c r="N77" s="18" t="str">
        <f t="shared" si="3"/>
        <v/>
      </c>
      <c r="O77" s="2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x14ac:dyDescent="0.25">
      <c r="A78" s="12"/>
      <c r="B78" s="13"/>
      <c r="C78" s="13"/>
      <c r="D78" s="13"/>
      <c r="E78" s="13"/>
      <c r="F78" s="13"/>
      <c r="G78" s="14"/>
      <c r="H78" s="15"/>
      <c r="I78" s="13"/>
      <c r="J78" s="16"/>
      <c r="K78" s="17"/>
      <c r="L78" s="17"/>
      <c r="M78" s="18" t="str">
        <f t="shared" si="2"/>
        <v/>
      </c>
      <c r="N78" s="18" t="str">
        <f t="shared" si="3"/>
        <v/>
      </c>
      <c r="O78" s="2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x14ac:dyDescent="0.25">
      <c r="A79" s="12"/>
      <c r="B79" s="13"/>
      <c r="C79" s="13"/>
      <c r="D79" s="13"/>
      <c r="E79" s="13"/>
      <c r="F79" s="13"/>
      <c r="G79" s="14"/>
      <c r="H79" s="15"/>
      <c r="I79" s="13"/>
      <c r="J79" s="16"/>
      <c r="K79" s="17"/>
      <c r="L79" s="17"/>
      <c r="M79" s="18" t="str">
        <f t="shared" si="2"/>
        <v/>
      </c>
      <c r="N79" s="18" t="str">
        <f t="shared" si="3"/>
        <v/>
      </c>
      <c r="O79" s="2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x14ac:dyDescent="0.25">
      <c r="A80" s="12"/>
      <c r="B80" s="13"/>
      <c r="C80" s="13"/>
      <c r="D80" s="13"/>
      <c r="E80" s="13"/>
      <c r="F80" s="13"/>
      <c r="G80" s="14"/>
      <c r="H80" s="15"/>
      <c r="I80" s="13"/>
      <c r="J80" s="16"/>
      <c r="K80" s="17"/>
      <c r="L80" s="17"/>
      <c r="M80" s="18" t="str">
        <f t="shared" si="2"/>
        <v/>
      </c>
      <c r="N80" s="18" t="str">
        <f t="shared" si="3"/>
        <v/>
      </c>
      <c r="O80" s="2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x14ac:dyDescent="0.25">
      <c r="A81" s="12"/>
      <c r="B81" s="13"/>
      <c r="C81" s="13"/>
      <c r="D81" s="13"/>
      <c r="E81" s="13"/>
      <c r="F81" s="13"/>
      <c r="G81" s="14"/>
      <c r="H81" s="15"/>
      <c r="I81" s="13"/>
      <c r="J81" s="16"/>
      <c r="K81" s="17"/>
      <c r="L81" s="17"/>
      <c r="M81" s="18" t="str">
        <f t="shared" si="2"/>
        <v/>
      </c>
      <c r="N81" s="18" t="str">
        <f t="shared" si="3"/>
        <v/>
      </c>
      <c r="O81" s="2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x14ac:dyDescent="0.25">
      <c r="A82" s="12"/>
      <c r="B82" s="13"/>
      <c r="C82" s="13"/>
      <c r="D82" s="13"/>
      <c r="E82" s="13"/>
      <c r="F82" s="13"/>
      <c r="G82" s="14"/>
      <c r="H82" s="15"/>
      <c r="I82" s="13"/>
      <c r="J82" s="16"/>
      <c r="K82" s="17"/>
      <c r="L82" s="17"/>
      <c r="M82" s="18" t="str">
        <f t="shared" si="2"/>
        <v/>
      </c>
      <c r="N82" s="18" t="str">
        <f t="shared" si="3"/>
        <v/>
      </c>
      <c r="O82" s="2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x14ac:dyDescent="0.25">
      <c r="A83" s="12"/>
      <c r="B83" s="13"/>
      <c r="C83" s="13"/>
      <c r="D83" s="13"/>
      <c r="E83" s="13"/>
      <c r="F83" s="13"/>
      <c r="G83" s="14"/>
      <c r="H83" s="15"/>
      <c r="I83" s="13"/>
      <c r="J83" s="16"/>
      <c r="K83" s="17"/>
      <c r="L83" s="17"/>
      <c r="M83" s="18" t="str">
        <f t="shared" si="2"/>
        <v/>
      </c>
      <c r="N83" s="18" t="str">
        <f t="shared" si="3"/>
        <v/>
      </c>
      <c r="O83" s="2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x14ac:dyDescent="0.25">
      <c r="A84" s="12"/>
      <c r="B84" s="13"/>
      <c r="C84" s="13"/>
      <c r="D84" s="13"/>
      <c r="E84" s="13"/>
      <c r="F84" s="13"/>
      <c r="G84" s="14"/>
      <c r="H84" s="15"/>
      <c r="I84" s="13"/>
      <c r="J84" s="16"/>
      <c r="K84" s="17"/>
      <c r="L84" s="17"/>
      <c r="M84" s="18" t="str">
        <f t="shared" si="2"/>
        <v/>
      </c>
      <c r="N84" s="18" t="str">
        <f t="shared" si="3"/>
        <v/>
      </c>
      <c r="O84" s="2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x14ac:dyDescent="0.25">
      <c r="A85" s="12"/>
      <c r="B85" s="13"/>
      <c r="C85" s="13"/>
      <c r="D85" s="13"/>
      <c r="E85" s="13"/>
      <c r="F85" s="13"/>
      <c r="G85" s="14"/>
      <c r="H85" s="15"/>
      <c r="I85" s="13"/>
      <c r="J85" s="16"/>
      <c r="K85" s="17"/>
      <c r="L85" s="17"/>
      <c r="M85" s="18" t="str">
        <f t="shared" si="2"/>
        <v/>
      </c>
      <c r="N85" s="18" t="str">
        <f t="shared" si="3"/>
        <v/>
      </c>
      <c r="O85" s="2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x14ac:dyDescent="0.25">
      <c r="A86" s="12"/>
      <c r="B86" s="13"/>
      <c r="C86" s="13"/>
      <c r="D86" s="13"/>
      <c r="E86" s="13"/>
      <c r="F86" s="13"/>
      <c r="G86" s="14"/>
      <c r="H86" s="15"/>
      <c r="I86" s="13"/>
      <c r="J86" s="16"/>
      <c r="K86" s="17"/>
      <c r="L86" s="17"/>
      <c r="M86" s="18" t="str">
        <f t="shared" si="2"/>
        <v/>
      </c>
      <c r="N86" s="18" t="str">
        <f t="shared" si="3"/>
        <v/>
      </c>
      <c r="O86" s="2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x14ac:dyDescent="0.25">
      <c r="A87" s="12"/>
      <c r="B87" s="13"/>
      <c r="C87" s="13"/>
      <c r="D87" s="13"/>
      <c r="E87" s="13"/>
      <c r="F87" s="13"/>
      <c r="G87" s="14"/>
      <c r="H87" s="15"/>
      <c r="I87" s="13"/>
      <c r="J87" s="16"/>
      <c r="K87" s="17"/>
      <c r="L87" s="17"/>
      <c r="M87" s="18" t="str">
        <f t="shared" si="2"/>
        <v/>
      </c>
      <c r="N87" s="18" t="str">
        <f t="shared" si="3"/>
        <v/>
      </c>
      <c r="O87" s="2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x14ac:dyDescent="0.25">
      <c r="A88" s="12"/>
      <c r="B88" s="13"/>
      <c r="C88" s="13"/>
      <c r="D88" s="13"/>
      <c r="E88" s="13"/>
      <c r="F88" s="13"/>
      <c r="G88" s="14"/>
      <c r="H88" s="15"/>
      <c r="I88" s="13"/>
      <c r="J88" s="16"/>
      <c r="K88" s="17"/>
      <c r="L88" s="17"/>
      <c r="M88" s="18" t="str">
        <f t="shared" si="2"/>
        <v/>
      </c>
      <c r="N88" s="18" t="str">
        <f t="shared" si="3"/>
        <v/>
      </c>
      <c r="O88" s="2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x14ac:dyDescent="0.25">
      <c r="A89" s="12"/>
      <c r="B89" s="13"/>
      <c r="C89" s="13"/>
      <c r="D89" s="13"/>
      <c r="E89" s="13"/>
      <c r="F89" s="13"/>
      <c r="G89" s="14"/>
      <c r="H89" s="15"/>
      <c r="I89" s="13"/>
      <c r="J89" s="16"/>
      <c r="K89" s="17"/>
      <c r="L89" s="17"/>
      <c r="M89" s="18" t="str">
        <f t="shared" si="2"/>
        <v/>
      </c>
      <c r="N89" s="18" t="str">
        <f t="shared" si="3"/>
        <v/>
      </c>
      <c r="O89" s="2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x14ac:dyDescent="0.25">
      <c r="A90" s="12"/>
      <c r="B90" s="13"/>
      <c r="C90" s="13"/>
      <c r="D90" s="13"/>
      <c r="E90" s="13"/>
      <c r="F90" s="13"/>
      <c r="G90" s="14"/>
      <c r="H90" s="15"/>
      <c r="I90" s="13"/>
      <c r="J90" s="16"/>
      <c r="K90" s="17"/>
      <c r="L90" s="17"/>
      <c r="M90" s="18" t="str">
        <f t="shared" si="2"/>
        <v/>
      </c>
      <c r="N90" s="18" t="str">
        <f t="shared" si="3"/>
        <v/>
      </c>
      <c r="O90" s="2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x14ac:dyDescent="0.25">
      <c r="A91" s="12"/>
      <c r="B91" s="13"/>
      <c r="C91" s="13"/>
      <c r="D91" s="13"/>
      <c r="E91" s="13"/>
      <c r="F91" s="13"/>
      <c r="G91" s="14"/>
      <c r="H91" s="15"/>
      <c r="I91" s="13"/>
      <c r="J91" s="16"/>
      <c r="K91" s="17"/>
      <c r="L91" s="17"/>
      <c r="M91" s="18" t="str">
        <f t="shared" si="2"/>
        <v/>
      </c>
      <c r="N91" s="18" t="str">
        <f t="shared" si="3"/>
        <v/>
      </c>
      <c r="O91" s="2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x14ac:dyDescent="0.25">
      <c r="A92" s="12"/>
      <c r="B92" s="13"/>
      <c r="C92" s="13"/>
      <c r="D92" s="13"/>
      <c r="E92" s="13"/>
      <c r="F92" s="13"/>
      <c r="G92" s="14"/>
      <c r="H92" s="15"/>
      <c r="I92" s="13"/>
      <c r="J92" s="16"/>
      <c r="K92" s="17"/>
      <c r="L92" s="17"/>
      <c r="M92" s="18" t="str">
        <f t="shared" si="2"/>
        <v/>
      </c>
      <c r="N92" s="18" t="str">
        <f t="shared" si="3"/>
        <v/>
      </c>
      <c r="O92" s="2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x14ac:dyDescent="0.25">
      <c r="A93" s="12"/>
      <c r="B93" s="13"/>
      <c r="C93" s="13"/>
      <c r="D93" s="13"/>
      <c r="E93" s="13"/>
      <c r="F93" s="13"/>
      <c r="G93" s="14"/>
      <c r="H93" s="15"/>
      <c r="I93" s="13"/>
      <c r="J93" s="16"/>
      <c r="K93" s="17"/>
      <c r="L93" s="17"/>
      <c r="M93" s="18" t="str">
        <f t="shared" si="2"/>
        <v/>
      </c>
      <c r="N93" s="18" t="str">
        <f t="shared" si="3"/>
        <v/>
      </c>
      <c r="O93" s="2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25">
      <c r="A94" s="12"/>
      <c r="B94" s="13"/>
      <c r="C94" s="13"/>
      <c r="D94" s="13"/>
      <c r="E94" s="13"/>
      <c r="F94" s="13"/>
      <c r="G94" s="14"/>
      <c r="H94" s="15"/>
      <c r="I94" s="13"/>
      <c r="J94" s="16"/>
      <c r="K94" s="17"/>
      <c r="L94" s="17"/>
      <c r="M94" s="18" t="str">
        <f t="shared" si="2"/>
        <v/>
      </c>
      <c r="N94" s="18" t="str">
        <f t="shared" si="3"/>
        <v/>
      </c>
      <c r="O94" s="2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x14ac:dyDescent="0.25">
      <c r="A95" s="12"/>
      <c r="B95" s="13"/>
      <c r="C95" s="13"/>
      <c r="D95" s="13"/>
      <c r="E95" s="13"/>
      <c r="F95" s="13"/>
      <c r="G95" s="14"/>
      <c r="H95" s="15"/>
      <c r="I95" s="13"/>
      <c r="J95" s="16"/>
      <c r="K95" s="17"/>
      <c r="L95" s="17"/>
      <c r="M95" s="18" t="str">
        <f t="shared" si="2"/>
        <v/>
      </c>
      <c r="N95" s="18" t="str">
        <f t="shared" si="3"/>
        <v/>
      </c>
      <c r="O95" s="2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25">
      <c r="A96" s="12"/>
      <c r="B96" s="13"/>
      <c r="C96" s="13"/>
      <c r="D96" s="13"/>
      <c r="E96" s="13"/>
      <c r="F96" s="13"/>
      <c r="G96" s="14"/>
      <c r="H96" s="15"/>
      <c r="I96" s="13"/>
      <c r="J96" s="16"/>
      <c r="K96" s="17"/>
      <c r="L96" s="17"/>
      <c r="M96" s="18" t="str">
        <f t="shared" si="2"/>
        <v/>
      </c>
      <c r="N96" s="18" t="str">
        <f t="shared" si="3"/>
        <v/>
      </c>
      <c r="O96" s="2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25">
      <c r="A97" s="12"/>
      <c r="B97" s="13"/>
      <c r="C97" s="13"/>
      <c r="D97" s="13"/>
      <c r="E97" s="13"/>
      <c r="F97" s="13"/>
      <c r="G97" s="14"/>
      <c r="H97" s="15"/>
      <c r="I97" s="13"/>
      <c r="J97" s="16"/>
      <c r="K97" s="17"/>
      <c r="L97" s="17"/>
      <c r="M97" s="18" t="str">
        <f t="shared" si="2"/>
        <v/>
      </c>
      <c r="N97" s="18" t="str">
        <f t="shared" si="3"/>
        <v/>
      </c>
      <c r="O97" s="2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x14ac:dyDescent="0.25">
      <c r="A98" s="12"/>
      <c r="B98" s="13"/>
      <c r="C98" s="13"/>
      <c r="D98" s="13"/>
      <c r="E98" s="13"/>
      <c r="F98" s="13"/>
      <c r="G98" s="14"/>
      <c r="H98" s="15"/>
      <c r="I98" s="13"/>
      <c r="J98" s="16"/>
      <c r="K98" s="17"/>
      <c r="L98" s="17"/>
      <c r="M98" s="18" t="str">
        <f t="shared" si="2"/>
        <v/>
      </c>
      <c r="N98" s="18" t="str">
        <f t="shared" si="3"/>
        <v/>
      </c>
      <c r="O98" s="2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25">
      <c r="A99" s="12"/>
      <c r="B99" s="13"/>
      <c r="C99" s="13"/>
      <c r="D99" s="13"/>
      <c r="E99" s="13"/>
      <c r="F99" s="13"/>
      <c r="G99" s="14"/>
      <c r="H99" s="15"/>
      <c r="I99" s="13"/>
      <c r="J99" s="16"/>
      <c r="K99" s="17"/>
      <c r="L99" s="17"/>
      <c r="M99" s="18" t="str">
        <f t="shared" si="2"/>
        <v/>
      </c>
      <c r="N99" s="18" t="str">
        <f t="shared" si="3"/>
        <v/>
      </c>
      <c r="O99" s="2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25">
      <c r="A100" s="12"/>
      <c r="B100" s="13"/>
      <c r="C100" s="13"/>
      <c r="D100" s="13"/>
      <c r="E100" s="13"/>
      <c r="F100" s="13"/>
      <c r="G100" s="14"/>
      <c r="H100" s="15"/>
      <c r="I100" s="13"/>
      <c r="J100" s="16"/>
      <c r="K100" s="17"/>
      <c r="L100" s="17"/>
      <c r="M100" s="18" t="str">
        <f t="shared" si="2"/>
        <v/>
      </c>
      <c r="N100" s="18" t="str">
        <f t="shared" si="3"/>
        <v/>
      </c>
      <c r="O100" s="2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x14ac:dyDescent="0.25">
      <c r="A101" s="12"/>
      <c r="B101" s="13"/>
      <c r="C101" s="13"/>
      <c r="D101" s="13"/>
      <c r="E101" s="13"/>
      <c r="F101" s="13"/>
      <c r="G101" s="14"/>
      <c r="H101" s="15"/>
      <c r="I101" s="13"/>
      <c r="J101" s="16"/>
      <c r="K101" s="17"/>
      <c r="L101" s="17"/>
      <c r="M101" s="18" t="str">
        <f t="shared" si="2"/>
        <v/>
      </c>
      <c r="N101" s="18" t="str">
        <f t="shared" si="3"/>
        <v/>
      </c>
      <c r="O101" s="2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x14ac:dyDescent="0.25">
      <c r="A102" s="12"/>
      <c r="B102" s="13"/>
      <c r="C102" s="13"/>
      <c r="D102" s="13"/>
      <c r="E102" s="13"/>
      <c r="F102" s="13"/>
      <c r="G102" s="14"/>
      <c r="H102" s="15"/>
      <c r="I102" s="13"/>
      <c r="J102" s="16"/>
      <c r="K102" s="17"/>
      <c r="L102" s="17"/>
      <c r="M102" s="18" t="str">
        <f t="shared" si="2"/>
        <v/>
      </c>
      <c r="N102" s="18" t="str">
        <f t="shared" si="3"/>
        <v/>
      </c>
      <c r="O102" s="2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25">
      <c r="A103" s="12"/>
      <c r="B103" s="13"/>
      <c r="C103" s="13"/>
      <c r="D103" s="13"/>
      <c r="E103" s="13"/>
      <c r="F103" s="13"/>
      <c r="G103" s="14"/>
      <c r="H103" s="15"/>
      <c r="I103" s="13"/>
      <c r="J103" s="16"/>
      <c r="K103" s="17"/>
      <c r="L103" s="17"/>
      <c r="M103" s="18" t="str">
        <f t="shared" si="2"/>
        <v/>
      </c>
      <c r="N103" s="18" t="str">
        <f t="shared" si="3"/>
        <v/>
      </c>
      <c r="O103" s="2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25">
      <c r="A104" s="12"/>
      <c r="B104" s="13"/>
      <c r="C104" s="13"/>
      <c r="D104" s="13"/>
      <c r="E104" s="13"/>
      <c r="F104" s="13"/>
      <c r="G104" s="14"/>
      <c r="H104" s="15"/>
      <c r="I104" s="13"/>
      <c r="J104" s="16"/>
      <c r="K104" s="17"/>
      <c r="L104" s="17"/>
      <c r="M104" s="18" t="str">
        <f t="shared" si="2"/>
        <v/>
      </c>
      <c r="N104" s="18" t="str">
        <f t="shared" si="3"/>
        <v/>
      </c>
      <c r="O104" s="2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25">
      <c r="A105" s="12"/>
      <c r="B105" s="13"/>
      <c r="C105" s="13"/>
      <c r="D105" s="13"/>
      <c r="E105" s="13"/>
      <c r="F105" s="13"/>
      <c r="G105" s="14"/>
      <c r="H105" s="15"/>
      <c r="I105" s="13"/>
      <c r="J105" s="16"/>
      <c r="K105" s="17"/>
      <c r="L105" s="17"/>
      <c r="M105" s="18" t="str">
        <f t="shared" si="2"/>
        <v/>
      </c>
      <c r="N105" s="18" t="str">
        <f t="shared" si="3"/>
        <v/>
      </c>
      <c r="O105" s="2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25">
      <c r="A106" s="12"/>
      <c r="B106" s="13"/>
      <c r="C106" s="13"/>
      <c r="D106" s="13"/>
      <c r="E106" s="13"/>
      <c r="F106" s="13"/>
      <c r="G106" s="14"/>
      <c r="H106" s="15"/>
      <c r="I106" s="13"/>
      <c r="J106" s="16"/>
      <c r="K106" s="17"/>
      <c r="L106" s="17"/>
      <c r="M106" s="18" t="str">
        <f t="shared" si="2"/>
        <v/>
      </c>
      <c r="N106" s="18" t="str">
        <f t="shared" si="3"/>
        <v/>
      </c>
      <c r="O106" s="2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25">
      <c r="A107" s="12"/>
      <c r="B107" s="13"/>
      <c r="C107" s="13"/>
      <c r="D107" s="13"/>
      <c r="E107" s="13"/>
      <c r="F107" s="13"/>
      <c r="G107" s="14"/>
      <c r="H107" s="15"/>
      <c r="I107" s="13"/>
      <c r="J107" s="16"/>
      <c r="K107" s="17"/>
      <c r="L107" s="17"/>
      <c r="M107" s="18" t="str">
        <f t="shared" si="2"/>
        <v/>
      </c>
      <c r="N107" s="18" t="str">
        <f t="shared" si="3"/>
        <v/>
      </c>
      <c r="O107" s="2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25">
      <c r="A108" s="12"/>
      <c r="B108" s="13"/>
      <c r="C108" s="13"/>
      <c r="D108" s="13"/>
      <c r="E108" s="13"/>
      <c r="F108" s="13"/>
      <c r="G108" s="14"/>
      <c r="H108" s="15"/>
      <c r="I108" s="13"/>
      <c r="J108" s="16"/>
      <c r="K108" s="17"/>
      <c r="L108" s="17"/>
      <c r="M108" s="18" t="str">
        <f t="shared" si="2"/>
        <v/>
      </c>
      <c r="N108" s="18" t="str">
        <f t="shared" si="3"/>
        <v/>
      </c>
      <c r="O108" s="2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25">
      <c r="A109" s="12"/>
      <c r="B109" s="13"/>
      <c r="C109" s="13"/>
      <c r="D109" s="13"/>
      <c r="E109" s="13"/>
      <c r="F109" s="13"/>
      <c r="G109" s="14"/>
      <c r="H109" s="15"/>
      <c r="I109" s="13"/>
      <c r="J109" s="16"/>
      <c r="K109" s="17"/>
      <c r="L109" s="17"/>
      <c r="M109" s="18" t="str">
        <f t="shared" si="2"/>
        <v/>
      </c>
      <c r="N109" s="18" t="str">
        <f t="shared" si="3"/>
        <v/>
      </c>
      <c r="O109" s="2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25">
      <c r="A110" s="12"/>
      <c r="B110" s="13"/>
      <c r="C110" s="13"/>
      <c r="D110" s="13"/>
      <c r="E110" s="13"/>
      <c r="F110" s="13"/>
      <c r="G110" s="14"/>
      <c r="H110" s="15"/>
      <c r="I110" s="13"/>
      <c r="J110" s="16"/>
      <c r="K110" s="17"/>
      <c r="L110" s="17"/>
      <c r="M110" s="18" t="str">
        <f t="shared" si="2"/>
        <v/>
      </c>
      <c r="N110" s="18" t="str">
        <f t="shared" si="3"/>
        <v/>
      </c>
      <c r="O110" s="2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25">
      <c r="A111" s="12"/>
      <c r="B111" s="13"/>
      <c r="C111" s="13"/>
      <c r="D111" s="13"/>
      <c r="E111" s="13"/>
      <c r="F111" s="13"/>
      <c r="G111" s="14"/>
      <c r="H111" s="15"/>
      <c r="I111" s="13"/>
      <c r="J111" s="16"/>
      <c r="K111" s="17"/>
      <c r="L111" s="17"/>
      <c r="M111" s="18" t="str">
        <f t="shared" si="2"/>
        <v/>
      </c>
      <c r="N111" s="18" t="str">
        <f t="shared" si="3"/>
        <v/>
      </c>
      <c r="O111" s="2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25">
      <c r="A112" s="12"/>
      <c r="B112" s="13"/>
      <c r="C112" s="13"/>
      <c r="D112" s="13"/>
      <c r="E112" s="13"/>
      <c r="F112" s="13"/>
      <c r="G112" s="14"/>
      <c r="H112" s="15"/>
      <c r="I112" s="13"/>
      <c r="J112" s="16"/>
      <c r="K112" s="17"/>
      <c r="L112" s="17"/>
      <c r="M112" s="18" t="str">
        <f t="shared" si="2"/>
        <v/>
      </c>
      <c r="N112" s="18" t="str">
        <f t="shared" si="3"/>
        <v/>
      </c>
      <c r="O112" s="2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25">
      <c r="A113" s="12"/>
      <c r="B113" s="13"/>
      <c r="C113" s="13"/>
      <c r="D113" s="13"/>
      <c r="E113" s="13"/>
      <c r="F113" s="13"/>
      <c r="G113" s="14"/>
      <c r="H113" s="15"/>
      <c r="I113" s="13"/>
      <c r="J113" s="16"/>
      <c r="K113" s="17"/>
      <c r="L113" s="17"/>
      <c r="M113" s="18" t="str">
        <f t="shared" si="2"/>
        <v/>
      </c>
      <c r="N113" s="18" t="str">
        <f t="shared" si="3"/>
        <v/>
      </c>
      <c r="O113" s="2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25">
      <c r="A114" s="12"/>
      <c r="B114" s="13"/>
      <c r="C114" s="13"/>
      <c r="D114" s="13"/>
      <c r="E114" s="13"/>
      <c r="F114" s="13"/>
      <c r="G114" s="14"/>
      <c r="H114" s="15"/>
      <c r="I114" s="13"/>
      <c r="J114" s="16"/>
      <c r="K114" s="17"/>
      <c r="L114" s="17"/>
      <c r="M114" s="18" t="str">
        <f t="shared" si="2"/>
        <v/>
      </c>
      <c r="N114" s="18" t="str">
        <f t="shared" si="3"/>
        <v/>
      </c>
      <c r="O114" s="2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25">
      <c r="A115" s="12"/>
      <c r="B115" s="13"/>
      <c r="C115" s="13"/>
      <c r="D115" s="13"/>
      <c r="E115" s="13"/>
      <c r="F115" s="13"/>
      <c r="G115" s="14"/>
      <c r="H115" s="15"/>
      <c r="I115" s="13"/>
      <c r="J115" s="16"/>
      <c r="K115" s="17"/>
      <c r="L115" s="17"/>
      <c r="M115" s="18" t="str">
        <f t="shared" si="2"/>
        <v/>
      </c>
      <c r="N115" s="18" t="str">
        <f t="shared" si="3"/>
        <v/>
      </c>
      <c r="O115" s="2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25">
      <c r="A116" s="12"/>
      <c r="B116" s="13"/>
      <c r="C116" s="13"/>
      <c r="D116" s="13"/>
      <c r="E116" s="13"/>
      <c r="F116" s="13"/>
      <c r="G116" s="14"/>
      <c r="H116" s="15"/>
      <c r="I116" s="13"/>
      <c r="J116" s="16"/>
      <c r="K116" s="17"/>
      <c r="L116" s="17"/>
      <c r="M116" s="18" t="str">
        <f t="shared" si="2"/>
        <v/>
      </c>
      <c r="N116" s="18" t="str">
        <f t="shared" si="3"/>
        <v/>
      </c>
      <c r="O116" s="2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25">
      <c r="A117" s="12"/>
      <c r="B117" s="13"/>
      <c r="C117" s="13"/>
      <c r="D117" s="13"/>
      <c r="E117" s="13"/>
      <c r="F117" s="13"/>
      <c r="G117" s="14"/>
      <c r="H117" s="15"/>
      <c r="I117" s="13"/>
      <c r="J117" s="16"/>
      <c r="K117" s="17"/>
      <c r="L117" s="17"/>
      <c r="M117" s="18" t="str">
        <f t="shared" si="2"/>
        <v/>
      </c>
      <c r="N117" s="18" t="str">
        <f t="shared" si="3"/>
        <v/>
      </c>
      <c r="O117" s="2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25">
      <c r="A118" s="12"/>
      <c r="B118" s="13"/>
      <c r="C118" s="13"/>
      <c r="D118" s="13"/>
      <c r="E118" s="13"/>
      <c r="F118" s="13"/>
      <c r="G118" s="14"/>
      <c r="H118" s="15"/>
      <c r="I118" s="13"/>
      <c r="J118" s="16"/>
      <c r="K118" s="17"/>
      <c r="L118" s="17"/>
      <c r="M118" s="18" t="str">
        <f t="shared" si="2"/>
        <v/>
      </c>
      <c r="N118" s="18" t="str">
        <f t="shared" si="3"/>
        <v/>
      </c>
      <c r="O118" s="2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25">
      <c r="A119" s="12"/>
      <c r="B119" s="13"/>
      <c r="C119" s="13"/>
      <c r="D119" s="13"/>
      <c r="E119" s="13"/>
      <c r="F119" s="13"/>
      <c r="G119" s="14"/>
      <c r="H119" s="15"/>
      <c r="I119" s="13"/>
      <c r="J119" s="16"/>
      <c r="K119" s="17"/>
      <c r="L119" s="17"/>
      <c r="M119" s="18" t="str">
        <f t="shared" si="2"/>
        <v/>
      </c>
      <c r="N119" s="18" t="str">
        <f t="shared" si="3"/>
        <v/>
      </c>
      <c r="O119" s="2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25">
      <c r="A120" s="12"/>
      <c r="B120" s="13"/>
      <c r="C120" s="13"/>
      <c r="D120" s="13"/>
      <c r="E120" s="13"/>
      <c r="F120" s="13"/>
      <c r="G120" s="14"/>
      <c r="H120" s="15"/>
      <c r="I120" s="13"/>
      <c r="J120" s="16"/>
      <c r="K120" s="17"/>
      <c r="L120" s="17"/>
      <c r="M120" s="18" t="str">
        <f t="shared" si="2"/>
        <v/>
      </c>
      <c r="N120" s="18" t="str">
        <f t="shared" si="3"/>
        <v/>
      </c>
      <c r="O120" s="2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25">
      <c r="A121" s="12"/>
      <c r="B121" s="13"/>
      <c r="C121" s="13"/>
      <c r="D121" s="13"/>
      <c r="E121" s="13"/>
      <c r="F121" s="13"/>
      <c r="G121" s="14"/>
      <c r="H121" s="15"/>
      <c r="I121" s="13"/>
      <c r="J121" s="16"/>
      <c r="K121" s="17"/>
      <c r="L121" s="17"/>
      <c r="M121" s="18" t="str">
        <f t="shared" si="2"/>
        <v/>
      </c>
      <c r="N121" s="18" t="str">
        <f t="shared" si="3"/>
        <v/>
      </c>
      <c r="O121" s="2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25">
      <c r="A122" s="12"/>
      <c r="B122" s="13"/>
      <c r="C122" s="13"/>
      <c r="D122" s="13"/>
      <c r="E122" s="13"/>
      <c r="F122" s="13"/>
      <c r="G122" s="14"/>
      <c r="H122" s="15"/>
      <c r="I122" s="13"/>
      <c r="J122" s="16"/>
      <c r="K122" s="17"/>
      <c r="L122" s="17"/>
      <c r="M122" s="18" t="str">
        <f t="shared" si="2"/>
        <v/>
      </c>
      <c r="N122" s="18" t="str">
        <f t="shared" si="3"/>
        <v/>
      </c>
      <c r="O122" s="2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25">
      <c r="A123" s="12"/>
      <c r="B123" s="13"/>
      <c r="C123" s="13"/>
      <c r="D123" s="13"/>
      <c r="E123" s="13"/>
      <c r="F123" s="13"/>
      <c r="G123" s="14"/>
      <c r="H123" s="15"/>
      <c r="I123" s="13"/>
      <c r="J123" s="16"/>
      <c r="K123" s="17"/>
      <c r="L123" s="17"/>
      <c r="M123" s="18" t="str">
        <f t="shared" si="2"/>
        <v/>
      </c>
      <c r="N123" s="18" t="str">
        <f t="shared" si="3"/>
        <v/>
      </c>
      <c r="O123" s="2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25">
      <c r="A124" s="12"/>
      <c r="B124" s="13"/>
      <c r="C124" s="13"/>
      <c r="D124" s="13"/>
      <c r="E124" s="13"/>
      <c r="F124" s="13"/>
      <c r="G124" s="14"/>
      <c r="H124" s="15"/>
      <c r="I124" s="13"/>
      <c r="J124" s="16"/>
      <c r="K124" s="17"/>
      <c r="L124" s="17"/>
      <c r="M124" s="18" t="str">
        <f t="shared" si="2"/>
        <v/>
      </c>
      <c r="N124" s="18" t="str">
        <f t="shared" si="3"/>
        <v/>
      </c>
      <c r="O124" s="2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25">
      <c r="A125" s="12"/>
      <c r="B125" s="13"/>
      <c r="C125" s="13"/>
      <c r="D125" s="13"/>
      <c r="E125" s="13"/>
      <c r="F125" s="13"/>
      <c r="G125" s="14"/>
      <c r="H125" s="15"/>
      <c r="I125" s="13"/>
      <c r="J125" s="16"/>
      <c r="K125" s="17"/>
      <c r="L125" s="17"/>
      <c r="M125" s="18" t="str">
        <f t="shared" si="2"/>
        <v/>
      </c>
      <c r="N125" s="18" t="str">
        <f t="shared" si="3"/>
        <v/>
      </c>
      <c r="O125" s="2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25">
      <c r="A126" s="12"/>
      <c r="B126" s="13"/>
      <c r="C126" s="13"/>
      <c r="D126" s="13"/>
      <c r="E126" s="13"/>
      <c r="F126" s="13"/>
      <c r="G126" s="14"/>
      <c r="H126" s="15"/>
      <c r="I126" s="13"/>
      <c r="J126" s="16"/>
      <c r="K126" s="17"/>
      <c r="L126" s="17"/>
      <c r="M126" s="18" t="str">
        <f t="shared" si="2"/>
        <v/>
      </c>
      <c r="N126" s="18" t="str">
        <f t="shared" si="3"/>
        <v/>
      </c>
      <c r="O126" s="2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25">
      <c r="A127" s="12"/>
      <c r="B127" s="13"/>
      <c r="C127" s="13"/>
      <c r="D127" s="13"/>
      <c r="E127" s="13"/>
      <c r="F127" s="13"/>
      <c r="G127" s="14"/>
      <c r="H127" s="15"/>
      <c r="I127" s="13"/>
      <c r="J127" s="16"/>
      <c r="K127" s="17"/>
      <c r="L127" s="17"/>
      <c r="M127" s="18" t="str">
        <f t="shared" si="2"/>
        <v/>
      </c>
      <c r="N127" s="18" t="str">
        <f t="shared" si="3"/>
        <v/>
      </c>
      <c r="O127" s="2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25">
      <c r="A128" s="12"/>
      <c r="B128" s="13"/>
      <c r="C128" s="13"/>
      <c r="D128" s="13"/>
      <c r="E128" s="13"/>
      <c r="F128" s="13"/>
      <c r="G128" s="14"/>
      <c r="H128" s="15"/>
      <c r="I128" s="13"/>
      <c r="J128" s="16"/>
      <c r="K128" s="17"/>
      <c r="L128" s="17"/>
      <c r="M128" s="18" t="str">
        <f t="shared" si="2"/>
        <v/>
      </c>
      <c r="N128" s="18" t="str">
        <f t="shared" si="3"/>
        <v/>
      </c>
      <c r="O128" s="2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25">
      <c r="A129" s="12"/>
      <c r="B129" s="13"/>
      <c r="C129" s="13"/>
      <c r="D129" s="13"/>
      <c r="E129" s="13"/>
      <c r="F129" s="13"/>
      <c r="G129" s="14"/>
      <c r="H129" s="15"/>
      <c r="I129" s="13"/>
      <c r="J129" s="16"/>
      <c r="K129" s="17"/>
      <c r="L129" s="17"/>
      <c r="M129" s="18" t="str">
        <f t="shared" si="2"/>
        <v/>
      </c>
      <c r="N129" s="18" t="str">
        <f t="shared" si="3"/>
        <v/>
      </c>
      <c r="O129" s="2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25">
      <c r="A130" s="12"/>
      <c r="B130" s="13"/>
      <c r="C130" s="13"/>
      <c r="D130" s="13"/>
      <c r="E130" s="13"/>
      <c r="F130" s="13"/>
      <c r="G130" s="14"/>
      <c r="H130" s="15"/>
      <c r="I130" s="13"/>
      <c r="J130" s="16"/>
      <c r="K130" s="17"/>
      <c r="L130" s="17"/>
      <c r="M130" s="18" t="str">
        <f t="shared" ref="M130:M193" si="4">IF(A130="","",IF(OR(F130="Einzahlung",F130="Auszahlung",F130="Gebühr"),ROUND(H130*J130,2),ROUND(G130*H130*J130,2)))</f>
        <v/>
      </c>
      <c r="N130" s="18" t="str">
        <f t="shared" ref="N130:N193" si="5">IF(A130="","",IF(F130="Kauf",-(M130+K130+L130),IF(F130="Verkauf",M130-K130-L130,IF(F130="Dividende",M130-K130-L130,IF(F130="Einzahlung",M130,IF(F130="Auszahlung",-M130,IF(F130="Gebühr",-(M130+K130+L130),0)))))))</f>
        <v/>
      </c>
      <c r="O130" s="2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25">
      <c r="A131" s="12"/>
      <c r="B131" s="13"/>
      <c r="C131" s="13"/>
      <c r="D131" s="13"/>
      <c r="E131" s="13"/>
      <c r="F131" s="13"/>
      <c r="G131" s="14"/>
      <c r="H131" s="15"/>
      <c r="I131" s="13"/>
      <c r="J131" s="16"/>
      <c r="K131" s="17"/>
      <c r="L131" s="17"/>
      <c r="M131" s="18" t="str">
        <f t="shared" si="4"/>
        <v/>
      </c>
      <c r="N131" s="18" t="str">
        <f t="shared" si="5"/>
        <v/>
      </c>
      <c r="O131" s="2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25">
      <c r="A132" s="12"/>
      <c r="B132" s="13"/>
      <c r="C132" s="13"/>
      <c r="D132" s="13"/>
      <c r="E132" s="13"/>
      <c r="F132" s="13"/>
      <c r="G132" s="14"/>
      <c r="H132" s="15"/>
      <c r="I132" s="13"/>
      <c r="J132" s="16"/>
      <c r="K132" s="17"/>
      <c r="L132" s="17"/>
      <c r="M132" s="18" t="str">
        <f t="shared" si="4"/>
        <v/>
      </c>
      <c r="N132" s="18" t="str">
        <f t="shared" si="5"/>
        <v/>
      </c>
      <c r="O132" s="2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25">
      <c r="A133" s="12"/>
      <c r="B133" s="13"/>
      <c r="C133" s="13"/>
      <c r="D133" s="13"/>
      <c r="E133" s="13"/>
      <c r="F133" s="13"/>
      <c r="G133" s="14"/>
      <c r="H133" s="15"/>
      <c r="I133" s="13"/>
      <c r="J133" s="16"/>
      <c r="K133" s="17"/>
      <c r="L133" s="17"/>
      <c r="M133" s="18" t="str">
        <f t="shared" si="4"/>
        <v/>
      </c>
      <c r="N133" s="18" t="str">
        <f t="shared" si="5"/>
        <v/>
      </c>
      <c r="O133" s="2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25">
      <c r="A134" s="12"/>
      <c r="B134" s="13"/>
      <c r="C134" s="13"/>
      <c r="D134" s="13"/>
      <c r="E134" s="13"/>
      <c r="F134" s="13"/>
      <c r="G134" s="14"/>
      <c r="H134" s="15"/>
      <c r="I134" s="13"/>
      <c r="J134" s="16"/>
      <c r="K134" s="17"/>
      <c r="L134" s="17"/>
      <c r="M134" s="18" t="str">
        <f t="shared" si="4"/>
        <v/>
      </c>
      <c r="N134" s="18" t="str">
        <f t="shared" si="5"/>
        <v/>
      </c>
      <c r="O134" s="2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25">
      <c r="A135" s="12"/>
      <c r="B135" s="13"/>
      <c r="C135" s="13"/>
      <c r="D135" s="13"/>
      <c r="E135" s="13"/>
      <c r="F135" s="13"/>
      <c r="G135" s="14"/>
      <c r="H135" s="15"/>
      <c r="I135" s="13"/>
      <c r="J135" s="16"/>
      <c r="K135" s="17"/>
      <c r="L135" s="17"/>
      <c r="M135" s="18" t="str">
        <f t="shared" si="4"/>
        <v/>
      </c>
      <c r="N135" s="18" t="str">
        <f t="shared" si="5"/>
        <v/>
      </c>
      <c r="O135" s="2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25">
      <c r="A136" s="12"/>
      <c r="B136" s="13"/>
      <c r="C136" s="13"/>
      <c r="D136" s="13"/>
      <c r="E136" s="13"/>
      <c r="F136" s="13"/>
      <c r="G136" s="14"/>
      <c r="H136" s="15"/>
      <c r="I136" s="13"/>
      <c r="J136" s="16"/>
      <c r="K136" s="17"/>
      <c r="L136" s="17"/>
      <c r="M136" s="18" t="str">
        <f t="shared" si="4"/>
        <v/>
      </c>
      <c r="N136" s="18" t="str">
        <f t="shared" si="5"/>
        <v/>
      </c>
      <c r="O136" s="2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25">
      <c r="A137" s="12"/>
      <c r="B137" s="13"/>
      <c r="C137" s="13"/>
      <c r="D137" s="13"/>
      <c r="E137" s="13"/>
      <c r="F137" s="13"/>
      <c r="G137" s="14"/>
      <c r="H137" s="15"/>
      <c r="I137" s="13"/>
      <c r="J137" s="16"/>
      <c r="K137" s="17"/>
      <c r="L137" s="17"/>
      <c r="M137" s="18" t="str">
        <f t="shared" si="4"/>
        <v/>
      </c>
      <c r="N137" s="18" t="str">
        <f t="shared" si="5"/>
        <v/>
      </c>
      <c r="O137" s="2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25">
      <c r="A138" s="12"/>
      <c r="B138" s="13"/>
      <c r="C138" s="13"/>
      <c r="D138" s="13"/>
      <c r="E138" s="13"/>
      <c r="F138" s="13"/>
      <c r="G138" s="14"/>
      <c r="H138" s="15"/>
      <c r="I138" s="13"/>
      <c r="J138" s="16"/>
      <c r="K138" s="17"/>
      <c r="L138" s="17"/>
      <c r="M138" s="18" t="str">
        <f t="shared" si="4"/>
        <v/>
      </c>
      <c r="N138" s="18" t="str">
        <f t="shared" si="5"/>
        <v/>
      </c>
      <c r="O138" s="2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25">
      <c r="A139" s="12"/>
      <c r="B139" s="13"/>
      <c r="C139" s="13"/>
      <c r="D139" s="13"/>
      <c r="E139" s="13"/>
      <c r="F139" s="13"/>
      <c r="G139" s="14"/>
      <c r="H139" s="15"/>
      <c r="I139" s="13"/>
      <c r="J139" s="16"/>
      <c r="K139" s="17"/>
      <c r="L139" s="17"/>
      <c r="M139" s="18" t="str">
        <f t="shared" si="4"/>
        <v/>
      </c>
      <c r="N139" s="18" t="str">
        <f t="shared" si="5"/>
        <v/>
      </c>
      <c r="O139" s="2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25">
      <c r="A140" s="12"/>
      <c r="B140" s="13"/>
      <c r="C140" s="13"/>
      <c r="D140" s="13"/>
      <c r="E140" s="13"/>
      <c r="F140" s="13"/>
      <c r="G140" s="14"/>
      <c r="H140" s="15"/>
      <c r="I140" s="13"/>
      <c r="J140" s="16"/>
      <c r="K140" s="17"/>
      <c r="L140" s="17"/>
      <c r="M140" s="18" t="str">
        <f t="shared" si="4"/>
        <v/>
      </c>
      <c r="N140" s="18" t="str">
        <f t="shared" si="5"/>
        <v/>
      </c>
      <c r="O140" s="2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25">
      <c r="A141" s="12"/>
      <c r="B141" s="13"/>
      <c r="C141" s="13"/>
      <c r="D141" s="13"/>
      <c r="E141" s="13"/>
      <c r="F141" s="13"/>
      <c r="G141" s="14"/>
      <c r="H141" s="15"/>
      <c r="I141" s="13"/>
      <c r="J141" s="16"/>
      <c r="K141" s="17"/>
      <c r="L141" s="17"/>
      <c r="M141" s="18" t="str">
        <f t="shared" si="4"/>
        <v/>
      </c>
      <c r="N141" s="18" t="str">
        <f t="shared" si="5"/>
        <v/>
      </c>
      <c r="O141" s="2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25">
      <c r="A142" s="12"/>
      <c r="B142" s="13"/>
      <c r="C142" s="13"/>
      <c r="D142" s="13"/>
      <c r="E142" s="13"/>
      <c r="F142" s="13"/>
      <c r="G142" s="14"/>
      <c r="H142" s="15"/>
      <c r="I142" s="13"/>
      <c r="J142" s="16"/>
      <c r="K142" s="17"/>
      <c r="L142" s="17"/>
      <c r="M142" s="18" t="str">
        <f t="shared" si="4"/>
        <v/>
      </c>
      <c r="N142" s="18" t="str">
        <f t="shared" si="5"/>
        <v/>
      </c>
      <c r="O142" s="2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25">
      <c r="A143" s="12"/>
      <c r="B143" s="13"/>
      <c r="C143" s="13"/>
      <c r="D143" s="13"/>
      <c r="E143" s="13"/>
      <c r="F143" s="13"/>
      <c r="G143" s="14"/>
      <c r="H143" s="15"/>
      <c r="I143" s="13"/>
      <c r="J143" s="16"/>
      <c r="K143" s="17"/>
      <c r="L143" s="17"/>
      <c r="M143" s="18" t="str">
        <f t="shared" si="4"/>
        <v/>
      </c>
      <c r="N143" s="18" t="str">
        <f t="shared" si="5"/>
        <v/>
      </c>
      <c r="O143" s="2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25">
      <c r="A144" s="12"/>
      <c r="B144" s="13"/>
      <c r="C144" s="13"/>
      <c r="D144" s="13"/>
      <c r="E144" s="13"/>
      <c r="F144" s="13"/>
      <c r="G144" s="14"/>
      <c r="H144" s="15"/>
      <c r="I144" s="13"/>
      <c r="J144" s="16"/>
      <c r="K144" s="17"/>
      <c r="L144" s="17"/>
      <c r="M144" s="18" t="str">
        <f t="shared" si="4"/>
        <v/>
      </c>
      <c r="N144" s="18" t="str">
        <f t="shared" si="5"/>
        <v/>
      </c>
      <c r="O144" s="2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25">
      <c r="A145" s="12"/>
      <c r="B145" s="13"/>
      <c r="C145" s="13"/>
      <c r="D145" s="13"/>
      <c r="E145" s="13"/>
      <c r="F145" s="13"/>
      <c r="G145" s="14"/>
      <c r="H145" s="15"/>
      <c r="I145" s="13"/>
      <c r="J145" s="16"/>
      <c r="K145" s="17"/>
      <c r="L145" s="17"/>
      <c r="M145" s="18" t="str">
        <f t="shared" si="4"/>
        <v/>
      </c>
      <c r="N145" s="18" t="str">
        <f t="shared" si="5"/>
        <v/>
      </c>
      <c r="O145" s="2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25">
      <c r="A146" s="12"/>
      <c r="B146" s="13"/>
      <c r="C146" s="13"/>
      <c r="D146" s="13"/>
      <c r="E146" s="13"/>
      <c r="F146" s="13"/>
      <c r="G146" s="14"/>
      <c r="H146" s="15"/>
      <c r="I146" s="13"/>
      <c r="J146" s="16"/>
      <c r="K146" s="17"/>
      <c r="L146" s="17"/>
      <c r="M146" s="18" t="str">
        <f t="shared" si="4"/>
        <v/>
      </c>
      <c r="N146" s="18" t="str">
        <f t="shared" si="5"/>
        <v/>
      </c>
      <c r="O146" s="2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25">
      <c r="A147" s="12"/>
      <c r="B147" s="13"/>
      <c r="C147" s="13"/>
      <c r="D147" s="13"/>
      <c r="E147" s="13"/>
      <c r="F147" s="13"/>
      <c r="G147" s="14"/>
      <c r="H147" s="15"/>
      <c r="I147" s="13"/>
      <c r="J147" s="16"/>
      <c r="K147" s="17"/>
      <c r="L147" s="17"/>
      <c r="M147" s="18" t="str">
        <f t="shared" si="4"/>
        <v/>
      </c>
      <c r="N147" s="18" t="str">
        <f t="shared" si="5"/>
        <v/>
      </c>
      <c r="O147" s="2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25">
      <c r="A148" s="12"/>
      <c r="B148" s="13"/>
      <c r="C148" s="13"/>
      <c r="D148" s="13"/>
      <c r="E148" s="13"/>
      <c r="F148" s="13"/>
      <c r="G148" s="14"/>
      <c r="H148" s="15"/>
      <c r="I148" s="13"/>
      <c r="J148" s="16"/>
      <c r="K148" s="17"/>
      <c r="L148" s="17"/>
      <c r="M148" s="18" t="str">
        <f t="shared" si="4"/>
        <v/>
      </c>
      <c r="N148" s="18" t="str">
        <f t="shared" si="5"/>
        <v/>
      </c>
      <c r="O148" s="2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25">
      <c r="A149" s="12"/>
      <c r="B149" s="13"/>
      <c r="C149" s="13"/>
      <c r="D149" s="13"/>
      <c r="E149" s="13"/>
      <c r="F149" s="13"/>
      <c r="G149" s="14"/>
      <c r="H149" s="15"/>
      <c r="I149" s="13"/>
      <c r="J149" s="16"/>
      <c r="K149" s="17"/>
      <c r="L149" s="17"/>
      <c r="M149" s="18" t="str">
        <f t="shared" si="4"/>
        <v/>
      </c>
      <c r="N149" s="18" t="str">
        <f t="shared" si="5"/>
        <v/>
      </c>
      <c r="O149" s="2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25">
      <c r="A150" s="12"/>
      <c r="B150" s="13"/>
      <c r="C150" s="13"/>
      <c r="D150" s="13"/>
      <c r="E150" s="13"/>
      <c r="F150" s="13"/>
      <c r="G150" s="14"/>
      <c r="H150" s="15"/>
      <c r="I150" s="13"/>
      <c r="J150" s="16"/>
      <c r="K150" s="17"/>
      <c r="L150" s="17"/>
      <c r="M150" s="18" t="str">
        <f t="shared" si="4"/>
        <v/>
      </c>
      <c r="N150" s="18" t="str">
        <f t="shared" si="5"/>
        <v/>
      </c>
      <c r="O150" s="2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25">
      <c r="A151" s="12"/>
      <c r="B151" s="13"/>
      <c r="C151" s="13"/>
      <c r="D151" s="13"/>
      <c r="E151" s="13"/>
      <c r="F151" s="13"/>
      <c r="G151" s="14"/>
      <c r="H151" s="15"/>
      <c r="I151" s="13"/>
      <c r="J151" s="16"/>
      <c r="K151" s="17"/>
      <c r="L151" s="17"/>
      <c r="M151" s="18" t="str">
        <f t="shared" si="4"/>
        <v/>
      </c>
      <c r="N151" s="18" t="str">
        <f t="shared" si="5"/>
        <v/>
      </c>
      <c r="O151" s="2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25">
      <c r="A152" s="12"/>
      <c r="B152" s="13"/>
      <c r="C152" s="13"/>
      <c r="D152" s="13"/>
      <c r="E152" s="13"/>
      <c r="F152" s="13"/>
      <c r="G152" s="14"/>
      <c r="H152" s="15"/>
      <c r="I152" s="13"/>
      <c r="J152" s="16"/>
      <c r="K152" s="17"/>
      <c r="L152" s="17"/>
      <c r="M152" s="18" t="str">
        <f t="shared" si="4"/>
        <v/>
      </c>
      <c r="N152" s="18" t="str">
        <f t="shared" si="5"/>
        <v/>
      </c>
      <c r="O152" s="2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25">
      <c r="A153" s="12"/>
      <c r="B153" s="13"/>
      <c r="C153" s="13"/>
      <c r="D153" s="13"/>
      <c r="E153" s="13"/>
      <c r="F153" s="13"/>
      <c r="G153" s="14"/>
      <c r="H153" s="15"/>
      <c r="I153" s="13"/>
      <c r="J153" s="16"/>
      <c r="K153" s="17"/>
      <c r="L153" s="17"/>
      <c r="M153" s="18" t="str">
        <f t="shared" si="4"/>
        <v/>
      </c>
      <c r="N153" s="18" t="str">
        <f t="shared" si="5"/>
        <v/>
      </c>
      <c r="O153" s="2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25">
      <c r="A154" s="12"/>
      <c r="B154" s="13"/>
      <c r="C154" s="13"/>
      <c r="D154" s="13"/>
      <c r="E154" s="13"/>
      <c r="F154" s="13"/>
      <c r="G154" s="14"/>
      <c r="H154" s="15"/>
      <c r="I154" s="13"/>
      <c r="J154" s="16"/>
      <c r="K154" s="17"/>
      <c r="L154" s="17"/>
      <c r="M154" s="18" t="str">
        <f t="shared" si="4"/>
        <v/>
      </c>
      <c r="N154" s="18" t="str">
        <f t="shared" si="5"/>
        <v/>
      </c>
      <c r="O154" s="2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25">
      <c r="A155" s="12"/>
      <c r="B155" s="13"/>
      <c r="C155" s="13"/>
      <c r="D155" s="13"/>
      <c r="E155" s="13"/>
      <c r="F155" s="13"/>
      <c r="G155" s="14"/>
      <c r="H155" s="15"/>
      <c r="I155" s="13"/>
      <c r="J155" s="16"/>
      <c r="K155" s="17"/>
      <c r="L155" s="17"/>
      <c r="M155" s="18" t="str">
        <f t="shared" si="4"/>
        <v/>
      </c>
      <c r="N155" s="18" t="str">
        <f t="shared" si="5"/>
        <v/>
      </c>
      <c r="O155" s="2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25">
      <c r="A156" s="12"/>
      <c r="B156" s="13"/>
      <c r="C156" s="13"/>
      <c r="D156" s="13"/>
      <c r="E156" s="13"/>
      <c r="F156" s="13"/>
      <c r="G156" s="14"/>
      <c r="H156" s="15"/>
      <c r="I156" s="13"/>
      <c r="J156" s="16"/>
      <c r="K156" s="17"/>
      <c r="L156" s="17"/>
      <c r="M156" s="18" t="str">
        <f t="shared" si="4"/>
        <v/>
      </c>
      <c r="N156" s="18" t="str">
        <f t="shared" si="5"/>
        <v/>
      </c>
      <c r="O156" s="2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25">
      <c r="A157" s="12"/>
      <c r="B157" s="13"/>
      <c r="C157" s="13"/>
      <c r="D157" s="13"/>
      <c r="E157" s="13"/>
      <c r="F157" s="13"/>
      <c r="G157" s="14"/>
      <c r="H157" s="15"/>
      <c r="I157" s="13"/>
      <c r="J157" s="16"/>
      <c r="K157" s="17"/>
      <c r="L157" s="17"/>
      <c r="M157" s="18" t="str">
        <f t="shared" si="4"/>
        <v/>
      </c>
      <c r="N157" s="18" t="str">
        <f t="shared" si="5"/>
        <v/>
      </c>
      <c r="O157" s="2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25">
      <c r="A158" s="12"/>
      <c r="B158" s="13"/>
      <c r="C158" s="13"/>
      <c r="D158" s="13"/>
      <c r="E158" s="13"/>
      <c r="F158" s="13"/>
      <c r="G158" s="14"/>
      <c r="H158" s="15"/>
      <c r="I158" s="13"/>
      <c r="J158" s="16"/>
      <c r="K158" s="17"/>
      <c r="L158" s="17"/>
      <c r="M158" s="18" t="str">
        <f t="shared" si="4"/>
        <v/>
      </c>
      <c r="N158" s="18" t="str">
        <f t="shared" si="5"/>
        <v/>
      </c>
      <c r="O158" s="2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25">
      <c r="A159" s="12"/>
      <c r="B159" s="13"/>
      <c r="C159" s="13"/>
      <c r="D159" s="13"/>
      <c r="E159" s="13"/>
      <c r="F159" s="13"/>
      <c r="G159" s="14"/>
      <c r="H159" s="15"/>
      <c r="I159" s="13"/>
      <c r="J159" s="16"/>
      <c r="K159" s="17"/>
      <c r="L159" s="17"/>
      <c r="M159" s="18" t="str">
        <f t="shared" si="4"/>
        <v/>
      </c>
      <c r="N159" s="18" t="str">
        <f t="shared" si="5"/>
        <v/>
      </c>
      <c r="O159" s="2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25">
      <c r="A160" s="12"/>
      <c r="B160" s="13"/>
      <c r="C160" s="13"/>
      <c r="D160" s="13"/>
      <c r="E160" s="13"/>
      <c r="F160" s="13"/>
      <c r="G160" s="14"/>
      <c r="H160" s="15"/>
      <c r="I160" s="13"/>
      <c r="J160" s="16"/>
      <c r="K160" s="17"/>
      <c r="L160" s="17"/>
      <c r="M160" s="18" t="str">
        <f t="shared" si="4"/>
        <v/>
      </c>
      <c r="N160" s="18" t="str">
        <f t="shared" si="5"/>
        <v/>
      </c>
      <c r="O160" s="2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25">
      <c r="A161" s="12"/>
      <c r="B161" s="13"/>
      <c r="C161" s="13"/>
      <c r="D161" s="13"/>
      <c r="E161" s="13"/>
      <c r="F161" s="13"/>
      <c r="G161" s="14"/>
      <c r="H161" s="15"/>
      <c r="I161" s="13"/>
      <c r="J161" s="16"/>
      <c r="K161" s="17"/>
      <c r="L161" s="17"/>
      <c r="M161" s="18" t="str">
        <f t="shared" si="4"/>
        <v/>
      </c>
      <c r="N161" s="18" t="str">
        <f t="shared" si="5"/>
        <v/>
      </c>
      <c r="O161" s="2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25">
      <c r="A162" s="12"/>
      <c r="B162" s="13"/>
      <c r="C162" s="13"/>
      <c r="D162" s="13"/>
      <c r="E162" s="13"/>
      <c r="F162" s="13"/>
      <c r="G162" s="14"/>
      <c r="H162" s="15"/>
      <c r="I162" s="13"/>
      <c r="J162" s="16"/>
      <c r="K162" s="17"/>
      <c r="L162" s="17"/>
      <c r="M162" s="18" t="str">
        <f t="shared" si="4"/>
        <v/>
      </c>
      <c r="N162" s="18" t="str">
        <f t="shared" si="5"/>
        <v/>
      </c>
      <c r="O162" s="2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25">
      <c r="A163" s="12"/>
      <c r="B163" s="13"/>
      <c r="C163" s="13"/>
      <c r="D163" s="13"/>
      <c r="E163" s="13"/>
      <c r="F163" s="13"/>
      <c r="G163" s="14"/>
      <c r="H163" s="15"/>
      <c r="I163" s="13"/>
      <c r="J163" s="16"/>
      <c r="K163" s="17"/>
      <c r="L163" s="17"/>
      <c r="M163" s="18" t="str">
        <f t="shared" si="4"/>
        <v/>
      </c>
      <c r="N163" s="18" t="str">
        <f t="shared" si="5"/>
        <v/>
      </c>
      <c r="O163" s="2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25">
      <c r="A164" s="12"/>
      <c r="B164" s="13"/>
      <c r="C164" s="13"/>
      <c r="D164" s="13"/>
      <c r="E164" s="13"/>
      <c r="F164" s="13"/>
      <c r="G164" s="14"/>
      <c r="H164" s="15"/>
      <c r="I164" s="13"/>
      <c r="J164" s="16"/>
      <c r="K164" s="17"/>
      <c r="L164" s="17"/>
      <c r="M164" s="18" t="str">
        <f t="shared" si="4"/>
        <v/>
      </c>
      <c r="N164" s="18" t="str">
        <f t="shared" si="5"/>
        <v/>
      </c>
      <c r="O164" s="2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25">
      <c r="A165" s="12"/>
      <c r="B165" s="13"/>
      <c r="C165" s="13"/>
      <c r="D165" s="13"/>
      <c r="E165" s="13"/>
      <c r="F165" s="13"/>
      <c r="G165" s="14"/>
      <c r="H165" s="15"/>
      <c r="I165" s="13"/>
      <c r="J165" s="16"/>
      <c r="K165" s="17"/>
      <c r="L165" s="17"/>
      <c r="M165" s="18" t="str">
        <f t="shared" si="4"/>
        <v/>
      </c>
      <c r="N165" s="18" t="str">
        <f t="shared" si="5"/>
        <v/>
      </c>
      <c r="O165" s="2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25">
      <c r="A166" s="12"/>
      <c r="B166" s="13"/>
      <c r="C166" s="13"/>
      <c r="D166" s="13"/>
      <c r="E166" s="13"/>
      <c r="F166" s="13"/>
      <c r="G166" s="14"/>
      <c r="H166" s="15"/>
      <c r="I166" s="13"/>
      <c r="J166" s="16"/>
      <c r="K166" s="17"/>
      <c r="L166" s="17"/>
      <c r="M166" s="18" t="str">
        <f t="shared" si="4"/>
        <v/>
      </c>
      <c r="N166" s="18" t="str">
        <f t="shared" si="5"/>
        <v/>
      </c>
      <c r="O166" s="2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25">
      <c r="A167" s="12"/>
      <c r="B167" s="13"/>
      <c r="C167" s="13"/>
      <c r="D167" s="13"/>
      <c r="E167" s="13"/>
      <c r="F167" s="13"/>
      <c r="G167" s="14"/>
      <c r="H167" s="15"/>
      <c r="I167" s="13"/>
      <c r="J167" s="16"/>
      <c r="K167" s="17"/>
      <c r="L167" s="17"/>
      <c r="M167" s="18" t="str">
        <f t="shared" si="4"/>
        <v/>
      </c>
      <c r="N167" s="18" t="str">
        <f t="shared" si="5"/>
        <v/>
      </c>
      <c r="O167" s="2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25">
      <c r="A168" s="12"/>
      <c r="B168" s="13"/>
      <c r="C168" s="13"/>
      <c r="D168" s="13"/>
      <c r="E168" s="13"/>
      <c r="F168" s="13"/>
      <c r="G168" s="14"/>
      <c r="H168" s="15"/>
      <c r="I168" s="13"/>
      <c r="J168" s="16"/>
      <c r="K168" s="17"/>
      <c r="L168" s="17"/>
      <c r="M168" s="18" t="str">
        <f t="shared" si="4"/>
        <v/>
      </c>
      <c r="N168" s="18" t="str">
        <f t="shared" si="5"/>
        <v/>
      </c>
      <c r="O168" s="2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25">
      <c r="A169" s="12"/>
      <c r="B169" s="13"/>
      <c r="C169" s="13"/>
      <c r="D169" s="13"/>
      <c r="E169" s="13"/>
      <c r="F169" s="13"/>
      <c r="G169" s="14"/>
      <c r="H169" s="15"/>
      <c r="I169" s="13"/>
      <c r="J169" s="16"/>
      <c r="K169" s="17"/>
      <c r="L169" s="17"/>
      <c r="M169" s="18" t="str">
        <f t="shared" si="4"/>
        <v/>
      </c>
      <c r="N169" s="18" t="str">
        <f t="shared" si="5"/>
        <v/>
      </c>
      <c r="O169" s="2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25">
      <c r="A170" s="12"/>
      <c r="B170" s="13"/>
      <c r="C170" s="13"/>
      <c r="D170" s="13"/>
      <c r="E170" s="13"/>
      <c r="F170" s="13"/>
      <c r="G170" s="14"/>
      <c r="H170" s="15"/>
      <c r="I170" s="13"/>
      <c r="J170" s="16"/>
      <c r="K170" s="17"/>
      <c r="L170" s="17"/>
      <c r="M170" s="18" t="str">
        <f t="shared" si="4"/>
        <v/>
      </c>
      <c r="N170" s="18" t="str">
        <f t="shared" si="5"/>
        <v/>
      </c>
      <c r="O170" s="2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25">
      <c r="A171" s="12"/>
      <c r="B171" s="13"/>
      <c r="C171" s="13"/>
      <c r="D171" s="13"/>
      <c r="E171" s="13"/>
      <c r="F171" s="13"/>
      <c r="G171" s="14"/>
      <c r="H171" s="15"/>
      <c r="I171" s="13"/>
      <c r="J171" s="16"/>
      <c r="K171" s="17"/>
      <c r="L171" s="17"/>
      <c r="M171" s="18" t="str">
        <f t="shared" si="4"/>
        <v/>
      </c>
      <c r="N171" s="18" t="str">
        <f t="shared" si="5"/>
        <v/>
      </c>
      <c r="O171" s="2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25">
      <c r="A172" s="12"/>
      <c r="B172" s="13"/>
      <c r="C172" s="13"/>
      <c r="D172" s="13"/>
      <c r="E172" s="13"/>
      <c r="F172" s="13"/>
      <c r="G172" s="14"/>
      <c r="H172" s="15"/>
      <c r="I172" s="13"/>
      <c r="J172" s="16"/>
      <c r="K172" s="17"/>
      <c r="L172" s="17"/>
      <c r="M172" s="18" t="str">
        <f t="shared" si="4"/>
        <v/>
      </c>
      <c r="N172" s="18" t="str">
        <f t="shared" si="5"/>
        <v/>
      </c>
      <c r="O172" s="2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25">
      <c r="A173" s="12"/>
      <c r="B173" s="13"/>
      <c r="C173" s="13"/>
      <c r="D173" s="13"/>
      <c r="E173" s="13"/>
      <c r="F173" s="13"/>
      <c r="G173" s="14"/>
      <c r="H173" s="15"/>
      <c r="I173" s="13"/>
      <c r="J173" s="16"/>
      <c r="K173" s="17"/>
      <c r="L173" s="17"/>
      <c r="M173" s="18" t="str">
        <f t="shared" si="4"/>
        <v/>
      </c>
      <c r="N173" s="18" t="str">
        <f t="shared" si="5"/>
        <v/>
      </c>
      <c r="O173" s="2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25">
      <c r="A174" s="12"/>
      <c r="B174" s="13"/>
      <c r="C174" s="13"/>
      <c r="D174" s="13"/>
      <c r="E174" s="13"/>
      <c r="F174" s="13"/>
      <c r="G174" s="14"/>
      <c r="H174" s="15"/>
      <c r="I174" s="13"/>
      <c r="J174" s="16"/>
      <c r="K174" s="17"/>
      <c r="L174" s="17"/>
      <c r="M174" s="18" t="str">
        <f t="shared" si="4"/>
        <v/>
      </c>
      <c r="N174" s="18" t="str">
        <f t="shared" si="5"/>
        <v/>
      </c>
      <c r="O174" s="2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25">
      <c r="A175" s="12"/>
      <c r="B175" s="13"/>
      <c r="C175" s="13"/>
      <c r="D175" s="13"/>
      <c r="E175" s="13"/>
      <c r="F175" s="13"/>
      <c r="G175" s="14"/>
      <c r="H175" s="15"/>
      <c r="I175" s="13"/>
      <c r="J175" s="16"/>
      <c r="K175" s="17"/>
      <c r="L175" s="17"/>
      <c r="M175" s="18" t="str">
        <f t="shared" si="4"/>
        <v/>
      </c>
      <c r="N175" s="18" t="str">
        <f t="shared" si="5"/>
        <v/>
      </c>
      <c r="O175" s="2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25">
      <c r="A176" s="12"/>
      <c r="B176" s="13"/>
      <c r="C176" s="13"/>
      <c r="D176" s="13"/>
      <c r="E176" s="13"/>
      <c r="F176" s="13"/>
      <c r="G176" s="14"/>
      <c r="H176" s="15"/>
      <c r="I176" s="13"/>
      <c r="J176" s="16"/>
      <c r="K176" s="17"/>
      <c r="L176" s="17"/>
      <c r="M176" s="18" t="str">
        <f t="shared" si="4"/>
        <v/>
      </c>
      <c r="N176" s="18" t="str">
        <f t="shared" si="5"/>
        <v/>
      </c>
      <c r="O176" s="2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25">
      <c r="A177" s="12"/>
      <c r="B177" s="13"/>
      <c r="C177" s="13"/>
      <c r="D177" s="13"/>
      <c r="E177" s="13"/>
      <c r="F177" s="13"/>
      <c r="G177" s="14"/>
      <c r="H177" s="15"/>
      <c r="I177" s="13"/>
      <c r="J177" s="16"/>
      <c r="K177" s="17"/>
      <c r="L177" s="17"/>
      <c r="M177" s="18" t="str">
        <f t="shared" si="4"/>
        <v/>
      </c>
      <c r="N177" s="18" t="str">
        <f t="shared" si="5"/>
        <v/>
      </c>
      <c r="O177" s="2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25">
      <c r="A178" s="12"/>
      <c r="B178" s="13"/>
      <c r="C178" s="13"/>
      <c r="D178" s="13"/>
      <c r="E178" s="13"/>
      <c r="F178" s="13"/>
      <c r="G178" s="14"/>
      <c r="H178" s="15"/>
      <c r="I178" s="13"/>
      <c r="J178" s="16"/>
      <c r="K178" s="17"/>
      <c r="L178" s="17"/>
      <c r="M178" s="18" t="str">
        <f t="shared" si="4"/>
        <v/>
      </c>
      <c r="N178" s="18" t="str">
        <f t="shared" si="5"/>
        <v/>
      </c>
      <c r="O178" s="2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25">
      <c r="A179" s="12"/>
      <c r="B179" s="13"/>
      <c r="C179" s="13"/>
      <c r="D179" s="13"/>
      <c r="E179" s="13"/>
      <c r="F179" s="13"/>
      <c r="G179" s="14"/>
      <c r="H179" s="15"/>
      <c r="I179" s="13"/>
      <c r="J179" s="16"/>
      <c r="K179" s="17"/>
      <c r="L179" s="17"/>
      <c r="M179" s="18" t="str">
        <f t="shared" si="4"/>
        <v/>
      </c>
      <c r="N179" s="18" t="str">
        <f t="shared" si="5"/>
        <v/>
      </c>
      <c r="O179" s="2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25">
      <c r="A180" s="12"/>
      <c r="B180" s="13"/>
      <c r="C180" s="13"/>
      <c r="D180" s="13"/>
      <c r="E180" s="13"/>
      <c r="F180" s="13"/>
      <c r="G180" s="14"/>
      <c r="H180" s="15"/>
      <c r="I180" s="13"/>
      <c r="J180" s="16"/>
      <c r="K180" s="17"/>
      <c r="L180" s="17"/>
      <c r="M180" s="18" t="str">
        <f t="shared" si="4"/>
        <v/>
      </c>
      <c r="N180" s="18" t="str">
        <f t="shared" si="5"/>
        <v/>
      </c>
      <c r="O180" s="2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25">
      <c r="A181" s="12"/>
      <c r="B181" s="13"/>
      <c r="C181" s="13"/>
      <c r="D181" s="13"/>
      <c r="E181" s="13"/>
      <c r="F181" s="13"/>
      <c r="G181" s="14"/>
      <c r="H181" s="15"/>
      <c r="I181" s="13"/>
      <c r="J181" s="16"/>
      <c r="K181" s="17"/>
      <c r="L181" s="17"/>
      <c r="M181" s="18" t="str">
        <f t="shared" si="4"/>
        <v/>
      </c>
      <c r="N181" s="18" t="str">
        <f t="shared" si="5"/>
        <v/>
      </c>
      <c r="O181" s="2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25">
      <c r="A182" s="12"/>
      <c r="B182" s="13"/>
      <c r="C182" s="13"/>
      <c r="D182" s="13"/>
      <c r="E182" s="13"/>
      <c r="F182" s="13"/>
      <c r="G182" s="14"/>
      <c r="H182" s="15"/>
      <c r="I182" s="13"/>
      <c r="J182" s="16"/>
      <c r="K182" s="17"/>
      <c r="L182" s="17"/>
      <c r="M182" s="18" t="str">
        <f t="shared" si="4"/>
        <v/>
      </c>
      <c r="N182" s="18" t="str">
        <f t="shared" si="5"/>
        <v/>
      </c>
      <c r="O182" s="2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25">
      <c r="A183" s="12"/>
      <c r="B183" s="13"/>
      <c r="C183" s="13"/>
      <c r="D183" s="13"/>
      <c r="E183" s="13"/>
      <c r="F183" s="13"/>
      <c r="G183" s="14"/>
      <c r="H183" s="15"/>
      <c r="I183" s="13"/>
      <c r="J183" s="16"/>
      <c r="K183" s="17"/>
      <c r="L183" s="17"/>
      <c r="M183" s="18" t="str">
        <f t="shared" si="4"/>
        <v/>
      </c>
      <c r="N183" s="18" t="str">
        <f t="shared" si="5"/>
        <v/>
      </c>
      <c r="O183" s="2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25">
      <c r="A184" s="12"/>
      <c r="B184" s="13"/>
      <c r="C184" s="13"/>
      <c r="D184" s="13"/>
      <c r="E184" s="13"/>
      <c r="F184" s="13"/>
      <c r="G184" s="14"/>
      <c r="H184" s="15"/>
      <c r="I184" s="13"/>
      <c r="J184" s="16"/>
      <c r="K184" s="17"/>
      <c r="L184" s="17"/>
      <c r="M184" s="18" t="str">
        <f t="shared" si="4"/>
        <v/>
      </c>
      <c r="N184" s="18" t="str">
        <f t="shared" si="5"/>
        <v/>
      </c>
      <c r="O184" s="2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25">
      <c r="A185" s="12"/>
      <c r="B185" s="13"/>
      <c r="C185" s="13"/>
      <c r="D185" s="13"/>
      <c r="E185" s="13"/>
      <c r="F185" s="13"/>
      <c r="G185" s="14"/>
      <c r="H185" s="15"/>
      <c r="I185" s="13"/>
      <c r="J185" s="16"/>
      <c r="K185" s="17"/>
      <c r="L185" s="17"/>
      <c r="M185" s="18" t="str">
        <f t="shared" si="4"/>
        <v/>
      </c>
      <c r="N185" s="18" t="str">
        <f t="shared" si="5"/>
        <v/>
      </c>
      <c r="O185" s="2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25">
      <c r="A186" s="12"/>
      <c r="B186" s="13"/>
      <c r="C186" s="13"/>
      <c r="D186" s="13"/>
      <c r="E186" s="13"/>
      <c r="F186" s="13"/>
      <c r="G186" s="14"/>
      <c r="H186" s="15"/>
      <c r="I186" s="13"/>
      <c r="J186" s="16"/>
      <c r="K186" s="17"/>
      <c r="L186" s="17"/>
      <c r="M186" s="18" t="str">
        <f t="shared" si="4"/>
        <v/>
      </c>
      <c r="N186" s="18" t="str">
        <f t="shared" si="5"/>
        <v/>
      </c>
      <c r="O186" s="2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25">
      <c r="A187" s="12"/>
      <c r="B187" s="13"/>
      <c r="C187" s="13"/>
      <c r="D187" s="13"/>
      <c r="E187" s="13"/>
      <c r="F187" s="13"/>
      <c r="G187" s="14"/>
      <c r="H187" s="15"/>
      <c r="I187" s="13"/>
      <c r="J187" s="16"/>
      <c r="K187" s="17"/>
      <c r="L187" s="17"/>
      <c r="M187" s="18" t="str">
        <f t="shared" si="4"/>
        <v/>
      </c>
      <c r="N187" s="18" t="str">
        <f t="shared" si="5"/>
        <v/>
      </c>
      <c r="O187" s="2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25">
      <c r="A188" s="12"/>
      <c r="B188" s="13"/>
      <c r="C188" s="13"/>
      <c r="D188" s="13"/>
      <c r="E188" s="13"/>
      <c r="F188" s="13"/>
      <c r="G188" s="14"/>
      <c r="H188" s="15"/>
      <c r="I188" s="13"/>
      <c r="J188" s="16"/>
      <c r="K188" s="17"/>
      <c r="L188" s="17"/>
      <c r="M188" s="18" t="str">
        <f t="shared" si="4"/>
        <v/>
      </c>
      <c r="N188" s="18" t="str">
        <f t="shared" si="5"/>
        <v/>
      </c>
      <c r="O188" s="2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x14ac:dyDescent="0.25">
      <c r="A189" s="12"/>
      <c r="B189" s="13"/>
      <c r="C189" s="13"/>
      <c r="D189" s="13"/>
      <c r="E189" s="13"/>
      <c r="F189" s="13"/>
      <c r="G189" s="14"/>
      <c r="H189" s="15"/>
      <c r="I189" s="13"/>
      <c r="J189" s="16"/>
      <c r="K189" s="17"/>
      <c r="L189" s="17"/>
      <c r="M189" s="18" t="str">
        <f t="shared" si="4"/>
        <v/>
      </c>
      <c r="N189" s="18" t="str">
        <f t="shared" si="5"/>
        <v/>
      </c>
      <c r="O189" s="2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x14ac:dyDescent="0.25">
      <c r="A190" s="12"/>
      <c r="B190" s="13"/>
      <c r="C190" s="13"/>
      <c r="D190" s="13"/>
      <c r="E190" s="13"/>
      <c r="F190" s="13"/>
      <c r="G190" s="14"/>
      <c r="H190" s="15"/>
      <c r="I190" s="13"/>
      <c r="J190" s="16"/>
      <c r="K190" s="17"/>
      <c r="L190" s="17"/>
      <c r="M190" s="18" t="str">
        <f t="shared" si="4"/>
        <v/>
      </c>
      <c r="N190" s="18" t="str">
        <f t="shared" si="5"/>
        <v/>
      </c>
      <c r="O190" s="2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x14ac:dyDescent="0.25">
      <c r="A191" s="12"/>
      <c r="B191" s="13"/>
      <c r="C191" s="13"/>
      <c r="D191" s="13"/>
      <c r="E191" s="13"/>
      <c r="F191" s="13"/>
      <c r="G191" s="14"/>
      <c r="H191" s="15"/>
      <c r="I191" s="13"/>
      <c r="J191" s="16"/>
      <c r="K191" s="17"/>
      <c r="L191" s="17"/>
      <c r="M191" s="18" t="str">
        <f t="shared" si="4"/>
        <v/>
      </c>
      <c r="N191" s="18" t="str">
        <f t="shared" si="5"/>
        <v/>
      </c>
      <c r="O191" s="2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x14ac:dyDescent="0.25">
      <c r="A192" s="12"/>
      <c r="B192" s="13"/>
      <c r="C192" s="13"/>
      <c r="D192" s="13"/>
      <c r="E192" s="13"/>
      <c r="F192" s="13"/>
      <c r="G192" s="14"/>
      <c r="H192" s="15"/>
      <c r="I192" s="13"/>
      <c r="J192" s="16"/>
      <c r="K192" s="17"/>
      <c r="L192" s="17"/>
      <c r="M192" s="18" t="str">
        <f t="shared" si="4"/>
        <v/>
      </c>
      <c r="N192" s="18" t="str">
        <f t="shared" si="5"/>
        <v/>
      </c>
      <c r="O192" s="2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x14ac:dyDescent="0.25">
      <c r="A193" s="12"/>
      <c r="B193" s="13"/>
      <c r="C193" s="13"/>
      <c r="D193" s="13"/>
      <c r="E193" s="13"/>
      <c r="F193" s="13"/>
      <c r="G193" s="14"/>
      <c r="H193" s="15"/>
      <c r="I193" s="13"/>
      <c r="J193" s="16"/>
      <c r="K193" s="17"/>
      <c r="L193" s="17"/>
      <c r="M193" s="18" t="str">
        <f t="shared" si="4"/>
        <v/>
      </c>
      <c r="N193" s="18" t="str">
        <f t="shared" si="5"/>
        <v/>
      </c>
      <c r="O193" s="2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x14ac:dyDescent="0.25">
      <c r="A194" s="12"/>
      <c r="B194" s="13"/>
      <c r="C194" s="13"/>
      <c r="D194" s="13"/>
      <c r="E194" s="13"/>
      <c r="F194" s="13"/>
      <c r="G194" s="14"/>
      <c r="H194" s="15"/>
      <c r="I194" s="13"/>
      <c r="J194" s="16"/>
      <c r="K194" s="17"/>
      <c r="L194" s="17"/>
      <c r="M194" s="18" t="str">
        <f t="shared" ref="M194:M251" si="6">IF(A194="","",IF(OR(F194="Einzahlung",F194="Auszahlung",F194="Gebühr"),ROUND(H194*J194,2),ROUND(G194*H194*J194,2)))</f>
        <v/>
      </c>
      <c r="N194" s="18" t="str">
        <f t="shared" ref="N194:N257" si="7">IF(A194="","",IF(F194="Kauf",-(M194+K194+L194),IF(F194="Verkauf",M194-K194-L194,IF(F194="Dividende",M194-K194-L194,IF(F194="Einzahlung",M194,IF(F194="Auszahlung",-M194,IF(F194="Gebühr",-(M194+K194+L194),0)))))))</f>
        <v/>
      </c>
      <c r="O194" s="2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x14ac:dyDescent="0.25">
      <c r="A195" s="12"/>
      <c r="B195" s="13"/>
      <c r="C195" s="13"/>
      <c r="D195" s="13"/>
      <c r="E195" s="13"/>
      <c r="F195" s="13"/>
      <c r="G195" s="14"/>
      <c r="H195" s="15"/>
      <c r="I195" s="13"/>
      <c r="J195" s="16"/>
      <c r="K195" s="17"/>
      <c r="L195" s="17"/>
      <c r="M195" s="18" t="str">
        <f t="shared" si="6"/>
        <v/>
      </c>
      <c r="N195" s="18" t="str">
        <f t="shared" si="7"/>
        <v/>
      </c>
      <c r="O195" s="2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x14ac:dyDescent="0.25">
      <c r="A196" s="12"/>
      <c r="B196" s="13"/>
      <c r="C196" s="13"/>
      <c r="D196" s="13"/>
      <c r="E196" s="13"/>
      <c r="F196" s="13"/>
      <c r="G196" s="14"/>
      <c r="H196" s="15"/>
      <c r="I196" s="13"/>
      <c r="J196" s="16"/>
      <c r="K196" s="17"/>
      <c r="L196" s="17"/>
      <c r="M196" s="18" t="str">
        <f t="shared" si="6"/>
        <v/>
      </c>
      <c r="N196" s="18" t="str">
        <f t="shared" si="7"/>
        <v/>
      </c>
      <c r="O196" s="2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x14ac:dyDescent="0.25">
      <c r="A197" s="12"/>
      <c r="B197" s="13"/>
      <c r="C197" s="13"/>
      <c r="D197" s="13"/>
      <c r="E197" s="13"/>
      <c r="F197" s="13"/>
      <c r="G197" s="14"/>
      <c r="H197" s="15"/>
      <c r="I197" s="13"/>
      <c r="J197" s="16"/>
      <c r="K197" s="17"/>
      <c r="L197" s="17"/>
      <c r="M197" s="18" t="str">
        <f t="shared" si="6"/>
        <v/>
      </c>
      <c r="N197" s="18" t="str">
        <f t="shared" si="7"/>
        <v/>
      </c>
      <c r="O197" s="2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x14ac:dyDescent="0.25">
      <c r="A198" s="12"/>
      <c r="B198" s="13"/>
      <c r="C198" s="13"/>
      <c r="D198" s="13"/>
      <c r="E198" s="13"/>
      <c r="F198" s="13"/>
      <c r="G198" s="14"/>
      <c r="H198" s="15"/>
      <c r="I198" s="13"/>
      <c r="J198" s="16"/>
      <c r="K198" s="17"/>
      <c r="L198" s="17"/>
      <c r="M198" s="18" t="str">
        <f t="shared" si="6"/>
        <v/>
      </c>
      <c r="N198" s="18" t="str">
        <f t="shared" si="7"/>
        <v/>
      </c>
      <c r="O198" s="2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x14ac:dyDescent="0.25">
      <c r="A199" s="12"/>
      <c r="B199" s="13"/>
      <c r="C199" s="13"/>
      <c r="D199" s="13"/>
      <c r="E199" s="13"/>
      <c r="F199" s="13"/>
      <c r="G199" s="14"/>
      <c r="H199" s="15"/>
      <c r="I199" s="13"/>
      <c r="J199" s="16"/>
      <c r="K199" s="17"/>
      <c r="L199" s="17"/>
      <c r="M199" s="18" t="str">
        <f t="shared" si="6"/>
        <v/>
      </c>
      <c r="N199" s="18" t="str">
        <f t="shared" si="7"/>
        <v/>
      </c>
      <c r="O199" s="2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x14ac:dyDescent="0.25">
      <c r="A200" s="12"/>
      <c r="B200" s="13"/>
      <c r="C200" s="13"/>
      <c r="D200" s="13"/>
      <c r="E200" s="13"/>
      <c r="F200" s="13"/>
      <c r="G200" s="14"/>
      <c r="H200" s="15"/>
      <c r="I200" s="13"/>
      <c r="J200" s="16"/>
      <c r="K200" s="17"/>
      <c r="L200" s="17"/>
      <c r="M200" s="18" t="str">
        <f t="shared" si="6"/>
        <v/>
      </c>
      <c r="N200" s="18" t="str">
        <f t="shared" si="7"/>
        <v/>
      </c>
      <c r="O200" s="2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x14ac:dyDescent="0.25">
      <c r="A201" s="12"/>
      <c r="B201" s="13"/>
      <c r="C201" s="13"/>
      <c r="D201" s="13"/>
      <c r="E201" s="13"/>
      <c r="F201" s="13"/>
      <c r="G201" s="14"/>
      <c r="H201" s="15"/>
      <c r="I201" s="13"/>
      <c r="J201" s="16"/>
      <c r="K201" s="17"/>
      <c r="L201" s="17"/>
      <c r="M201" s="18" t="str">
        <f t="shared" si="6"/>
        <v/>
      </c>
      <c r="N201" s="18" t="str">
        <f t="shared" si="7"/>
        <v/>
      </c>
      <c r="O201" s="2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x14ac:dyDescent="0.25">
      <c r="A202" s="12"/>
      <c r="B202" s="13"/>
      <c r="C202" s="13"/>
      <c r="D202" s="13"/>
      <c r="E202" s="13"/>
      <c r="F202" s="13"/>
      <c r="G202" s="14"/>
      <c r="H202" s="15"/>
      <c r="I202" s="13"/>
      <c r="J202" s="16"/>
      <c r="K202" s="17"/>
      <c r="L202" s="17"/>
      <c r="M202" s="18" t="str">
        <f t="shared" si="6"/>
        <v/>
      </c>
      <c r="N202" s="18" t="str">
        <f t="shared" si="7"/>
        <v/>
      </c>
      <c r="O202" s="2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x14ac:dyDescent="0.25">
      <c r="A203" s="12"/>
      <c r="B203" s="13"/>
      <c r="C203" s="13"/>
      <c r="D203" s="13"/>
      <c r="E203" s="13"/>
      <c r="F203" s="13"/>
      <c r="G203" s="14"/>
      <c r="H203" s="15"/>
      <c r="I203" s="13"/>
      <c r="J203" s="16"/>
      <c r="K203" s="17"/>
      <c r="L203" s="17"/>
      <c r="M203" s="18" t="str">
        <f t="shared" si="6"/>
        <v/>
      </c>
      <c r="N203" s="18" t="str">
        <f t="shared" si="7"/>
        <v/>
      </c>
      <c r="O203" s="2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x14ac:dyDescent="0.25">
      <c r="A204" s="12"/>
      <c r="B204" s="13"/>
      <c r="C204" s="13"/>
      <c r="D204" s="13"/>
      <c r="E204" s="13"/>
      <c r="F204" s="13"/>
      <c r="G204" s="14"/>
      <c r="H204" s="15"/>
      <c r="I204" s="13"/>
      <c r="J204" s="16"/>
      <c r="K204" s="17"/>
      <c r="L204" s="17"/>
      <c r="M204" s="18" t="str">
        <f t="shared" si="6"/>
        <v/>
      </c>
      <c r="N204" s="18" t="str">
        <f t="shared" si="7"/>
        <v/>
      </c>
      <c r="O204" s="2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x14ac:dyDescent="0.25">
      <c r="A205" s="12"/>
      <c r="B205" s="13"/>
      <c r="C205" s="13"/>
      <c r="D205" s="13"/>
      <c r="E205" s="13"/>
      <c r="F205" s="13"/>
      <c r="G205" s="14"/>
      <c r="H205" s="15"/>
      <c r="I205" s="13"/>
      <c r="J205" s="16"/>
      <c r="K205" s="17"/>
      <c r="L205" s="17"/>
      <c r="M205" s="18" t="str">
        <f t="shared" si="6"/>
        <v/>
      </c>
      <c r="N205" s="18" t="str">
        <f t="shared" si="7"/>
        <v/>
      </c>
      <c r="O205" s="2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x14ac:dyDescent="0.25">
      <c r="A206" s="12"/>
      <c r="B206" s="13"/>
      <c r="C206" s="13"/>
      <c r="D206" s="13"/>
      <c r="E206" s="13"/>
      <c r="F206" s="13"/>
      <c r="G206" s="14"/>
      <c r="H206" s="15"/>
      <c r="I206" s="13"/>
      <c r="J206" s="16"/>
      <c r="K206" s="17"/>
      <c r="L206" s="17"/>
      <c r="M206" s="18" t="str">
        <f t="shared" si="6"/>
        <v/>
      </c>
      <c r="N206" s="18" t="str">
        <f t="shared" si="7"/>
        <v/>
      </c>
      <c r="O206" s="2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x14ac:dyDescent="0.25">
      <c r="A207" s="12"/>
      <c r="B207" s="13"/>
      <c r="C207" s="13"/>
      <c r="D207" s="13"/>
      <c r="E207" s="13"/>
      <c r="F207" s="13"/>
      <c r="G207" s="14"/>
      <c r="H207" s="15"/>
      <c r="I207" s="13"/>
      <c r="J207" s="16"/>
      <c r="K207" s="17"/>
      <c r="L207" s="17"/>
      <c r="M207" s="18" t="str">
        <f t="shared" si="6"/>
        <v/>
      </c>
      <c r="N207" s="18" t="str">
        <f t="shared" si="7"/>
        <v/>
      </c>
      <c r="O207" s="2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x14ac:dyDescent="0.25">
      <c r="A208" s="12"/>
      <c r="B208" s="13"/>
      <c r="C208" s="13"/>
      <c r="D208" s="13"/>
      <c r="E208" s="13"/>
      <c r="F208" s="13"/>
      <c r="G208" s="14"/>
      <c r="H208" s="15"/>
      <c r="I208" s="13"/>
      <c r="J208" s="16"/>
      <c r="K208" s="17"/>
      <c r="L208" s="17"/>
      <c r="M208" s="18" t="str">
        <f t="shared" si="6"/>
        <v/>
      </c>
      <c r="N208" s="18" t="str">
        <f t="shared" si="7"/>
        <v/>
      </c>
      <c r="O208" s="2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x14ac:dyDescent="0.25">
      <c r="A209" s="12"/>
      <c r="B209" s="13"/>
      <c r="C209" s="13"/>
      <c r="D209" s="13"/>
      <c r="E209" s="13"/>
      <c r="F209" s="13"/>
      <c r="G209" s="14"/>
      <c r="H209" s="15"/>
      <c r="I209" s="13"/>
      <c r="J209" s="16"/>
      <c r="K209" s="17"/>
      <c r="L209" s="17"/>
      <c r="M209" s="18" t="str">
        <f t="shared" si="6"/>
        <v/>
      </c>
      <c r="N209" s="18" t="str">
        <f t="shared" si="7"/>
        <v/>
      </c>
      <c r="O209" s="2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x14ac:dyDescent="0.25">
      <c r="A210" s="12"/>
      <c r="B210" s="13"/>
      <c r="C210" s="13"/>
      <c r="D210" s="13"/>
      <c r="E210" s="13"/>
      <c r="F210" s="13"/>
      <c r="G210" s="14"/>
      <c r="H210" s="15"/>
      <c r="I210" s="13"/>
      <c r="J210" s="16"/>
      <c r="K210" s="17"/>
      <c r="L210" s="17"/>
      <c r="M210" s="18" t="str">
        <f t="shared" si="6"/>
        <v/>
      </c>
      <c r="N210" s="18" t="str">
        <f t="shared" si="7"/>
        <v/>
      </c>
      <c r="O210" s="2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x14ac:dyDescent="0.25">
      <c r="A211" s="12"/>
      <c r="B211" s="13"/>
      <c r="C211" s="13"/>
      <c r="D211" s="13"/>
      <c r="E211" s="13"/>
      <c r="F211" s="13"/>
      <c r="G211" s="14"/>
      <c r="H211" s="15"/>
      <c r="I211" s="13"/>
      <c r="J211" s="16"/>
      <c r="K211" s="17"/>
      <c r="L211" s="17"/>
      <c r="M211" s="18" t="str">
        <f t="shared" si="6"/>
        <v/>
      </c>
      <c r="N211" s="18" t="str">
        <f t="shared" si="7"/>
        <v/>
      </c>
      <c r="O211" s="2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x14ac:dyDescent="0.25">
      <c r="A212" s="12"/>
      <c r="B212" s="13"/>
      <c r="C212" s="13"/>
      <c r="D212" s="13"/>
      <c r="E212" s="13"/>
      <c r="F212" s="13"/>
      <c r="G212" s="14"/>
      <c r="H212" s="15"/>
      <c r="I212" s="13"/>
      <c r="J212" s="16"/>
      <c r="K212" s="17"/>
      <c r="L212" s="17"/>
      <c r="M212" s="18" t="str">
        <f t="shared" si="6"/>
        <v/>
      </c>
      <c r="N212" s="18" t="str">
        <f t="shared" si="7"/>
        <v/>
      </c>
      <c r="O212" s="2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x14ac:dyDescent="0.25">
      <c r="A213" s="12"/>
      <c r="B213" s="13"/>
      <c r="C213" s="13"/>
      <c r="D213" s="13"/>
      <c r="E213" s="13"/>
      <c r="F213" s="13"/>
      <c r="G213" s="14"/>
      <c r="H213" s="15"/>
      <c r="I213" s="13"/>
      <c r="J213" s="16"/>
      <c r="K213" s="17"/>
      <c r="L213" s="17"/>
      <c r="M213" s="18" t="str">
        <f t="shared" si="6"/>
        <v/>
      </c>
      <c r="N213" s="18" t="str">
        <f t="shared" si="7"/>
        <v/>
      </c>
      <c r="O213" s="2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x14ac:dyDescent="0.25">
      <c r="A214" s="12"/>
      <c r="B214" s="13"/>
      <c r="C214" s="13"/>
      <c r="D214" s="13"/>
      <c r="E214" s="13"/>
      <c r="F214" s="13"/>
      <c r="G214" s="14"/>
      <c r="H214" s="15"/>
      <c r="I214" s="13"/>
      <c r="J214" s="16"/>
      <c r="K214" s="17"/>
      <c r="L214" s="17"/>
      <c r="M214" s="18" t="str">
        <f t="shared" si="6"/>
        <v/>
      </c>
      <c r="N214" s="18" t="str">
        <f t="shared" si="7"/>
        <v/>
      </c>
      <c r="O214" s="2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x14ac:dyDescent="0.25">
      <c r="A215" s="12"/>
      <c r="B215" s="13"/>
      <c r="C215" s="13"/>
      <c r="D215" s="13"/>
      <c r="E215" s="13"/>
      <c r="F215" s="13"/>
      <c r="G215" s="14"/>
      <c r="H215" s="15"/>
      <c r="I215" s="13"/>
      <c r="J215" s="16"/>
      <c r="K215" s="17"/>
      <c r="L215" s="17"/>
      <c r="M215" s="18" t="str">
        <f t="shared" si="6"/>
        <v/>
      </c>
      <c r="N215" s="18" t="str">
        <f t="shared" si="7"/>
        <v/>
      </c>
      <c r="O215" s="2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x14ac:dyDescent="0.25">
      <c r="A216" s="12"/>
      <c r="B216" s="13"/>
      <c r="C216" s="13"/>
      <c r="D216" s="13"/>
      <c r="E216" s="13"/>
      <c r="F216" s="13"/>
      <c r="G216" s="14"/>
      <c r="H216" s="15"/>
      <c r="I216" s="13"/>
      <c r="J216" s="16"/>
      <c r="K216" s="17"/>
      <c r="L216" s="17"/>
      <c r="M216" s="18" t="str">
        <f t="shared" si="6"/>
        <v/>
      </c>
      <c r="N216" s="18" t="str">
        <f t="shared" si="7"/>
        <v/>
      </c>
      <c r="O216" s="2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x14ac:dyDescent="0.25">
      <c r="A217" s="12"/>
      <c r="B217" s="13"/>
      <c r="C217" s="13"/>
      <c r="D217" s="13"/>
      <c r="E217" s="13"/>
      <c r="F217" s="13"/>
      <c r="G217" s="14"/>
      <c r="H217" s="15"/>
      <c r="I217" s="13"/>
      <c r="J217" s="16"/>
      <c r="K217" s="17"/>
      <c r="L217" s="17"/>
      <c r="M217" s="18" t="str">
        <f t="shared" si="6"/>
        <v/>
      </c>
      <c r="N217" s="18" t="str">
        <f t="shared" si="7"/>
        <v/>
      </c>
      <c r="O217" s="2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x14ac:dyDescent="0.25">
      <c r="A218" s="12"/>
      <c r="B218" s="13"/>
      <c r="C218" s="13"/>
      <c r="D218" s="13"/>
      <c r="E218" s="13"/>
      <c r="F218" s="13"/>
      <c r="G218" s="14"/>
      <c r="H218" s="15"/>
      <c r="I218" s="13"/>
      <c r="J218" s="16"/>
      <c r="K218" s="17"/>
      <c r="L218" s="17"/>
      <c r="M218" s="18" t="str">
        <f t="shared" si="6"/>
        <v/>
      </c>
      <c r="N218" s="18" t="str">
        <f t="shared" si="7"/>
        <v/>
      </c>
      <c r="O218" s="2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x14ac:dyDescent="0.25">
      <c r="A219" s="12"/>
      <c r="B219" s="13"/>
      <c r="C219" s="13"/>
      <c r="D219" s="13"/>
      <c r="E219" s="13"/>
      <c r="F219" s="13"/>
      <c r="G219" s="14"/>
      <c r="H219" s="15"/>
      <c r="I219" s="13"/>
      <c r="J219" s="16"/>
      <c r="K219" s="17"/>
      <c r="L219" s="17"/>
      <c r="M219" s="18" t="str">
        <f t="shared" si="6"/>
        <v/>
      </c>
      <c r="N219" s="18" t="str">
        <f t="shared" si="7"/>
        <v/>
      </c>
      <c r="O219" s="2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x14ac:dyDescent="0.25">
      <c r="A220" s="12"/>
      <c r="B220" s="13"/>
      <c r="C220" s="13"/>
      <c r="D220" s="13"/>
      <c r="E220" s="13"/>
      <c r="F220" s="13"/>
      <c r="G220" s="14"/>
      <c r="H220" s="15"/>
      <c r="I220" s="13"/>
      <c r="J220" s="16"/>
      <c r="K220" s="17"/>
      <c r="L220" s="17"/>
      <c r="M220" s="18" t="str">
        <f t="shared" si="6"/>
        <v/>
      </c>
      <c r="N220" s="18" t="str">
        <f t="shared" si="7"/>
        <v/>
      </c>
      <c r="O220" s="2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x14ac:dyDescent="0.25">
      <c r="A221" s="12"/>
      <c r="B221" s="13"/>
      <c r="C221" s="13"/>
      <c r="D221" s="13"/>
      <c r="E221" s="13"/>
      <c r="F221" s="13"/>
      <c r="G221" s="14"/>
      <c r="H221" s="15"/>
      <c r="I221" s="13"/>
      <c r="J221" s="16"/>
      <c r="K221" s="17"/>
      <c r="L221" s="17"/>
      <c r="M221" s="18" t="str">
        <f t="shared" si="6"/>
        <v/>
      </c>
      <c r="N221" s="18" t="str">
        <f t="shared" si="7"/>
        <v/>
      </c>
      <c r="O221" s="2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x14ac:dyDescent="0.25">
      <c r="A222" s="12"/>
      <c r="B222" s="13"/>
      <c r="C222" s="13"/>
      <c r="D222" s="13"/>
      <c r="E222" s="13"/>
      <c r="F222" s="13"/>
      <c r="G222" s="14"/>
      <c r="H222" s="15"/>
      <c r="I222" s="13"/>
      <c r="J222" s="16"/>
      <c r="K222" s="17"/>
      <c r="L222" s="17"/>
      <c r="M222" s="18" t="str">
        <f t="shared" si="6"/>
        <v/>
      </c>
      <c r="N222" s="18" t="str">
        <f t="shared" si="7"/>
        <v/>
      </c>
      <c r="O222" s="2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x14ac:dyDescent="0.25">
      <c r="A223" s="12"/>
      <c r="B223" s="13"/>
      <c r="C223" s="13"/>
      <c r="D223" s="13"/>
      <c r="E223" s="13"/>
      <c r="F223" s="13"/>
      <c r="G223" s="14"/>
      <c r="H223" s="15"/>
      <c r="I223" s="13"/>
      <c r="J223" s="16"/>
      <c r="K223" s="17"/>
      <c r="L223" s="17"/>
      <c r="M223" s="18" t="str">
        <f t="shared" si="6"/>
        <v/>
      </c>
      <c r="N223" s="18" t="str">
        <f t="shared" si="7"/>
        <v/>
      </c>
      <c r="O223" s="2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25">
      <c r="A224" s="12"/>
      <c r="B224" s="13"/>
      <c r="C224" s="13"/>
      <c r="D224" s="13"/>
      <c r="E224" s="13"/>
      <c r="F224" s="13"/>
      <c r="G224" s="14"/>
      <c r="H224" s="15"/>
      <c r="I224" s="13"/>
      <c r="J224" s="16"/>
      <c r="K224" s="17"/>
      <c r="L224" s="17"/>
      <c r="M224" s="18" t="str">
        <f t="shared" si="6"/>
        <v/>
      </c>
      <c r="N224" s="18" t="str">
        <f t="shared" si="7"/>
        <v/>
      </c>
      <c r="O224" s="2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x14ac:dyDescent="0.25">
      <c r="A225" s="12"/>
      <c r="B225" s="13"/>
      <c r="C225" s="13"/>
      <c r="D225" s="13"/>
      <c r="E225" s="13"/>
      <c r="F225" s="13"/>
      <c r="G225" s="14"/>
      <c r="H225" s="15"/>
      <c r="I225" s="13"/>
      <c r="J225" s="16"/>
      <c r="K225" s="17"/>
      <c r="L225" s="17"/>
      <c r="M225" s="18" t="str">
        <f t="shared" si="6"/>
        <v/>
      </c>
      <c r="N225" s="18" t="str">
        <f t="shared" si="7"/>
        <v/>
      </c>
      <c r="O225" s="2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x14ac:dyDescent="0.25">
      <c r="A226" s="12"/>
      <c r="B226" s="13"/>
      <c r="C226" s="13"/>
      <c r="D226" s="13"/>
      <c r="E226" s="13"/>
      <c r="F226" s="13"/>
      <c r="G226" s="14"/>
      <c r="H226" s="15"/>
      <c r="I226" s="13"/>
      <c r="J226" s="16"/>
      <c r="K226" s="17"/>
      <c r="L226" s="17"/>
      <c r="M226" s="18" t="str">
        <f t="shared" si="6"/>
        <v/>
      </c>
      <c r="N226" s="18" t="str">
        <f t="shared" si="7"/>
        <v/>
      </c>
      <c r="O226" s="2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25">
      <c r="A227" s="12"/>
      <c r="B227" s="13"/>
      <c r="C227" s="13"/>
      <c r="D227" s="13"/>
      <c r="E227" s="13"/>
      <c r="F227" s="13"/>
      <c r="G227" s="14"/>
      <c r="H227" s="15"/>
      <c r="I227" s="13"/>
      <c r="J227" s="16"/>
      <c r="K227" s="17"/>
      <c r="L227" s="17"/>
      <c r="M227" s="18" t="str">
        <f t="shared" si="6"/>
        <v/>
      </c>
      <c r="N227" s="18" t="str">
        <f t="shared" si="7"/>
        <v/>
      </c>
      <c r="O227" s="2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x14ac:dyDescent="0.25">
      <c r="A228" s="12"/>
      <c r="B228" s="13"/>
      <c r="C228" s="13"/>
      <c r="D228" s="13"/>
      <c r="E228" s="13"/>
      <c r="F228" s="13"/>
      <c r="G228" s="14"/>
      <c r="H228" s="15"/>
      <c r="I228" s="13"/>
      <c r="J228" s="16"/>
      <c r="K228" s="17"/>
      <c r="L228" s="17"/>
      <c r="M228" s="18" t="str">
        <f t="shared" si="6"/>
        <v/>
      </c>
      <c r="N228" s="18" t="str">
        <f t="shared" si="7"/>
        <v/>
      </c>
      <c r="O228" s="2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25">
      <c r="A229" s="12"/>
      <c r="B229" s="13"/>
      <c r="C229" s="13"/>
      <c r="D229" s="13"/>
      <c r="E229" s="13"/>
      <c r="F229" s="13"/>
      <c r="G229" s="14"/>
      <c r="H229" s="15"/>
      <c r="I229" s="13"/>
      <c r="J229" s="16"/>
      <c r="K229" s="17"/>
      <c r="L229" s="17"/>
      <c r="M229" s="18" t="str">
        <f t="shared" si="6"/>
        <v/>
      </c>
      <c r="N229" s="18" t="str">
        <f t="shared" si="7"/>
        <v/>
      </c>
      <c r="O229" s="2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25">
      <c r="A230" s="12"/>
      <c r="B230" s="13"/>
      <c r="C230" s="13"/>
      <c r="D230" s="13"/>
      <c r="E230" s="13"/>
      <c r="F230" s="13"/>
      <c r="G230" s="14"/>
      <c r="H230" s="15"/>
      <c r="I230" s="13"/>
      <c r="J230" s="16"/>
      <c r="K230" s="17"/>
      <c r="L230" s="17"/>
      <c r="M230" s="18" t="str">
        <f t="shared" si="6"/>
        <v/>
      </c>
      <c r="N230" s="18" t="str">
        <f t="shared" si="7"/>
        <v/>
      </c>
      <c r="O230" s="2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x14ac:dyDescent="0.25">
      <c r="A231" s="12"/>
      <c r="B231" s="13"/>
      <c r="C231" s="13"/>
      <c r="D231" s="13"/>
      <c r="E231" s="13"/>
      <c r="F231" s="13"/>
      <c r="G231" s="14"/>
      <c r="H231" s="15"/>
      <c r="I231" s="13"/>
      <c r="J231" s="16"/>
      <c r="K231" s="17"/>
      <c r="L231" s="17"/>
      <c r="M231" s="18" t="str">
        <f t="shared" si="6"/>
        <v/>
      </c>
      <c r="N231" s="18" t="str">
        <f t="shared" si="7"/>
        <v/>
      </c>
      <c r="O231" s="2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x14ac:dyDescent="0.25">
      <c r="A232" s="12"/>
      <c r="B232" s="13"/>
      <c r="C232" s="13"/>
      <c r="D232" s="13"/>
      <c r="E232" s="13"/>
      <c r="F232" s="13"/>
      <c r="G232" s="14"/>
      <c r="H232" s="15"/>
      <c r="I232" s="13"/>
      <c r="J232" s="16"/>
      <c r="K232" s="17"/>
      <c r="L232" s="17"/>
      <c r="M232" s="18" t="str">
        <f t="shared" si="6"/>
        <v/>
      </c>
      <c r="N232" s="18" t="str">
        <f t="shared" si="7"/>
        <v/>
      </c>
      <c r="O232" s="2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25">
      <c r="A233" s="12"/>
      <c r="B233" s="13"/>
      <c r="C233" s="13"/>
      <c r="D233" s="13"/>
      <c r="E233" s="13"/>
      <c r="F233" s="13"/>
      <c r="G233" s="14"/>
      <c r="H233" s="15"/>
      <c r="I233" s="13"/>
      <c r="J233" s="16"/>
      <c r="K233" s="17"/>
      <c r="L233" s="17"/>
      <c r="M233" s="18" t="str">
        <f t="shared" si="6"/>
        <v/>
      </c>
      <c r="N233" s="18" t="str">
        <f t="shared" si="7"/>
        <v/>
      </c>
      <c r="O233" s="2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x14ac:dyDescent="0.25">
      <c r="A234" s="12"/>
      <c r="B234" s="13"/>
      <c r="C234" s="13"/>
      <c r="D234" s="13"/>
      <c r="E234" s="13"/>
      <c r="F234" s="13"/>
      <c r="G234" s="14"/>
      <c r="H234" s="15"/>
      <c r="I234" s="13"/>
      <c r="J234" s="16"/>
      <c r="K234" s="17"/>
      <c r="L234" s="17"/>
      <c r="M234" s="18" t="str">
        <f t="shared" si="6"/>
        <v/>
      </c>
      <c r="N234" s="18" t="str">
        <f t="shared" si="7"/>
        <v/>
      </c>
      <c r="O234" s="2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25">
      <c r="A235" s="12"/>
      <c r="B235" s="13"/>
      <c r="C235" s="13"/>
      <c r="D235" s="13"/>
      <c r="E235" s="13"/>
      <c r="F235" s="13"/>
      <c r="G235" s="14"/>
      <c r="H235" s="15"/>
      <c r="I235" s="13"/>
      <c r="J235" s="16"/>
      <c r="K235" s="17"/>
      <c r="L235" s="17"/>
      <c r="M235" s="18" t="str">
        <f t="shared" si="6"/>
        <v/>
      </c>
      <c r="N235" s="18" t="str">
        <f t="shared" si="7"/>
        <v/>
      </c>
      <c r="O235" s="2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x14ac:dyDescent="0.25">
      <c r="A236" s="12"/>
      <c r="B236" s="13"/>
      <c r="C236" s="13"/>
      <c r="D236" s="13"/>
      <c r="E236" s="13"/>
      <c r="F236" s="13"/>
      <c r="G236" s="14"/>
      <c r="H236" s="15"/>
      <c r="I236" s="13"/>
      <c r="J236" s="16"/>
      <c r="K236" s="17"/>
      <c r="L236" s="17"/>
      <c r="M236" s="18" t="str">
        <f t="shared" si="6"/>
        <v/>
      </c>
      <c r="N236" s="18" t="str">
        <f t="shared" si="7"/>
        <v/>
      </c>
      <c r="O236" s="2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x14ac:dyDescent="0.25">
      <c r="A237" s="12"/>
      <c r="B237" s="13"/>
      <c r="C237" s="13"/>
      <c r="D237" s="13"/>
      <c r="E237" s="13"/>
      <c r="F237" s="13"/>
      <c r="G237" s="14"/>
      <c r="H237" s="15"/>
      <c r="I237" s="13"/>
      <c r="J237" s="16"/>
      <c r="K237" s="17"/>
      <c r="L237" s="17"/>
      <c r="M237" s="18" t="str">
        <f t="shared" si="6"/>
        <v/>
      </c>
      <c r="N237" s="18" t="str">
        <f t="shared" si="7"/>
        <v/>
      </c>
      <c r="O237" s="2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x14ac:dyDescent="0.25">
      <c r="A238" s="12"/>
      <c r="B238" s="13"/>
      <c r="C238" s="13"/>
      <c r="D238" s="13"/>
      <c r="E238" s="13"/>
      <c r="F238" s="13"/>
      <c r="G238" s="14"/>
      <c r="H238" s="15"/>
      <c r="I238" s="13"/>
      <c r="J238" s="16"/>
      <c r="K238" s="17"/>
      <c r="L238" s="17"/>
      <c r="M238" s="18" t="str">
        <f t="shared" si="6"/>
        <v/>
      </c>
      <c r="N238" s="18" t="str">
        <f t="shared" si="7"/>
        <v/>
      </c>
      <c r="O238" s="2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x14ac:dyDescent="0.25">
      <c r="A239" s="12"/>
      <c r="B239" s="13"/>
      <c r="C239" s="13"/>
      <c r="D239" s="13"/>
      <c r="E239" s="13"/>
      <c r="F239" s="13"/>
      <c r="G239" s="14"/>
      <c r="H239" s="15"/>
      <c r="I239" s="13"/>
      <c r="J239" s="16"/>
      <c r="K239" s="17"/>
      <c r="L239" s="17"/>
      <c r="M239" s="18" t="str">
        <f t="shared" si="6"/>
        <v/>
      </c>
      <c r="N239" s="18" t="str">
        <f t="shared" si="7"/>
        <v/>
      </c>
      <c r="O239" s="2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x14ac:dyDescent="0.25">
      <c r="A240" s="12"/>
      <c r="B240" s="13"/>
      <c r="C240" s="13"/>
      <c r="D240" s="13"/>
      <c r="E240" s="13"/>
      <c r="F240" s="13"/>
      <c r="G240" s="14"/>
      <c r="H240" s="15"/>
      <c r="I240" s="13"/>
      <c r="J240" s="16"/>
      <c r="K240" s="17"/>
      <c r="L240" s="17"/>
      <c r="M240" s="18" t="str">
        <f t="shared" si="6"/>
        <v/>
      </c>
      <c r="N240" s="18" t="str">
        <f t="shared" si="7"/>
        <v/>
      </c>
      <c r="O240" s="2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x14ac:dyDescent="0.25">
      <c r="A241" s="12"/>
      <c r="B241" s="13"/>
      <c r="C241" s="13"/>
      <c r="D241" s="13"/>
      <c r="E241" s="13"/>
      <c r="F241" s="13"/>
      <c r="G241" s="14"/>
      <c r="H241" s="15"/>
      <c r="I241" s="13"/>
      <c r="J241" s="16"/>
      <c r="K241" s="17"/>
      <c r="L241" s="17"/>
      <c r="M241" s="18" t="str">
        <f t="shared" si="6"/>
        <v/>
      </c>
      <c r="N241" s="18" t="str">
        <f t="shared" si="7"/>
        <v/>
      </c>
      <c r="O241" s="2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x14ac:dyDescent="0.25">
      <c r="A242" s="12"/>
      <c r="B242" s="13"/>
      <c r="C242" s="13"/>
      <c r="D242" s="13"/>
      <c r="E242" s="13"/>
      <c r="F242" s="13"/>
      <c r="G242" s="14"/>
      <c r="H242" s="15"/>
      <c r="I242" s="13"/>
      <c r="J242" s="16"/>
      <c r="K242" s="17"/>
      <c r="L242" s="17"/>
      <c r="M242" s="18" t="str">
        <f t="shared" si="6"/>
        <v/>
      </c>
      <c r="N242" s="18" t="str">
        <f t="shared" si="7"/>
        <v/>
      </c>
      <c r="O242" s="2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x14ac:dyDescent="0.25">
      <c r="A243" s="12"/>
      <c r="B243" s="13"/>
      <c r="C243" s="13"/>
      <c r="D243" s="13"/>
      <c r="E243" s="13"/>
      <c r="F243" s="13"/>
      <c r="G243" s="14"/>
      <c r="H243" s="15"/>
      <c r="I243" s="13"/>
      <c r="J243" s="16"/>
      <c r="K243" s="17"/>
      <c r="L243" s="17"/>
      <c r="M243" s="18" t="str">
        <f t="shared" si="6"/>
        <v/>
      </c>
      <c r="N243" s="18" t="str">
        <f t="shared" si="7"/>
        <v/>
      </c>
      <c r="O243" s="2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x14ac:dyDescent="0.25">
      <c r="A244" s="12"/>
      <c r="B244" s="13"/>
      <c r="C244" s="13"/>
      <c r="D244" s="13"/>
      <c r="E244" s="13"/>
      <c r="F244" s="13"/>
      <c r="G244" s="14"/>
      <c r="H244" s="15"/>
      <c r="I244" s="13"/>
      <c r="J244" s="16"/>
      <c r="K244" s="17"/>
      <c r="L244" s="17"/>
      <c r="M244" s="18" t="str">
        <f t="shared" si="6"/>
        <v/>
      </c>
      <c r="N244" s="18" t="str">
        <f t="shared" si="7"/>
        <v/>
      </c>
      <c r="O244" s="2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x14ac:dyDescent="0.25">
      <c r="A245" s="12"/>
      <c r="B245" s="13"/>
      <c r="C245" s="13"/>
      <c r="D245" s="13"/>
      <c r="E245" s="13"/>
      <c r="F245" s="13"/>
      <c r="G245" s="14"/>
      <c r="H245" s="15"/>
      <c r="I245" s="13"/>
      <c r="J245" s="16"/>
      <c r="K245" s="17"/>
      <c r="L245" s="17"/>
      <c r="M245" s="18" t="str">
        <f t="shared" si="6"/>
        <v/>
      </c>
      <c r="N245" s="18" t="str">
        <f t="shared" si="7"/>
        <v/>
      </c>
      <c r="O245" s="2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x14ac:dyDescent="0.25">
      <c r="A246" s="12"/>
      <c r="B246" s="13"/>
      <c r="C246" s="13"/>
      <c r="D246" s="13"/>
      <c r="E246" s="13"/>
      <c r="F246" s="13"/>
      <c r="G246" s="14"/>
      <c r="H246" s="15"/>
      <c r="I246" s="13"/>
      <c r="J246" s="16"/>
      <c r="K246" s="17"/>
      <c r="L246" s="17"/>
      <c r="M246" s="18" t="str">
        <f t="shared" si="6"/>
        <v/>
      </c>
      <c r="N246" s="18" t="str">
        <f t="shared" si="7"/>
        <v/>
      </c>
      <c r="O246" s="2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x14ac:dyDescent="0.25">
      <c r="A247" s="12"/>
      <c r="B247" s="13"/>
      <c r="C247" s="13"/>
      <c r="D247" s="13"/>
      <c r="E247" s="13"/>
      <c r="F247" s="13"/>
      <c r="G247" s="14"/>
      <c r="H247" s="15"/>
      <c r="I247" s="13"/>
      <c r="J247" s="16"/>
      <c r="K247" s="17"/>
      <c r="L247" s="17"/>
      <c r="M247" s="18" t="str">
        <f t="shared" si="6"/>
        <v/>
      </c>
      <c r="N247" s="18" t="str">
        <f t="shared" si="7"/>
        <v/>
      </c>
      <c r="O247" s="2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x14ac:dyDescent="0.25">
      <c r="A248" s="12"/>
      <c r="B248" s="13"/>
      <c r="C248" s="13"/>
      <c r="D248" s="13"/>
      <c r="E248" s="13"/>
      <c r="F248" s="13"/>
      <c r="G248" s="14"/>
      <c r="H248" s="15"/>
      <c r="I248" s="13"/>
      <c r="J248" s="16"/>
      <c r="K248" s="17"/>
      <c r="L248" s="17"/>
      <c r="M248" s="18" t="str">
        <f t="shared" si="6"/>
        <v/>
      </c>
      <c r="N248" s="18" t="str">
        <f t="shared" si="7"/>
        <v/>
      </c>
      <c r="O248" s="2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x14ac:dyDescent="0.25">
      <c r="A249" s="12"/>
      <c r="B249" s="13"/>
      <c r="C249" s="13"/>
      <c r="D249" s="13"/>
      <c r="E249" s="13"/>
      <c r="F249" s="13"/>
      <c r="G249" s="14"/>
      <c r="H249" s="15"/>
      <c r="I249" s="13"/>
      <c r="J249" s="16"/>
      <c r="K249" s="17"/>
      <c r="L249" s="17"/>
      <c r="M249" s="18" t="str">
        <f t="shared" si="6"/>
        <v/>
      </c>
      <c r="N249" s="18" t="str">
        <f t="shared" si="7"/>
        <v/>
      </c>
      <c r="O249" s="2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x14ac:dyDescent="0.25">
      <c r="A250" s="12"/>
      <c r="B250" s="13"/>
      <c r="C250" s="13"/>
      <c r="D250" s="13"/>
      <c r="E250" s="13"/>
      <c r="F250" s="13"/>
      <c r="G250" s="14"/>
      <c r="H250" s="15"/>
      <c r="I250" s="13"/>
      <c r="J250" s="16"/>
      <c r="K250" s="17"/>
      <c r="L250" s="17"/>
      <c r="M250" s="18" t="str">
        <f t="shared" si="6"/>
        <v/>
      </c>
      <c r="N250" s="18" t="str">
        <f t="shared" si="7"/>
        <v/>
      </c>
      <c r="O250" s="2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x14ac:dyDescent="0.25">
      <c r="A251" s="12"/>
      <c r="B251" s="13"/>
      <c r="C251" s="13"/>
      <c r="D251" s="13"/>
      <c r="E251" s="13"/>
      <c r="F251" s="13"/>
      <c r="G251" s="14"/>
      <c r="H251" s="15"/>
      <c r="I251" s="13"/>
      <c r="J251" s="16"/>
      <c r="K251" s="17"/>
      <c r="L251" s="17"/>
      <c r="M251" s="18" t="str">
        <f t="shared" si="6"/>
        <v/>
      </c>
      <c r="N251" s="18" t="str">
        <f t="shared" si="7"/>
        <v/>
      </c>
      <c r="O251" s="2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</sheetData>
  <conditionalFormatting sqref="N2:N251">
    <cfRule type="cellIs" dxfId="10" priority="1" operator="lessThan">
      <formula>0</formula>
    </cfRule>
    <cfRule type="cellIs" dxfId="9" priority="2" operator="greaterThan">
      <formula>0</formula>
    </cfRule>
  </conditionalFormatting>
  <dataValidations count="4">
    <dataValidation type="list" sqref="D2:D251" xr:uid="{00000000-0002-0000-0100-000000000000}">
      <formula1>"Aktie,ETF,Anleihe,Rohstoff,Krypto,REIT,Cash"</formula1>
    </dataValidation>
    <dataValidation type="list" sqref="E2:E251" xr:uid="{00000000-0002-0000-0100-000001000000}">
      <formula1>"Global,Europa,Nordamerika,Asien/Pazifik,Schwellenländer,Deutschland"</formula1>
    </dataValidation>
    <dataValidation type="list" sqref="F2:F251" xr:uid="{00000000-0002-0000-0100-000002000000}">
      <formula1>"Kauf,Verkauf,Dividende,Gebühr,Einzahlung,Auszahlung"</formula1>
    </dataValidation>
    <dataValidation type="list" sqref="I2:I251" xr:uid="{00000000-0002-0000-0100-000003000000}">
      <formula1>"EUR,USD,CHF,GBP,JPY"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0"/>
  <sheetViews>
    <sheetView workbookViewId="0"/>
  </sheetViews>
  <sheetFormatPr baseColWidth="10" defaultColWidth="9" defaultRowHeight="15" x14ac:dyDescent="0.25"/>
  <cols>
    <col min="1" max="1" width="26" customWidth="1"/>
    <col min="2" max="2" width="16" customWidth="1"/>
    <col min="3" max="5" width="15" customWidth="1"/>
    <col min="6" max="8" width="13" customWidth="1"/>
    <col min="9" max="9" width="14" customWidth="1"/>
    <col min="11" max="12" width="20" customWidth="1"/>
  </cols>
  <sheetData>
    <row r="1" spans="1:26" x14ac:dyDescent="0.25">
      <c r="A1" s="1" t="s">
        <v>43</v>
      </c>
      <c r="B1" s="1" t="s">
        <v>51</v>
      </c>
      <c r="C1" s="1" t="s">
        <v>27</v>
      </c>
      <c r="D1" s="1" t="s">
        <v>29</v>
      </c>
      <c r="E1" s="1" t="s">
        <v>54</v>
      </c>
      <c r="F1" s="1" t="s">
        <v>88</v>
      </c>
      <c r="G1" s="1" t="s">
        <v>55</v>
      </c>
      <c r="H1" s="1" t="s">
        <v>89</v>
      </c>
      <c r="I1" s="1" t="s">
        <v>90</v>
      </c>
      <c r="J1" s="11"/>
      <c r="K1" s="1" t="s">
        <v>91</v>
      </c>
      <c r="L1" s="1" t="s">
        <v>3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19" t="s">
        <v>61</v>
      </c>
      <c r="B2" s="19" t="s">
        <v>62</v>
      </c>
      <c r="C2" s="19" t="s">
        <v>30</v>
      </c>
      <c r="D2" s="19" t="s">
        <v>31</v>
      </c>
      <c r="E2" s="19" t="s">
        <v>64</v>
      </c>
      <c r="F2" s="20">
        <v>101.2</v>
      </c>
      <c r="G2" s="21">
        <v>1</v>
      </c>
      <c r="H2" s="22">
        <f t="shared" ref="H2:H33" si="0">IF(A2="","",F2*G2)</f>
        <v>101.2</v>
      </c>
      <c r="I2" s="23">
        <v>0.35</v>
      </c>
      <c r="J2" s="11"/>
      <c r="K2" s="11" t="s">
        <v>92</v>
      </c>
      <c r="L2" s="24">
        <f>SUM(I2:I101)</f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19" t="s">
        <v>66</v>
      </c>
      <c r="B3" s="19" t="s">
        <v>67</v>
      </c>
      <c r="C3" s="19" t="s">
        <v>32</v>
      </c>
      <c r="D3" s="19" t="s">
        <v>33</v>
      </c>
      <c r="E3" s="19" t="s">
        <v>64</v>
      </c>
      <c r="F3" s="20">
        <v>40.799999999999997</v>
      </c>
      <c r="G3" s="21">
        <v>1</v>
      </c>
      <c r="H3" s="22">
        <f t="shared" si="0"/>
        <v>40.799999999999997</v>
      </c>
      <c r="I3" s="23">
        <v>0.1</v>
      </c>
      <c r="J3" s="11"/>
      <c r="K3" s="11" t="s">
        <v>93</v>
      </c>
      <c r="L3" s="11" t="str">
        <f>IF(ABS(L2-1)&lt;0.0001,"OK","Summe Zielgewicht prüfen")</f>
        <v>OK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19" t="s">
        <v>69</v>
      </c>
      <c r="B4" s="19" t="s">
        <v>70</v>
      </c>
      <c r="C4" s="19" t="s">
        <v>32</v>
      </c>
      <c r="D4" s="19" t="s">
        <v>35</v>
      </c>
      <c r="E4" s="19" t="s">
        <v>71</v>
      </c>
      <c r="F4" s="20">
        <v>76.400000000000006</v>
      </c>
      <c r="G4" s="21">
        <v>0.93</v>
      </c>
      <c r="H4" s="22">
        <f t="shared" si="0"/>
        <v>71.052000000000007</v>
      </c>
      <c r="I4" s="23">
        <v>0.15</v>
      </c>
      <c r="J4" s="11"/>
      <c r="K4" s="11" t="s">
        <v>94</v>
      </c>
      <c r="L4" s="25">
        <v>46156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19" t="s">
        <v>73</v>
      </c>
      <c r="B5" s="19" t="s">
        <v>74</v>
      </c>
      <c r="C5" s="19" t="s">
        <v>34</v>
      </c>
      <c r="D5" s="19" t="s">
        <v>33</v>
      </c>
      <c r="E5" s="19" t="s">
        <v>64</v>
      </c>
      <c r="F5" s="20">
        <v>103.1</v>
      </c>
      <c r="G5" s="21">
        <v>1</v>
      </c>
      <c r="H5" s="22">
        <f t="shared" si="0"/>
        <v>103.1</v>
      </c>
      <c r="I5" s="23">
        <v>0.2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19" t="s">
        <v>76</v>
      </c>
      <c r="B6" s="19" t="s">
        <v>77</v>
      </c>
      <c r="C6" s="19" t="s">
        <v>36</v>
      </c>
      <c r="D6" s="19" t="s">
        <v>31</v>
      </c>
      <c r="E6" s="19" t="s">
        <v>64</v>
      </c>
      <c r="F6" s="20">
        <v>32.200000000000003</v>
      </c>
      <c r="G6" s="21">
        <v>1</v>
      </c>
      <c r="H6" s="22">
        <f t="shared" si="0"/>
        <v>32.200000000000003</v>
      </c>
      <c r="I6" s="23">
        <v>0.08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5">
      <c r="A7" s="19" t="s">
        <v>78</v>
      </c>
      <c r="B7" s="19" t="s">
        <v>79</v>
      </c>
      <c r="C7" s="19" t="s">
        <v>30</v>
      </c>
      <c r="D7" s="19" t="s">
        <v>37</v>
      </c>
      <c r="E7" s="19" t="s">
        <v>71</v>
      </c>
      <c r="F7" s="20">
        <v>72.599999999999994</v>
      </c>
      <c r="G7" s="21">
        <v>0.93</v>
      </c>
      <c r="H7" s="22">
        <f t="shared" si="0"/>
        <v>67.518000000000001</v>
      </c>
      <c r="I7" s="23">
        <v>0.1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19" t="s">
        <v>85</v>
      </c>
      <c r="B8" s="19" t="s">
        <v>86</v>
      </c>
      <c r="C8" s="19" t="s">
        <v>38</v>
      </c>
      <c r="D8" s="19" t="s">
        <v>33</v>
      </c>
      <c r="E8" s="19" t="s">
        <v>64</v>
      </c>
      <c r="F8" s="20">
        <v>33.1</v>
      </c>
      <c r="G8" s="21">
        <v>1</v>
      </c>
      <c r="H8" s="22">
        <f t="shared" si="0"/>
        <v>33.1</v>
      </c>
      <c r="I8" s="23">
        <v>0.02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19"/>
      <c r="B9" s="19"/>
      <c r="C9" s="19"/>
      <c r="D9" s="19"/>
      <c r="E9" s="19"/>
      <c r="F9" s="20"/>
      <c r="G9" s="21"/>
      <c r="H9" s="22" t="str">
        <f t="shared" si="0"/>
        <v/>
      </c>
      <c r="I9" s="2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19"/>
      <c r="B10" s="19"/>
      <c r="C10" s="19"/>
      <c r="D10" s="19"/>
      <c r="E10" s="19"/>
      <c r="F10" s="20"/>
      <c r="G10" s="21"/>
      <c r="H10" s="22" t="str">
        <f t="shared" si="0"/>
        <v/>
      </c>
      <c r="I10" s="2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19"/>
      <c r="B11" s="19"/>
      <c r="C11" s="19"/>
      <c r="D11" s="19"/>
      <c r="E11" s="19"/>
      <c r="F11" s="20"/>
      <c r="G11" s="21"/>
      <c r="H11" s="22" t="str">
        <f t="shared" si="0"/>
        <v/>
      </c>
      <c r="I11" s="23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19"/>
      <c r="B12" s="19"/>
      <c r="C12" s="19"/>
      <c r="D12" s="19"/>
      <c r="E12" s="19"/>
      <c r="F12" s="20"/>
      <c r="G12" s="21"/>
      <c r="H12" s="22" t="str">
        <f t="shared" si="0"/>
        <v/>
      </c>
      <c r="I12" s="23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19"/>
      <c r="B13" s="19"/>
      <c r="C13" s="19"/>
      <c r="D13" s="19"/>
      <c r="E13" s="19"/>
      <c r="F13" s="20"/>
      <c r="G13" s="21"/>
      <c r="H13" s="22" t="str">
        <f t="shared" si="0"/>
        <v/>
      </c>
      <c r="I13" s="23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19"/>
      <c r="B14" s="19"/>
      <c r="C14" s="19"/>
      <c r="D14" s="19"/>
      <c r="E14" s="19"/>
      <c r="F14" s="20"/>
      <c r="G14" s="21"/>
      <c r="H14" s="22" t="str">
        <f t="shared" si="0"/>
        <v/>
      </c>
      <c r="I14" s="23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19"/>
      <c r="B15" s="19"/>
      <c r="C15" s="19"/>
      <c r="D15" s="19"/>
      <c r="E15" s="19"/>
      <c r="F15" s="20"/>
      <c r="G15" s="21"/>
      <c r="H15" s="22" t="str">
        <f t="shared" si="0"/>
        <v/>
      </c>
      <c r="I15" s="23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19"/>
      <c r="B16" s="19"/>
      <c r="C16" s="19"/>
      <c r="D16" s="19"/>
      <c r="E16" s="19"/>
      <c r="F16" s="20"/>
      <c r="G16" s="21"/>
      <c r="H16" s="22" t="str">
        <f t="shared" si="0"/>
        <v/>
      </c>
      <c r="I16" s="23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19"/>
      <c r="B17" s="19"/>
      <c r="C17" s="19"/>
      <c r="D17" s="19"/>
      <c r="E17" s="19"/>
      <c r="F17" s="20"/>
      <c r="G17" s="21"/>
      <c r="H17" s="22" t="str">
        <f t="shared" si="0"/>
        <v/>
      </c>
      <c r="I17" s="23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19"/>
      <c r="B18" s="19"/>
      <c r="C18" s="19"/>
      <c r="D18" s="19"/>
      <c r="E18" s="19"/>
      <c r="F18" s="20"/>
      <c r="G18" s="21"/>
      <c r="H18" s="22" t="str">
        <f t="shared" si="0"/>
        <v/>
      </c>
      <c r="I18" s="23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19"/>
      <c r="B19" s="19"/>
      <c r="C19" s="19"/>
      <c r="D19" s="19"/>
      <c r="E19" s="19"/>
      <c r="F19" s="20"/>
      <c r="G19" s="21"/>
      <c r="H19" s="22" t="str">
        <f t="shared" si="0"/>
        <v/>
      </c>
      <c r="I19" s="23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19"/>
      <c r="B20" s="19"/>
      <c r="C20" s="19"/>
      <c r="D20" s="19"/>
      <c r="E20" s="19"/>
      <c r="F20" s="20"/>
      <c r="G20" s="21"/>
      <c r="H20" s="22" t="str">
        <f t="shared" si="0"/>
        <v/>
      </c>
      <c r="I20" s="23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19"/>
      <c r="B21" s="19"/>
      <c r="C21" s="19"/>
      <c r="D21" s="19"/>
      <c r="E21" s="19"/>
      <c r="F21" s="20"/>
      <c r="G21" s="21"/>
      <c r="H21" s="22" t="str">
        <f t="shared" si="0"/>
        <v/>
      </c>
      <c r="I21" s="23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19"/>
      <c r="B22" s="19"/>
      <c r="C22" s="19"/>
      <c r="D22" s="19"/>
      <c r="E22" s="19"/>
      <c r="F22" s="20"/>
      <c r="G22" s="21"/>
      <c r="H22" s="22" t="str">
        <f t="shared" si="0"/>
        <v/>
      </c>
      <c r="I22" s="23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19"/>
      <c r="B23" s="19"/>
      <c r="C23" s="19"/>
      <c r="D23" s="19"/>
      <c r="E23" s="19"/>
      <c r="F23" s="20"/>
      <c r="G23" s="21"/>
      <c r="H23" s="22" t="str">
        <f t="shared" si="0"/>
        <v/>
      </c>
      <c r="I23" s="23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25">
      <c r="A24" s="19"/>
      <c r="B24" s="19"/>
      <c r="C24" s="19"/>
      <c r="D24" s="19"/>
      <c r="E24" s="19"/>
      <c r="F24" s="20"/>
      <c r="G24" s="21"/>
      <c r="H24" s="22" t="str">
        <f t="shared" si="0"/>
        <v/>
      </c>
      <c r="I24" s="23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25">
      <c r="A25" s="19"/>
      <c r="B25" s="19"/>
      <c r="C25" s="19"/>
      <c r="D25" s="19"/>
      <c r="E25" s="19"/>
      <c r="F25" s="20"/>
      <c r="G25" s="21"/>
      <c r="H25" s="22" t="str">
        <f t="shared" si="0"/>
        <v/>
      </c>
      <c r="I25" s="23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19"/>
      <c r="B26" s="19"/>
      <c r="C26" s="19"/>
      <c r="D26" s="19"/>
      <c r="E26" s="19"/>
      <c r="F26" s="20"/>
      <c r="G26" s="21"/>
      <c r="H26" s="22" t="str">
        <f t="shared" si="0"/>
        <v/>
      </c>
      <c r="I26" s="23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19"/>
      <c r="B27" s="19"/>
      <c r="C27" s="19"/>
      <c r="D27" s="19"/>
      <c r="E27" s="19"/>
      <c r="F27" s="20"/>
      <c r="G27" s="21"/>
      <c r="H27" s="22" t="str">
        <f t="shared" si="0"/>
        <v/>
      </c>
      <c r="I27" s="23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25">
      <c r="A28" s="19"/>
      <c r="B28" s="19"/>
      <c r="C28" s="19"/>
      <c r="D28" s="19"/>
      <c r="E28" s="19"/>
      <c r="F28" s="20"/>
      <c r="G28" s="21"/>
      <c r="H28" s="22" t="str">
        <f t="shared" si="0"/>
        <v/>
      </c>
      <c r="I28" s="23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19"/>
      <c r="B29" s="19"/>
      <c r="C29" s="19"/>
      <c r="D29" s="19"/>
      <c r="E29" s="19"/>
      <c r="F29" s="20"/>
      <c r="G29" s="21"/>
      <c r="H29" s="22" t="str">
        <f t="shared" si="0"/>
        <v/>
      </c>
      <c r="I29" s="23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19"/>
      <c r="B30" s="19"/>
      <c r="C30" s="19"/>
      <c r="D30" s="19"/>
      <c r="E30" s="19"/>
      <c r="F30" s="20"/>
      <c r="G30" s="21"/>
      <c r="H30" s="22" t="str">
        <f t="shared" si="0"/>
        <v/>
      </c>
      <c r="I30" s="23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25">
      <c r="A31" s="19"/>
      <c r="B31" s="19"/>
      <c r="C31" s="19"/>
      <c r="D31" s="19"/>
      <c r="E31" s="19"/>
      <c r="F31" s="20"/>
      <c r="G31" s="21"/>
      <c r="H31" s="22" t="str">
        <f t="shared" si="0"/>
        <v/>
      </c>
      <c r="I31" s="23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19"/>
      <c r="B32" s="19"/>
      <c r="C32" s="19"/>
      <c r="D32" s="19"/>
      <c r="E32" s="19"/>
      <c r="F32" s="20"/>
      <c r="G32" s="21"/>
      <c r="H32" s="22" t="str">
        <f t="shared" si="0"/>
        <v/>
      </c>
      <c r="I32" s="23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19"/>
      <c r="B33" s="19"/>
      <c r="C33" s="19"/>
      <c r="D33" s="19"/>
      <c r="E33" s="19"/>
      <c r="F33" s="20"/>
      <c r="G33" s="21"/>
      <c r="H33" s="22" t="str">
        <f t="shared" si="0"/>
        <v/>
      </c>
      <c r="I33" s="23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A34" s="19"/>
      <c r="B34" s="19"/>
      <c r="C34" s="19"/>
      <c r="D34" s="19"/>
      <c r="E34" s="19"/>
      <c r="F34" s="20"/>
      <c r="G34" s="21"/>
      <c r="H34" s="22" t="str">
        <f t="shared" ref="H34:H65" si="1">IF(A34="","",F34*G34)</f>
        <v/>
      </c>
      <c r="I34" s="23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19"/>
      <c r="B35" s="19"/>
      <c r="C35" s="19"/>
      <c r="D35" s="19"/>
      <c r="E35" s="19"/>
      <c r="F35" s="20"/>
      <c r="G35" s="21"/>
      <c r="H35" s="22" t="str">
        <f t="shared" si="1"/>
        <v/>
      </c>
      <c r="I35" s="23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19"/>
      <c r="B36" s="19"/>
      <c r="C36" s="19"/>
      <c r="D36" s="19"/>
      <c r="E36" s="19"/>
      <c r="F36" s="20"/>
      <c r="G36" s="21"/>
      <c r="H36" s="22" t="str">
        <f t="shared" si="1"/>
        <v/>
      </c>
      <c r="I36" s="23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19"/>
      <c r="B37" s="19"/>
      <c r="C37" s="19"/>
      <c r="D37" s="19"/>
      <c r="E37" s="19"/>
      <c r="F37" s="20"/>
      <c r="G37" s="21"/>
      <c r="H37" s="22" t="str">
        <f t="shared" si="1"/>
        <v/>
      </c>
      <c r="I37" s="23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25">
      <c r="A38" s="19"/>
      <c r="B38" s="19"/>
      <c r="C38" s="19"/>
      <c r="D38" s="19"/>
      <c r="E38" s="19"/>
      <c r="F38" s="20"/>
      <c r="G38" s="21"/>
      <c r="H38" s="22" t="str">
        <f t="shared" si="1"/>
        <v/>
      </c>
      <c r="I38" s="23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19"/>
      <c r="B39" s="19"/>
      <c r="C39" s="19"/>
      <c r="D39" s="19"/>
      <c r="E39" s="19"/>
      <c r="F39" s="20"/>
      <c r="G39" s="21"/>
      <c r="H39" s="22" t="str">
        <f t="shared" si="1"/>
        <v/>
      </c>
      <c r="I39" s="23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19"/>
      <c r="B40" s="19"/>
      <c r="C40" s="19"/>
      <c r="D40" s="19"/>
      <c r="E40" s="19"/>
      <c r="F40" s="20"/>
      <c r="G40" s="21"/>
      <c r="H40" s="22" t="str">
        <f t="shared" si="1"/>
        <v/>
      </c>
      <c r="I40" s="23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5">
      <c r="A41" s="19"/>
      <c r="B41" s="19"/>
      <c r="C41" s="19"/>
      <c r="D41" s="19"/>
      <c r="E41" s="19"/>
      <c r="F41" s="20"/>
      <c r="G41" s="21"/>
      <c r="H41" s="22" t="str">
        <f t="shared" si="1"/>
        <v/>
      </c>
      <c r="I41" s="23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25">
      <c r="A42" s="19"/>
      <c r="B42" s="19"/>
      <c r="C42" s="19"/>
      <c r="D42" s="19"/>
      <c r="E42" s="19"/>
      <c r="F42" s="20"/>
      <c r="G42" s="21"/>
      <c r="H42" s="22" t="str">
        <f t="shared" si="1"/>
        <v/>
      </c>
      <c r="I42" s="23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25">
      <c r="A43" s="19"/>
      <c r="B43" s="19"/>
      <c r="C43" s="19"/>
      <c r="D43" s="19"/>
      <c r="E43" s="19"/>
      <c r="F43" s="20"/>
      <c r="G43" s="21"/>
      <c r="H43" s="22" t="str">
        <f t="shared" si="1"/>
        <v/>
      </c>
      <c r="I43" s="23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19"/>
      <c r="B44" s="19"/>
      <c r="C44" s="19"/>
      <c r="D44" s="19"/>
      <c r="E44" s="19"/>
      <c r="F44" s="20"/>
      <c r="G44" s="21"/>
      <c r="H44" s="22" t="str">
        <f t="shared" si="1"/>
        <v/>
      </c>
      <c r="I44" s="23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19"/>
      <c r="B45" s="19"/>
      <c r="C45" s="19"/>
      <c r="D45" s="19"/>
      <c r="E45" s="19"/>
      <c r="F45" s="20"/>
      <c r="G45" s="21"/>
      <c r="H45" s="22" t="str">
        <f t="shared" si="1"/>
        <v/>
      </c>
      <c r="I45" s="23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19"/>
      <c r="B46" s="19"/>
      <c r="C46" s="19"/>
      <c r="D46" s="19"/>
      <c r="E46" s="19"/>
      <c r="F46" s="20"/>
      <c r="G46" s="21"/>
      <c r="H46" s="22" t="str">
        <f t="shared" si="1"/>
        <v/>
      </c>
      <c r="I46" s="23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9"/>
      <c r="B47" s="19"/>
      <c r="C47" s="19"/>
      <c r="D47" s="19"/>
      <c r="E47" s="19"/>
      <c r="F47" s="20"/>
      <c r="G47" s="21"/>
      <c r="H47" s="22" t="str">
        <f t="shared" si="1"/>
        <v/>
      </c>
      <c r="I47" s="2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9"/>
      <c r="B48" s="19"/>
      <c r="C48" s="19"/>
      <c r="D48" s="19"/>
      <c r="E48" s="19"/>
      <c r="F48" s="20"/>
      <c r="G48" s="21"/>
      <c r="H48" s="22" t="str">
        <f t="shared" si="1"/>
        <v/>
      </c>
      <c r="I48" s="23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19"/>
      <c r="B49" s="19"/>
      <c r="C49" s="19"/>
      <c r="D49" s="19"/>
      <c r="E49" s="19"/>
      <c r="F49" s="20"/>
      <c r="G49" s="21"/>
      <c r="H49" s="22" t="str">
        <f t="shared" si="1"/>
        <v/>
      </c>
      <c r="I49" s="23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19"/>
      <c r="B50" s="19"/>
      <c r="C50" s="19"/>
      <c r="D50" s="19"/>
      <c r="E50" s="19"/>
      <c r="F50" s="20"/>
      <c r="G50" s="21"/>
      <c r="H50" s="22" t="str">
        <f t="shared" si="1"/>
        <v/>
      </c>
      <c r="I50" s="23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19"/>
      <c r="B51" s="19"/>
      <c r="C51" s="19"/>
      <c r="D51" s="19"/>
      <c r="E51" s="19"/>
      <c r="F51" s="20"/>
      <c r="G51" s="21"/>
      <c r="H51" s="22" t="str">
        <f t="shared" si="1"/>
        <v/>
      </c>
      <c r="I51" s="23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19"/>
      <c r="B52" s="19"/>
      <c r="C52" s="19"/>
      <c r="D52" s="19"/>
      <c r="E52" s="19"/>
      <c r="F52" s="20"/>
      <c r="G52" s="21"/>
      <c r="H52" s="22" t="str">
        <f t="shared" si="1"/>
        <v/>
      </c>
      <c r="I52" s="23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19"/>
      <c r="B53" s="19"/>
      <c r="C53" s="19"/>
      <c r="D53" s="19"/>
      <c r="E53" s="19"/>
      <c r="F53" s="20"/>
      <c r="G53" s="21"/>
      <c r="H53" s="22" t="str">
        <f t="shared" si="1"/>
        <v/>
      </c>
      <c r="I53" s="23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19"/>
      <c r="B54" s="19"/>
      <c r="C54" s="19"/>
      <c r="D54" s="19"/>
      <c r="E54" s="19"/>
      <c r="F54" s="20"/>
      <c r="G54" s="21"/>
      <c r="H54" s="22" t="str">
        <f t="shared" si="1"/>
        <v/>
      </c>
      <c r="I54" s="23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19"/>
      <c r="B55" s="19"/>
      <c r="C55" s="19"/>
      <c r="D55" s="19"/>
      <c r="E55" s="19"/>
      <c r="F55" s="20"/>
      <c r="G55" s="21"/>
      <c r="H55" s="22" t="str">
        <f t="shared" si="1"/>
        <v/>
      </c>
      <c r="I55" s="23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19"/>
      <c r="B56" s="19"/>
      <c r="C56" s="19"/>
      <c r="D56" s="19"/>
      <c r="E56" s="19"/>
      <c r="F56" s="20"/>
      <c r="G56" s="21"/>
      <c r="H56" s="22" t="str">
        <f t="shared" si="1"/>
        <v/>
      </c>
      <c r="I56" s="23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5">
      <c r="A57" s="19"/>
      <c r="B57" s="19"/>
      <c r="C57" s="19"/>
      <c r="D57" s="19"/>
      <c r="E57" s="19"/>
      <c r="F57" s="20"/>
      <c r="G57" s="21"/>
      <c r="H57" s="22" t="str">
        <f t="shared" si="1"/>
        <v/>
      </c>
      <c r="I57" s="23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25">
      <c r="A58" s="19"/>
      <c r="B58" s="19"/>
      <c r="C58" s="19"/>
      <c r="D58" s="19"/>
      <c r="E58" s="19"/>
      <c r="F58" s="20"/>
      <c r="G58" s="21"/>
      <c r="H58" s="22" t="str">
        <f t="shared" si="1"/>
        <v/>
      </c>
      <c r="I58" s="23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19"/>
      <c r="B59" s="19"/>
      <c r="C59" s="19"/>
      <c r="D59" s="19"/>
      <c r="E59" s="19"/>
      <c r="F59" s="20"/>
      <c r="G59" s="21"/>
      <c r="H59" s="22" t="str">
        <f t="shared" si="1"/>
        <v/>
      </c>
      <c r="I59" s="23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25">
      <c r="A60" s="19"/>
      <c r="B60" s="19"/>
      <c r="C60" s="19"/>
      <c r="D60" s="19"/>
      <c r="E60" s="19"/>
      <c r="F60" s="20"/>
      <c r="G60" s="21"/>
      <c r="H60" s="22" t="str">
        <f t="shared" si="1"/>
        <v/>
      </c>
      <c r="I60" s="23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25">
      <c r="A61" s="19"/>
      <c r="B61" s="19"/>
      <c r="C61" s="19"/>
      <c r="D61" s="19"/>
      <c r="E61" s="19"/>
      <c r="F61" s="20"/>
      <c r="G61" s="21"/>
      <c r="H61" s="22" t="str">
        <f t="shared" si="1"/>
        <v/>
      </c>
      <c r="I61" s="23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5">
      <c r="A62" s="19"/>
      <c r="B62" s="19"/>
      <c r="C62" s="19"/>
      <c r="D62" s="19"/>
      <c r="E62" s="19"/>
      <c r="F62" s="20"/>
      <c r="G62" s="21"/>
      <c r="H62" s="22" t="str">
        <f t="shared" si="1"/>
        <v/>
      </c>
      <c r="I62" s="23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x14ac:dyDescent="0.25">
      <c r="A63" s="19"/>
      <c r="B63" s="19"/>
      <c r="C63" s="19"/>
      <c r="D63" s="19"/>
      <c r="E63" s="19"/>
      <c r="F63" s="20"/>
      <c r="G63" s="21"/>
      <c r="H63" s="22" t="str">
        <f t="shared" si="1"/>
        <v/>
      </c>
      <c r="I63" s="23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5">
      <c r="A64" s="19"/>
      <c r="B64" s="19"/>
      <c r="C64" s="19"/>
      <c r="D64" s="19"/>
      <c r="E64" s="19"/>
      <c r="F64" s="20"/>
      <c r="G64" s="21"/>
      <c r="H64" s="22" t="str">
        <f t="shared" si="1"/>
        <v/>
      </c>
      <c r="I64" s="23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x14ac:dyDescent="0.25">
      <c r="A65" s="19"/>
      <c r="B65" s="19"/>
      <c r="C65" s="19"/>
      <c r="D65" s="19"/>
      <c r="E65" s="19"/>
      <c r="F65" s="20"/>
      <c r="G65" s="21"/>
      <c r="H65" s="22" t="str">
        <f t="shared" si="1"/>
        <v/>
      </c>
      <c r="I65" s="23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x14ac:dyDescent="0.25">
      <c r="A66" s="19"/>
      <c r="B66" s="19"/>
      <c r="C66" s="19"/>
      <c r="D66" s="19"/>
      <c r="E66" s="19"/>
      <c r="F66" s="20"/>
      <c r="G66" s="21"/>
      <c r="H66" s="22" t="str">
        <f t="shared" ref="H66:H97" si="2">IF(A66="","",F66*G66)</f>
        <v/>
      </c>
      <c r="I66" s="23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x14ac:dyDescent="0.25">
      <c r="A67" s="19"/>
      <c r="B67" s="19"/>
      <c r="C67" s="19"/>
      <c r="D67" s="19"/>
      <c r="E67" s="19"/>
      <c r="F67" s="20"/>
      <c r="G67" s="21"/>
      <c r="H67" s="22" t="str">
        <f t="shared" si="2"/>
        <v/>
      </c>
      <c r="I67" s="23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x14ac:dyDescent="0.25">
      <c r="A68" s="19"/>
      <c r="B68" s="19"/>
      <c r="C68" s="19"/>
      <c r="D68" s="19"/>
      <c r="E68" s="19"/>
      <c r="F68" s="20"/>
      <c r="G68" s="21"/>
      <c r="H68" s="22" t="str">
        <f t="shared" si="2"/>
        <v/>
      </c>
      <c r="I68" s="23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x14ac:dyDescent="0.25">
      <c r="A69" s="19"/>
      <c r="B69" s="19"/>
      <c r="C69" s="19"/>
      <c r="D69" s="19"/>
      <c r="E69" s="19"/>
      <c r="F69" s="20"/>
      <c r="G69" s="21"/>
      <c r="H69" s="22" t="str">
        <f t="shared" si="2"/>
        <v/>
      </c>
      <c r="I69" s="23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x14ac:dyDescent="0.25">
      <c r="A70" s="19"/>
      <c r="B70" s="19"/>
      <c r="C70" s="19"/>
      <c r="D70" s="19"/>
      <c r="E70" s="19"/>
      <c r="F70" s="20"/>
      <c r="G70" s="21"/>
      <c r="H70" s="22" t="str">
        <f t="shared" si="2"/>
        <v/>
      </c>
      <c r="I70" s="23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x14ac:dyDescent="0.25">
      <c r="A71" s="19"/>
      <c r="B71" s="19"/>
      <c r="C71" s="19"/>
      <c r="D71" s="19"/>
      <c r="E71" s="19"/>
      <c r="F71" s="20"/>
      <c r="G71" s="21"/>
      <c r="H71" s="22" t="str">
        <f t="shared" si="2"/>
        <v/>
      </c>
      <c r="I71" s="23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x14ac:dyDescent="0.25">
      <c r="A72" s="19"/>
      <c r="B72" s="19"/>
      <c r="C72" s="19"/>
      <c r="D72" s="19"/>
      <c r="E72" s="19"/>
      <c r="F72" s="20"/>
      <c r="G72" s="21"/>
      <c r="H72" s="22" t="str">
        <f t="shared" si="2"/>
        <v/>
      </c>
      <c r="I72" s="23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x14ac:dyDescent="0.25">
      <c r="A73" s="19"/>
      <c r="B73" s="19"/>
      <c r="C73" s="19"/>
      <c r="D73" s="19"/>
      <c r="E73" s="19"/>
      <c r="F73" s="20"/>
      <c r="G73" s="21"/>
      <c r="H73" s="22" t="str">
        <f t="shared" si="2"/>
        <v/>
      </c>
      <c r="I73" s="23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x14ac:dyDescent="0.25">
      <c r="A74" s="19"/>
      <c r="B74" s="19"/>
      <c r="C74" s="19"/>
      <c r="D74" s="19"/>
      <c r="E74" s="19"/>
      <c r="F74" s="20"/>
      <c r="G74" s="21"/>
      <c r="H74" s="22" t="str">
        <f t="shared" si="2"/>
        <v/>
      </c>
      <c r="I74" s="23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25">
      <c r="A75" s="19"/>
      <c r="B75" s="19"/>
      <c r="C75" s="19"/>
      <c r="D75" s="19"/>
      <c r="E75" s="19"/>
      <c r="F75" s="20"/>
      <c r="G75" s="21"/>
      <c r="H75" s="22" t="str">
        <f t="shared" si="2"/>
        <v/>
      </c>
      <c r="I75" s="23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x14ac:dyDescent="0.25">
      <c r="A76" s="19"/>
      <c r="B76" s="19"/>
      <c r="C76" s="19"/>
      <c r="D76" s="19"/>
      <c r="E76" s="19"/>
      <c r="F76" s="20"/>
      <c r="G76" s="21"/>
      <c r="H76" s="22" t="str">
        <f t="shared" si="2"/>
        <v/>
      </c>
      <c r="I76" s="23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25">
      <c r="A77" s="19"/>
      <c r="B77" s="19"/>
      <c r="C77" s="19"/>
      <c r="D77" s="19"/>
      <c r="E77" s="19"/>
      <c r="F77" s="20"/>
      <c r="G77" s="21"/>
      <c r="H77" s="22" t="str">
        <f t="shared" si="2"/>
        <v/>
      </c>
      <c r="I77" s="23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x14ac:dyDescent="0.25">
      <c r="A78" s="19"/>
      <c r="B78" s="19"/>
      <c r="C78" s="19"/>
      <c r="D78" s="19"/>
      <c r="E78" s="19"/>
      <c r="F78" s="20"/>
      <c r="G78" s="21"/>
      <c r="H78" s="22" t="str">
        <f t="shared" si="2"/>
        <v/>
      </c>
      <c r="I78" s="23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x14ac:dyDescent="0.25">
      <c r="A79" s="19"/>
      <c r="B79" s="19"/>
      <c r="C79" s="19"/>
      <c r="D79" s="19"/>
      <c r="E79" s="19"/>
      <c r="F79" s="20"/>
      <c r="G79" s="21"/>
      <c r="H79" s="22" t="str">
        <f t="shared" si="2"/>
        <v/>
      </c>
      <c r="I79" s="23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x14ac:dyDescent="0.25">
      <c r="A80" s="19"/>
      <c r="B80" s="19"/>
      <c r="C80" s="19"/>
      <c r="D80" s="19"/>
      <c r="E80" s="19"/>
      <c r="F80" s="20"/>
      <c r="G80" s="21"/>
      <c r="H80" s="22" t="str">
        <f t="shared" si="2"/>
        <v/>
      </c>
      <c r="I80" s="23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x14ac:dyDescent="0.25">
      <c r="A81" s="19"/>
      <c r="B81" s="19"/>
      <c r="C81" s="19"/>
      <c r="D81" s="19"/>
      <c r="E81" s="19"/>
      <c r="F81" s="20"/>
      <c r="G81" s="21"/>
      <c r="H81" s="22" t="str">
        <f t="shared" si="2"/>
        <v/>
      </c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x14ac:dyDescent="0.25">
      <c r="A82" s="19"/>
      <c r="B82" s="19"/>
      <c r="C82" s="19"/>
      <c r="D82" s="19"/>
      <c r="E82" s="19"/>
      <c r="F82" s="20"/>
      <c r="G82" s="21"/>
      <c r="H82" s="22" t="str">
        <f t="shared" si="2"/>
        <v/>
      </c>
      <c r="I82" s="23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x14ac:dyDescent="0.25">
      <c r="A83" s="19"/>
      <c r="B83" s="19"/>
      <c r="C83" s="19"/>
      <c r="D83" s="19"/>
      <c r="E83" s="19"/>
      <c r="F83" s="20"/>
      <c r="G83" s="21"/>
      <c r="H83" s="22" t="str">
        <f t="shared" si="2"/>
        <v/>
      </c>
      <c r="I83" s="23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x14ac:dyDescent="0.25">
      <c r="A84" s="19"/>
      <c r="B84" s="19"/>
      <c r="C84" s="19"/>
      <c r="D84" s="19"/>
      <c r="E84" s="19"/>
      <c r="F84" s="20"/>
      <c r="G84" s="21"/>
      <c r="H84" s="22" t="str">
        <f t="shared" si="2"/>
        <v/>
      </c>
      <c r="I84" s="23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x14ac:dyDescent="0.25">
      <c r="A85" s="19"/>
      <c r="B85" s="19"/>
      <c r="C85" s="19"/>
      <c r="D85" s="19"/>
      <c r="E85" s="19"/>
      <c r="F85" s="20"/>
      <c r="G85" s="21"/>
      <c r="H85" s="22" t="str">
        <f t="shared" si="2"/>
        <v/>
      </c>
      <c r="I85" s="23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x14ac:dyDescent="0.25">
      <c r="A86" s="19"/>
      <c r="B86" s="19"/>
      <c r="C86" s="19"/>
      <c r="D86" s="19"/>
      <c r="E86" s="19"/>
      <c r="F86" s="20"/>
      <c r="G86" s="21"/>
      <c r="H86" s="22" t="str">
        <f t="shared" si="2"/>
        <v/>
      </c>
      <c r="I86" s="23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x14ac:dyDescent="0.25">
      <c r="A87" s="19"/>
      <c r="B87" s="19"/>
      <c r="C87" s="19"/>
      <c r="D87" s="19"/>
      <c r="E87" s="19"/>
      <c r="F87" s="20"/>
      <c r="G87" s="21"/>
      <c r="H87" s="22" t="str">
        <f t="shared" si="2"/>
        <v/>
      </c>
      <c r="I87" s="23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x14ac:dyDescent="0.25">
      <c r="A88" s="19"/>
      <c r="B88" s="19"/>
      <c r="C88" s="19"/>
      <c r="D88" s="19"/>
      <c r="E88" s="19"/>
      <c r="F88" s="20"/>
      <c r="G88" s="21"/>
      <c r="H88" s="22" t="str">
        <f t="shared" si="2"/>
        <v/>
      </c>
      <c r="I88" s="23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x14ac:dyDescent="0.25">
      <c r="A89" s="19"/>
      <c r="B89" s="19"/>
      <c r="C89" s="19"/>
      <c r="D89" s="19"/>
      <c r="E89" s="19"/>
      <c r="F89" s="20"/>
      <c r="G89" s="21"/>
      <c r="H89" s="22" t="str">
        <f t="shared" si="2"/>
        <v/>
      </c>
      <c r="I89" s="23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x14ac:dyDescent="0.25">
      <c r="A90" s="19"/>
      <c r="B90" s="19"/>
      <c r="C90" s="19"/>
      <c r="D90" s="19"/>
      <c r="E90" s="19"/>
      <c r="F90" s="20"/>
      <c r="G90" s="21"/>
      <c r="H90" s="22" t="str">
        <f t="shared" si="2"/>
        <v/>
      </c>
      <c r="I90" s="23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x14ac:dyDescent="0.25">
      <c r="A91" s="19"/>
      <c r="B91" s="19"/>
      <c r="C91" s="19"/>
      <c r="D91" s="19"/>
      <c r="E91" s="19"/>
      <c r="F91" s="20"/>
      <c r="G91" s="21"/>
      <c r="H91" s="22" t="str">
        <f t="shared" si="2"/>
        <v/>
      </c>
      <c r="I91" s="23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x14ac:dyDescent="0.25">
      <c r="A92" s="19"/>
      <c r="B92" s="19"/>
      <c r="C92" s="19"/>
      <c r="D92" s="19"/>
      <c r="E92" s="19"/>
      <c r="F92" s="20"/>
      <c r="G92" s="21"/>
      <c r="H92" s="22" t="str">
        <f t="shared" si="2"/>
        <v/>
      </c>
      <c r="I92" s="23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x14ac:dyDescent="0.25">
      <c r="A93" s="19"/>
      <c r="B93" s="19"/>
      <c r="C93" s="19"/>
      <c r="D93" s="19"/>
      <c r="E93" s="19"/>
      <c r="F93" s="20"/>
      <c r="G93" s="21"/>
      <c r="H93" s="22" t="str">
        <f t="shared" si="2"/>
        <v/>
      </c>
      <c r="I93" s="23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25">
      <c r="A94" s="19"/>
      <c r="B94" s="19"/>
      <c r="C94" s="19"/>
      <c r="D94" s="19"/>
      <c r="E94" s="19"/>
      <c r="F94" s="20"/>
      <c r="G94" s="21"/>
      <c r="H94" s="22" t="str">
        <f t="shared" si="2"/>
        <v/>
      </c>
      <c r="I94" s="23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x14ac:dyDescent="0.25">
      <c r="A95" s="19"/>
      <c r="B95" s="19"/>
      <c r="C95" s="19"/>
      <c r="D95" s="19"/>
      <c r="E95" s="19"/>
      <c r="F95" s="20"/>
      <c r="G95" s="21"/>
      <c r="H95" s="22" t="str">
        <f t="shared" si="2"/>
        <v/>
      </c>
      <c r="I95" s="23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25">
      <c r="A96" s="19"/>
      <c r="B96" s="19"/>
      <c r="C96" s="19"/>
      <c r="D96" s="19"/>
      <c r="E96" s="19"/>
      <c r="F96" s="20"/>
      <c r="G96" s="21"/>
      <c r="H96" s="22" t="str">
        <f t="shared" si="2"/>
        <v/>
      </c>
      <c r="I96" s="23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25">
      <c r="A97" s="19"/>
      <c r="B97" s="19"/>
      <c r="C97" s="19"/>
      <c r="D97" s="19"/>
      <c r="E97" s="19"/>
      <c r="F97" s="20"/>
      <c r="G97" s="21"/>
      <c r="H97" s="22" t="str">
        <f t="shared" si="2"/>
        <v/>
      </c>
      <c r="I97" s="23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x14ac:dyDescent="0.25">
      <c r="A98" s="19"/>
      <c r="B98" s="19"/>
      <c r="C98" s="19"/>
      <c r="D98" s="19"/>
      <c r="E98" s="19"/>
      <c r="F98" s="20"/>
      <c r="G98" s="21"/>
      <c r="H98" s="22" t="str">
        <f t="shared" ref="H98:H129" si="3">IF(A98="","",F98*G98)</f>
        <v/>
      </c>
      <c r="I98" s="23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25">
      <c r="A99" s="19"/>
      <c r="B99" s="19"/>
      <c r="C99" s="19"/>
      <c r="D99" s="19"/>
      <c r="E99" s="19"/>
      <c r="F99" s="20"/>
      <c r="G99" s="21"/>
      <c r="H99" s="22" t="str">
        <f t="shared" si="3"/>
        <v/>
      </c>
      <c r="I99" s="23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25">
      <c r="A100" s="19"/>
      <c r="B100" s="19"/>
      <c r="C100" s="19"/>
      <c r="D100" s="19"/>
      <c r="E100" s="19"/>
      <c r="F100" s="20"/>
      <c r="G100" s="21"/>
      <c r="H100" s="22" t="str">
        <f t="shared" si="3"/>
        <v/>
      </c>
      <c r="I100" s="23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x14ac:dyDescent="0.25">
      <c r="A101" s="19"/>
      <c r="B101" s="19"/>
      <c r="C101" s="19"/>
      <c r="D101" s="19"/>
      <c r="E101" s="19"/>
      <c r="F101" s="20"/>
      <c r="G101" s="21"/>
      <c r="H101" s="22" t="str">
        <f t="shared" si="3"/>
        <v/>
      </c>
      <c r="I101" s="23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</sheetData>
  <conditionalFormatting sqref="L3">
    <cfRule type="expression" dxfId="8" priority="1">
      <formula>L3&lt;&gt;"OK"</formula>
    </cfRule>
    <cfRule type="expression" dxfId="7" priority="2">
      <formula>L3="OK"</formula>
    </cfRule>
  </conditionalFormatting>
  <dataValidations count="3">
    <dataValidation type="list" sqref="C2:C101" xr:uid="{00000000-0002-0000-0200-000000000000}">
      <formula1>"Aktie,ETF,Anleihe,Rohstoff,Krypto,REIT,Cash"</formula1>
    </dataValidation>
    <dataValidation type="list" sqref="D2:D101" xr:uid="{00000000-0002-0000-0200-000001000000}">
      <formula1>"Global,Europa,Nordamerika,Asien/Pazifik,Schwellenländer,Deutschland"</formula1>
    </dataValidation>
    <dataValidation type="list" sqref="E2:E101" xr:uid="{00000000-0002-0000-0200-000002000000}">
      <formula1>"EUR,USD,CHF,GBP,JPY"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0"/>
  <sheetViews>
    <sheetView workbookViewId="0"/>
  </sheetViews>
  <sheetFormatPr baseColWidth="10" defaultColWidth="9" defaultRowHeight="15" x14ac:dyDescent="0.25"/>
  <cols>
    <col min="1" max="1" width="26" customWidth="1"/>
    <col min="2" max="2" width="16" customWidth="1"/>
    <col min="3" max="4" width="15" customWidth="1"/>
    <col min="5" max="6" width="13" customWidth="1"/>
    <col min="7" max="13" width="15" customWidth="1"/>
    <col min="14" max="17" width="14" customWidth="1"/>
    <col min="18" max="18" width="18" customWidth="1"/>
  </cols>
  <sheetData>
    <row r="1" spans="1:26" ht="30" x14ac:dyDescent="0.25">
      <c r="A1" s="1" t="s">
        <v>43</v>
      </c>
      <c r="B1" s="1" t="s">
        <v>51</v>
      </c>
      <c r="C1" s="1" t="s">
        <v>27</v>
      </c>
      <c r="D1" s="1" t="s">
        <v>29</v>
      </c>
      <c r="E1" s="1" t="s">
        <v>95</v>
      </c>
      <c r="F1" s="1" t="s">
        <v>96</v>
      </c>
      <c r="G1" s="1" t="s">
        <v>97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s="1" t="s">
        <v>103</v>
      </c>
      <c r="N1" s="1" t="s">
        <v>104</v>
      </c>
      <c r="O1" s="1" t="s">
        <v>105</v>
      </c>
      <c r="P1" s="1" t="s">
        <v>90</v>
      </c>
      <c r="Q1" s="1" t="s">
        <v>106</v>
      </c>
      <c r="R1" s="1" t="s">
        <v>47</v>
      </c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2" t="str">
        <f>IF(Kursdaten!A2="","",Kursdaten!A2)</f>
        <v>Nordlicht Global ETF</v>
      </c>
      <c r="B2" s="2" t="str">
        <f>IF(Kursdaten!B2="","",Kursdaten!B2)</f>
        <v>DEMO-ETF-001</v>
      </c>
      <c r="C2" s="2" t="str">
        <f>IF(Kursdaten!C2="","",Kursdaten!C2)</f>
        <v>ETF</v>
      </c>
      <c r="D2" s="2" t="str">
        <f>IF(Kursdaten!D2="","",Kursdaten!D2)</f>
        <v>Global</v>
      </c>
      <c r="E2" s="26">
        <f>IF(B2="","",SUMIFS(Transaktionen!$G$2:$G$251,Transaktionen!$C$2:$C$251,B2,Transaktionen!$F$2:$F$251,"Kauf")-SUMIFS(Transaktionen!$G$2:$G$251,Transaktionen!$C$2:$C$251,B2,Transaktionen!$F$2:$F$251,"Verkauf"))</f>
        <v>38</v>
      </c>
      <c r="F2" s="26">
        <f>IF(B2="","",SUMIFS(Transaktionen!$G$2:$G$251,Transaktionen!$C$2:$C$251,B2,Transaktionen!$F$2:$F$251,"Kauf"))</f>
        <v>38</v>
      </c>
      <c r="G2" s="9">
        <f>IF(B2="","",SUMIFS(Transaktionen!$M$2:$M$251,Transaktionen!$C$2:$C$251,B2,Transaktionen!$F$2:$F$251,"Kauf")+SUMIFS(Transaktionen!$K$2:$K$251,Transaktionen!$C$2:$C$251,B2,Transaktionen!$F$2:$F$251,"Kauf")+SUMIFS(Transaktionen!$L$2:$L$251,Transaktionen!$C$2:$C$251,B2,Transaktionen!$F$2:$F$251,"Kauf"))</f>
        <v>3594.9</v>
      </c>
      <c r="H2" s="9">
        <f t="shared" ref="H2:H33" si="0">IFERROR(G2/F2,0)</f>
        <v>94.602631578947367</v>
      </c>
      <c r="I2" s="9">
        <f>IF(B2="","",Kursdaten!H2)</f>
        <v>101.2</v>
      </c>
      <c r="J2" s="9">
        <f t="shared" ref="J2:J33" si="1">IF(B2="","",E2*I2)</f>
        <v>3845.6</v>
      </c>
      <c r="K2" s="9">
        <f>IF(B2="","",SUMIFS(Transaktionen!$N$2:$N$251,Transaktionen!$C$2:$C$251,B2,Transaktionen!$F$2:$F$251,"Dividende"))</f>
        <v>9.6000000000000014</v>
      </c>
      <c r="L2" s="9">
        <f>IF(B2="","",SUMIFS(Transaktionen!$N$2:$N$251,Transaktionen!$C$2:$C$251,B2,Transaktionen!$F$2:$F$251,"Verkauf"))</f>
        <v>0</v>
      </c>
      <c r="M2" s="9">
        <f t="shared" ref="M2:M33" si="2">IF(B2="","",J2-(E2*H2))</f>
        <v>250.69999999999982</v>
      </c>
      <c r="N2" s="10">
        <f t="shared" ref="N2:N33" si="3">IFERROR((J2+K2+L2-G2)/G2,0)</f>
        <v>7.2408133745027595E-2</v>
      </c>
      <c r="O2" s="10">
        <f t="shared" ref="O2:O33" si="4">IFERROR(J2/SUM($J$2:$J$101),0)</f>
        <v>0.4205052054686671</v>
      </c>
      <c r="P2" s="10">
        <f>IF(B2="","",Kursdaten!I2)</f>
        <v>0.35</v>
      </c>
      <c r="Q2" s="10">
        <f t="shared" ref="Q2:Q33" si="5">IF(B2="","",O2-P2)</f>
        <v>7.050520546866712E-2</v>
      </c>
      <c r="R2" s="2" t="str">
        <f t="shared" ref="R2:R33" si="6">IF(B2="","",IF(ABS(Q2)&gt;0.05,IF(Q2&gt;0,"reduzieren prüfen","aufstocken prüfen"),"OK"))</f>
        <v>reduzieren prüfen</v>
      </c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2" t="str">
        <f>IF(Kursdaten!A3="","",Kursdaten!A3)</f>
        <v>RheinMain Dividenden AG</v>
      </c>
      <c r="B3" s="2" t="str">
        <f>IF(Kursdaten!B3="","",Kursdaten!B3)</f>
        <v>DEMO-AKT-014</v>
      </c>
      <c r="C3" s="2" t="str">
        <f>IF(Kursdaten!C3="","",Kursdaten!C3)</f>
        <v>Aktie</v>
      </c>
      <c r="D3" s="2" t="str">
        <f>IF(Kursdaten!D3="","",Kursdaten!D3)</f>
        <v>Europa</v>
      </c>
      <c r="E3" s="26">
        <f>IF(B3="","",SUMIFS(Transaktionen!$G$2:$G$251,Transaktionen!$C$2:$C$251,B3,Transaktionen!$F$2:$F$251,"Kauf")-SUMIFS(Transaktionen!$G$2:$G$251,Transaktionen!$C$2:$C$251,B3,Transaktionen!$F$2:$F$251,"Verkauf"))</f>
        <v>8</v>
      </c>
      <c r="F3" s="26">
        <f>IF(B3="","",SUMIFS(Transaktionen!$G$2:$G$251,Transaktionen!$C$2:$C$251,B3,Transaktionen!$F$2:$F$251,"Kauf"))</f>
        <v>12</v>
      </c>
      <c r="G3" s="9">
        <f>IF(B3="","",SUMIFS(Transaktionen!$M$2:$M$251,Transaktionen!$C$2:$C$251,B3,Transaktionen!$F$2:$F$251,"Kauf")+SUMIFS(Transaktionen!$K$2:$K$251,Transaktionen!$C$2:$C$251,B3,Transaktionen!$F$2:$F$251,"Kauf")+SUMIFS(Transaktionen!$L$2:$L$251,Transaktionen!$C$2:$C$251,B3,Transaktionen!$F$2:$F$251,"Kauf"))</f>
        <v>463.29999999999995</v>
      </c>
      <c r="H3" s="9">
        <f t="shared" si="0"/>
        <v>38.608333333333327</v>
      </c>
      <c r="I3" s="9">
        <f>IF(B3="","",Kursdaten!H3)</f>
        <v>40.799999999999997</v>
      </c>
      <c r="J3" s="9">
        <f t="shared" si="1"/>
        <v>326.39999999999998</v>
      </c>
      <c r="K3" s="9">
        <f>IF(B3="","",SUMIFS(Transaktionen!$N$2:$N$251,Transaktionen!$C$2:$C$251,B3,Transaktionen!$F$2:$F$251,"Dividende"))</f>
        <v>5.4</v>
      </c>
      <c r="L3" s="9">
        <f>IF(B3="","",SUMIFS(Transaktionen!$N$2:$N$251,Transaktionen!$C$2:$C$251,B3,Transaktionen!$F$2:$F$251,"Verkauf"))</f>
        <v>161</v>
      </c>
      <c r="M3" s="9">
        <f t="shared" si="2"/>
        <v>17.53333333333336</v>
      </c>
      <c r="N3" s="10">
        <f t="shared" si="3"/>
        <v>6.3673645586013392E-2</v>
      </c>
      <c r="O3" s="10">
        <f t="shared" si="4"/>
        <v>3.5690893245520321E-2</v>
      </c>
      <c r="P3" s="10">
        <f>IF(B3="","",Kursdaten!I3)</f>
        <v>0.1</v>
      </c>
      <c r="Q3" s="10">
        <f t="shared" si="5"/>
        <v>-6.4309106754479678E-2</v>
      </c>
      <c r="R3" s="2" t="str">
        <f t="shared" si="6"/>
        <v>aufstocken prüfen</v>
      </c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2" t="str">
        <f>IF(Kursdaten!A4="","",Kursdaten!A4)</f>
        <v>Alpen Clean Energy</v>
      </c>
      <c r="B4" s="2" t="str">
        <f>IF(Kursdaten!B4="","",Kursdaten!B4)</f>
        <v>DEMO-AKT-026</v>
      </c>
      <c r="C4" s="2" t="str">
        <f>IF(Kursdaten!C4="","",Kursdaten!C4)</f>
        <v>Aktie</v>
      </c>
      <c r="D4" s="2" t="str">
        <f>IF(Kursdaten!D4="","",Kursdaten!D4)</f>
        <v>Nordamerika</v>
      </c>
      <c r="E4" s="26">
        <f>IF(B4="","",SUMIFS(Transaktionen!$G$2:$G$251,Transaktionen!$C$2:$C$251,B4,Transaktionen!$F$2:$F$251,"Kauf")-SUMIFS(Transaktionen!$G$2:$G$251,Transaktionen!$C$2:$C$251,B4,Transaktionen!$F$2:$F$251,"Verkauf"))</f>
        <v>17</v>
      </c>
      <c r="F4" s="26">
        <f>IF(B4="","",SUMIFS(Transaktionen!$G$2:$G$251,Transaktionen!$C$2:$C$251,B4,Transaktionen!$F$2:$F$251,"Kauf"))</f>
        <v>17</v>
      </c>
      <c r="G4" s="9">
        <f>IF(B4="","",SUMIFS(Transaktionen!$M$2:$M$251,Transaktionen!$C$2:$C$251,B4,Transaktionen!$F$2:$F$251,"Kauf")+SUMIFS(Transaktionen!$K$2:$K$251,Transaktionen!$C$2:$C$251,B4,Transaktionen!$F$2:$F$251,"Kauf")+SUMIFS(Transaktionen!$L$2:$L$251,Transaktionen!$C$2:$C$251,B4,Transaktionen!$F$2:$F$251,"Kauf"))</f>
        <v>1144.78</v>
      </c>
      <c r="H4" s="9">
        <f t="shared" si="0"/>
        <v>67.34</v>
      </c>
      <c r="I4" s="9">
        <f>IF(B4="","",Kursdaten!H4)</f>
        <v>71.052000000000007</v>
      </c>
      <c r="J4" s="9">
        <f t="shared" si="1"/>
        <v>1207.884</v>
      </c>
      <c r="K4" s="9">
        <f>IF(B4="","",SUMIFS(Transaktionen!$N$2:$N$251,Transaktionen!$C$2:$C$251,B4,Transaktionen!$F$2:$F$251,"Dividende"))</f>
        <v>0</v>
      </c>
      <c r="L4" s="9">
        <f>IF(B4="","",SUMIFS(Transaktionen!$N$2:$N$251,Transaktionen!$C$2:$C$251,B4,Transaktionen!$F$2:$F$251,"Verkauf"))</f>
        <v>0</v>
      </c>
      <c r="M4" s="9">
        <f t="shared" si="2"/>
        <v>63.104000000000042</v>
      </c>
      <c r="N4" s="10">
        <f t="shared" si="3"/>
        <v>5.5123255123255159E-2</v>
      </c>
      <c r="O4" s="10">
        <f t="shared" si="4"/>
        <v>0.13207861181670363</v>
      </c>
      <c r="P4" s="10">
        <f>IF(B4="","",Kursdaten!I4)</f>
        <v>0.15</v>
      </c>
      <c r="Q4" s="10">
        <f t="shared" si="5"/>
        <v>-1.7921388183296361E-2</v>
      </c>
      <c r="R4" s="2" t="str">
        <f t="shared" si="6"/>
        <v>OK</v>
      </c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2" t="str">
        <f>IF(Kursdaten!A5="","",Kursdaten!A5)</f>
        <v>Europa Staatsanleihen ETF</v>
      </c>
      <c r="B5" s="2" t="str">
        <f>IF(Kursdaten!B5="","",Kursdaten!B5)</f>
        <v>DEMO-BND-009</v>
      </c>
      <c r="C5" s="2" t="str">
        <f>IF(Kursdaten!C5="","",Kursdaten!C5)</f>
        <v>Anleihe</v>
      </c>
      <c r="D5" s="2" t="str">
        <f>IF(Kursdaten!D5="","",Kursdaten!D5)</f>
        <v>Europa</v>
      </c>
      <c r="E5" s="26">
        <f>IF(B5="","",SUMIFS(Transaktionen!$G$2:$G$251,Transaktionen!$C$2:$C$251,B5,Transaktionen!$F$2:$F$251,"Kauf")-SUMIFS(Transaktionen!$G$2:$G$251,Transaktionen!$C$2:$C$251,B5,Transaktionen!$F$2:$F$251,"Verkauf"))</f>
        <v>20</v>
      </c>
      <c r="F5" s="26">
        <f>IF(B5="","",SUMIFS(Transaktionen!$G$2:$G$251,Transaktionen!$C$2:$C$251,B5,Transaktionen!$F$2:$F$251,"Kauf"))</f>
        <v>20</v>
      </c>
      <c r="G5" s="9">
        <f>IF(B5="","",SUMIFS(Transaktionen!$M$2:$M$251,Transaktionen!$C$2:$C$251,B5,Transaktionen!$F$2:$F$251,"Kauf")+SUMIFS(Transaktionen!$K$2:$K$251,Transaktionen!$C$2:$C$251,B5,Transaktionen!$F$2:$F$251,"Kauf")+SUMIFS(Transaktionen!$L$2:$L$251,Transaktionen!$C$2:$C$251,B5,Transaktionen!$F$2:$F$251,"Kauf"))</f>
        <v>2041.5</v>
      </c>
      <c r="H5" s="9">
        <f t="shared" si="0"/>
        <v>102.075</v>
      </c>
      <c r="I5" s="9">
        <f>IF(B5="","",Kursdaten!H5)</f>
        <v>103.1</v>
      </c>
      <c r="J5" s="9">
        <f t="shared" si="1"/>
        <v>2062</v>
      </c>
      <c r="K5" s="9">
        <f>IF(B5="","",SUMIFS(Transaktionen!$N$2:$N$251,Transaktionen!$C$2:$C$251,B5,Transaktionen!$F$2:$F$251,"Dividende"))</f>
        <v>7.1999999999999993</v>
      </c>
      <c r="L5" s="9">
        <f>IF(B5="","",SUMIFS(Transaktionen!$N$2:$N$251,Transaktionen!$C$2:$C$251,B5,Transaktionen!$F$2:$F$251,"Verkauf"))</f>
        <v>0</v>
      </c>
      <c r="M5" s="9">
        <f t="shared" si="2"/>
        <v>20.5</v>
      </c>
      <c r="N5" s="10">
        <f t="shared" si="3"/>
        <v>1.3568454567719724E-2</v>
      </c>
      <c r="O5" s="10">
        <f t="shared" si="4"/>
        <v>0.22547371897139371</v>
      </c>
      <c r="P5" s="10">
        <f>IF(B5="","",Kursdaten!I5)</f>
        <v>0.2</v>
      </c>
      <c r="Q5" s="10">
        <f t="shared" si="5"/>
        <v>2.5473718971393694E-2</v>
      </c>
      <c r="R5" s="2" t="str">
        <f t="shared" si="6"/>
        <v>OK</v>
      </c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2" t="str">
        <f>IF(Kursdaten!A6="","",Kursdaten!A6)</f>
        <v>Silber ETC</v>
      </c>
      <c r="B6" s="2" t="str">
        <f>IF(Kursdaten!B6="","",Kursdaten!B6)</f>
        <v>DEMO-ETC-002</v>
      </c>
      <c r="C6" s="2" t="str">
        <f>IF(Kursdaten!C6="","",Kursdaten!C6)</f>
        <v>Rohstoff</v>
      </c>
      <c r="D6" s="2" t="str">
        <f>IF(Kursdaten!D6="","",Kursdaten!D6)</f>
        <v>Global</v>
      </c>
      <c r="E6" s="26">
        <f>IF(B6="","",SUMIFS(Transaktionen!$G$2:$G$251,Transaktionen!$C$2:$C$251,B6,Transaktionen!$F$2:$F$251,"Kauf")-SUMIFS(Transaktionen!$G$2:$G$251,Transaktionen!$C$2:$C$251,B6,Transaktionen!$F$2:$F$251,"Verkauf"))</f>
        <v>8</v>
      </c>
      <c r="F6" s="26">
        <f>IF(B6="","",SUMIFS(Transaktionen!$G$2:$G$251,Transaktionen!$C$2:$C$251,B6,Transaktionen!$F$2:$F$251,"Kauf"))</f>
        <v>10</v>
      </c>
      <c r="G6" s="9">
        <f>IF(B6="","",SUMIFS(Transaktionen!$M$2:$M$251,Transaktionen!$C$2:$C$251,B6,Transaktionen!$F$2:$F$251,"Kauf")+SUMIFS(Transaktionen!$K$2:$K$251,Transaktionen!$C$2:$C$251,B6,Transaktionen!$F$2:$F$251,"Kauf")+SUMIFS(Transaktionen!$L$2:$L$251,Transaktionen!$C$2:$C$251,B6,Transaktionen!$F$2:$F$251,"Kauf"))</f>
        <v>295.2</v>
      </c>
      <c r="H6" s="9">
        <f t="shared" si="0"/>
        <v>29.52</v>
      </c>
      <c r="I6" s="9">
        <f>IF(B6="","",Kursdaten!H6)</f>
        <v>32.200000000000003</v>
      </c>
      <c r="J6" s="9">
        <f t="shared" si="1"/>
        <v>257.60000000000002</v>
      </c>
      <c r="K6" s="9">
        <f>IF(B6="","",SUMIFS(Transaktionen!$N$2:$N$251,Transaktionen!$C$2:$C$251,B6,Transaktionen!$F$2:$F$251,"Dividende"))</f>
        <v>0</v>
      </c>
      <c r="L6" s="9">
        <f>IF(B6="","",SUMIFS(Transaktionen!$N$2:$N$251,Transaktionen!$C$2:$C$251,B6,Transaktionen!$F$2:$F$251,"Verkauf"))</f>
        <v>59.8</v>
      </c>
      <c r="M6" s="9">
        <f t="shared" si="2"/>
        <v>21.440000000000026</v>
      </c>
      <c r="N6" s="10">
        <f t="shared" si="3"/>
        <v>7.5203252032520485E-2</v>
      </c>
      <c r="O6" s="10">
        <f t="shared" si="4"/>
        <v>2.8167812806513589E-2</v>
      </c>
      <c r="P6" s="10">
        <f>IF(B6="","",Kursdaten!I6)</f>
        <v>0.08</v>
      </c>
      <c r="Q6" s="10">
        <f t="shared" si="5"/>
        <v>-5.1832187193486409E-2</v>
      </c>
      <c r="R6" s="2" t="str">
        <f t="shared" si="6"/>
        <v>aufstocken prüfen</v>
      </c>
      <c r="S6" s="11"/>
      <c r="T6" s="11"/>
      <c r="U6" s="11"/>
      <c r="V6" s="11"/>
      <c r="W6" s="11"/>
      <c r="X6" s="11"/>
      <c r="Y6" s="11"/>
      <c r="Z6" s="11"/>
    </row>
    <row r="7" spans="1:26" x14ac:dyDescent="0.25">
      <c r="A7" s="2" t="str">
        <f>IF(Kursdaten!A7="","",Kursdaten!A7)</f>
        <v>Pazifik Tech ETF</v>
      </c>
      <c r="B7" s="2" t="str">
        <f>IF(Kursdaten!B7="","",Kursdaten!B7)</f>
        <v>DEMO-ETF-017</v>
      </c>
      <c r="C7" s="2" t="str">
        <f>IF(Kursdaten!C7="","",Kursdaten!C7)</f>
        <v>ETF</v>
      </c>
      <c r="D7" s="2" t="str">
        <f>IF(Kursdaten!D7="","",Kursdaten!D7)</f>
        <v>Asien/Pazifik</v>
      </c>
      <c r="E7" s="26">
        <f>IF(B7="","",SUMIFS(Transaktionen!$G$2:$G$251,Transaktionen!$C$2:$C$251,B7,Transaktionen!$F$2:$F$251,"Kauf")-SUMIFS(Transaktionen!$G$2:$G$251,Transaktionen!$C$2:$C$251,B7,Transaktionen!$F$2:$F$251,"Verkauf"))</f>
        <v>17</v>
      </c>
      <c r="F7" s="26">
        <f>IF(B7="","",SUMIFS(Transaktionen!$G$2:$G$251,Transaktionen!$C$2:$C$251,B7,Transaktionen!$F$2:$F$251,"Kauf"))</f>
        <v>17</v>
      </c>
      <c r="G7" s="9">
        <f>IF(B7="","",SUMIFS(Transaktionen!$M$2:$M$251,Transaktionen!$C$2:$C$251,B7,Transaktionen!$F$2:$F$251,"Kauf")+SUMIFS(Transaktionen!$K$2:$K$251,Transaktionen!$C$2:$C$251,B7,Transaktionen!$F$2:$F$251,"Kauf")+SUMIFS(Transaktionen!$L$2:$L$251,Transaktionen!$C$2:$C$251,B7,Transaktionen!$F$2:$F$251,"Kauf"))</f>
        <v>1053.33</v>
      </c>
      <c r="H7" s="9">
        <f t="shared" si="0"/>
        <v>61.960588235294111</v>
      </c>
      <c r="I7" s="9">
        <f>IF(B7="","",Kursdaten!H7)</f>
        <v>67.518000000000001</v>
      </c>
      <c r="J7" s="9">
        <f t="shared" si="1"/>
        <v>1147.806</v>
      </c>
      <c r="K7" s="9">
        <f>IF(B7="","",SUMIFS(Transaktionen!$N$2:$N$251,Transaktionen!$C$2:$C$251,B7,Transaktionen!$F$2:$F$251,"Dividende"))</f>
        <v>0</v>
      </c>
      <c r="L7" s="9">
        <f>IF(B7="","",SUMIFS(Transaktionen!$N$2:$N$251,Transaktionen!$C$2:$C$251,B7,Transaktionen!$F$2:$F$251,"Verkauf"))</f>
        <v>0</v>
      </c>
      <c r="M7" s="9">
        <f t="shared" si="2"/>
        <v>94.476000000000113</v>
      </c>
      <c r="N7" s="10">
        <f t="shared" si="3"/>
        <v>8.9692688900914364E-2</v>
      </c>
      <c r="O7" s="10">
        <f t="shared" si="4"/>
        <v>0.12550925677870006</v>
      </c>
      <c r="P7" s="10">
        <f>IF(B7="","",Kursdaten!I7)</f>
        <v>0.1</v>
      </c>
      <c r="Q7" s="10">
        <f t="shared" si="5"/>
        <v>2.5509256778700057E-2</v>
      </c>
      <c r="R7" s="2" t="str">
        <f t="shared" si="6"/>
        <v>OK</v>
      </c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2" t="str">
        <f>IF(Kursdaten!A8="","",Kursdaten!A8)</f>
        <v>Digital Infrastruktur REIT</v>
      </c>
      <c r="B8" s="2" t="str">
        <f>IF(Kursdaten!B8="","",Kursdaten!B8)</f>
        <v>DEMO-REI-006</v>
      </c>
      <c r="C8" s="2" t="str">
        <f>IF(Kursdaten!C8="","",Kursdaten!C8)</f>
        <v>REIT</v>
      </c>
      <c r="D8" s="2" t="str">
        <f>IF(Kursdaten!D8="","",Kursdaten!D8)</f>
        <v>Europa</v>
      </c>
      <c r="E8" s="26">
        <f>IF(B8="","",SUMIFS(Transaktionen!$G$2:$G$251,Transaktionen!$C$2:$C$251,B8,Transaktionen!$F$2:$F$251,"Kauf")-SUMIFS(Transaktionen!$G$2:$G$251,Transaktionen!$C$2:$C$251,B8,Transaktionen!$F$2:$F$251,"Verkauf"))</f>
        <v>9</v>
      </c>
      <c r="F8" s="26">
        <f>IF(B8="","",SUMIFS(Transaktionen!$G$2:$G$251,Transaktionen!$C$2:$C$251,B8,Transaktionen!$F$2:$F$251,"Kauf"))</f>
        <v>9</v>
      </c>
      <c r="G8" s="9">
        <f>IF(B8="","",SUMIFS(Transaktionen!$M$2:$M$251,Transaktionen!$C$2:$C$251,B8,Transaktionen!$F$2:$F$251,"Kauf")+SUMIFS(Transaktionen!$K$2:$K$251,Transaktionen!$C$2:$C$251,B8,Transaktionen!$F$2:$F$251,"Kauf")+SUMIFS(Transaktionen!$L$2:$L$251,Transaktionen!$C$2:$C$251,B8,Transaktionen!$F$2:$F$251,"Kauf"))</f>
        <v>286.59999999999997</v>
      </c>
      <c r="H8" s="9">
        <f t="shared" si="0"/>
        <v>31.844444444444441</v>
      </c>
      <c r="I8" s="9">
        <f>IF(B8="","",Kursdaten!H8)</f>
        <v>33.1</v>
      </c>
      <c r="J8" s="9">
        <f t="shared" si="1"/>
        <v>297.90000000000003</v>
      </c>
      <c r="K8" s="9">
        <f>IF(B8="","",SUMIFS(Transaktionen!$N$2:$N$251,Transaktionen!$C$2:$C$251,B8,Transaktionen!$F$2:$F$251,"Dividende"))</f>
        <v>4.0500000000000007</v>
      </c>
      <c r="L8" s="9">
        <f>IF(B8="","",SUMIFS(Transaktionen!$N$2:$N$251,Transaktionen!$C$2:$C$251,B8,Transaktionen!$F$2:$F$251,"Verkauf"))</f>
        <v>0</v>
      </c>
      <c r="M8" s="9">
        <f t="shared" si="2"/>
        <v>11.300000000000068</v>
      </c>
      <c r="N8" s="10">
        <f t="shared" si="3"/>
        <v>5.3558967201675092E-2</v>
      </c>
      <c r="O8" s="10">
        <f t="shared" si="4"/>
        <v>3.2574500912501546E-2</v>
      </c>
      <c r="P8" s="10">
        <f>IF(B8="","",Kursdaten!I8)</f>
        <v>0.02</v>
      </c>
      <c r="Q8" s="10">
        <f t="shared" si="5"/>
        <v>1.2574500912501545E-2</v>
      </c>
      <c r="R8" s="2" t="str">
        <f t="shared" si="6"/>
        <v>OK</v>
      </c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2" t="str">
        <f>IF(Kursdaten!A9="","",Kursdaten!A9)</f>
        <v/>
      </c>
      <c r="B9" s="2" t="str">
        <f>IF(Kursdaten!B9="","",Kursdaten!B9)</f>
        <v/>
      </c>
      <c r="C9" s="2" t="str">
        <f>IF(Kursdaten!C9="","",Kursdaten!C9)</f>
        <v/>
      </c>
      <c r="D9" s="2" t="str">
        <f>IF(Kursdaten!D9="","",Kursdaten!D9)</f>
        <v/>
      </c>
      <c r="E9" s="26" t="str">
        <f>IF(B9="","",SUMIFS(Transaktionen!$G$2:$G$251,Transaktionen!$C$2:$C$251,B9,Transaktionen!$F$2:$F$251,"Kauf")-SUMIFS(Transaktionen!$G$2:$G$251,Transaktionen!$C$2:$C$251,B9,Transaktionen!$F$2:$F$251,"Verkauf"))</f>
        <v/>
      </c>
      <c r="F9" s="26" t="str">
        <f>IF(B9="","",SUMIFS(Transaktionen!$G$2:$G$251,Transaktionen!$C$2:$C$251,B9,Transaktionen!$F$2:$F$251,"Kauf"))</f>
        <v/>
      </c>
      <c r="G9" s="9" t="str">
        <f>IF(B9="","",SUMIFS(Transaktionen!$M$2:$M$251,Transaktionen!$C$2:$C$251,B9,Transaktionen!$F$2:$F$251,"Kauf")+SUMIFS(Transaktionen!$K$2:$K$251,Transaktionen!$C$2:$C$251,B9,Transaktionen!$F$2:$F$251,"Kauf")+SUMIFS(Transaktionen!$L$2:$L$251,Transaktionen!$C$2:$C$251,B9,Transaktionen!$F$2:$F$251,"Kauf"))</f>
        <v/>
      </c>
      <c r="H9" s="9">
        <f t="shared" si="0"/>
        <v>0</v>
      </c>
      <c r="I9" s="9" t="str">
        <f>IF(B9="","",Kursdaten!H9)</f>
        <v/>
      </c>
      <c r="J9" s="9" t="str">
        <f t="shared" si="1"/>
        <v/>
      </c>
      <c r="K9" s="9" t="str">
        <f>IF(B9="","",SUMIFS(Transaktionen!$N$2:$N$251,Transaktionen!$C$2:$C$251,B9,Transaktionen!$F$2:$F$251,"Dividende"))</f>
        <v/>
      </c>
      <c r="L9" s="9" t="str">
        <f>IF(B9="","",SUMIFS(Transaktionen!$N$2:$N$251,Transaktionen!$C$2:$C$251,B9,Transaktionen!$F$2:$F$251,"Verkauf"))</f>
        <v/>
      </c>
      <c r="M9" s="9" t="str">
        <f t="shared" si="2"/>
        <v/>
      </c>
      <c r="N9" s="10">
        <f t="shared" si="3"/>
        <v>0</v>
      </c>
      <c r="O9" s="10">
        <f t="shared" si="4"/>
        <v>0</v>
      </c>
      <c r="P9" s="10" t="str">
        <f>IF(B9="","",Kursdaten!I9)</f>
        <v/>
      </c>
      <c r="Q9" s="10" t="str">
        <f t="shared" si="5"/>
        <v/>
      </c>
      <c r="R9" s="2" t="str">
        <f t="shared" si="6"/>
        <v/>
      </c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2" t="str">
        <f>IF(Kursdaten!A10="","",Kursdaten!A10)</f>
        <v/>
      </c>
      <c r="B10" s="2" t="str">
        <f>IF(Kursdaten!B10="","",Kursdaten!B10)</f>
        <v/>
      </c>
      <c r="C10" s="2" t="str">
        <f>IF(Kursdaten!C10="","",Kursdaten!C10)</f>
        <v/>
      </c>
      <c r="D10" s="2" t="str">
        <f>IF(Kursdaten!D10="","",Kursdaten!D10)</f>
        <v/>
      </c>
      <c r="E10" s="26" t="str">
        <f>IF(B10="","",SUMIFS(Transaktionen!$G$2:$G$251,Transaktionen!$C$2:$C$251,B10,Transaktionen!$F$2:$F$251,"Kauf")-SUMIFS(Transaktionen!$G$2:$G$251,Transaktionen!$C$2:$C$251,B10,Transaktionen!$F$2:$F$251,"Verkauf"))</f>
        <v/>
      </c>
      <c r="F10" s="26" t="str">
        <f>IF(B10="","",SUMIFS(Transaktionen!$G$2:$G$251,Transaktionen!$C$2:$C$251,B10,Transaktionen!$F$2:$F$251,"Kauf"))</f>
        <v/>
      </c>
      <c r="G10" s="9" t="str">
        <f>IF(B10="","",SUMIFS(Transaktionen!$M$2:$M$251,Transaktionen!$C$2:$C$251,B10,Transaktionen!$F$2:$F$251,"Kauf")+SUMIFS(Transaktionen!$K$2:$K$251,Transaktionen!$C$2:$C$251,B10,Transaktionen!$F$2:$F$251,"Kauf")+SUMIFS(Transaktionen!$L$2:$L$251,Transaktionen!$C$2:$C$251,B10,Transaktionen!$F$2:$F$251,"Kauf"))</f>
        <v/>
      </c>
      <c r="H10" s="9">
        <f t="shared" si="0"/>
        <v>0</v>
      </c>
      <c r="I10" s="9" t="str">
        <f>IF(B10="","",Kursdaten!H10)</f>
        <v/>
      </c>
      <c r="J10" s="9" t="str">
        <f t="shared" si="1"/>
        <v/>
      </c>
      <c r="K10" s="9" t="str">
        <f>IF(B10="","",SUMIFS(Transaktionen!$N$2:$N$251,Transaktionen!$C$2:$C$251,B10,Transaktionen!$F$2:$F$251,"Dividende"))</f>
        <v/>
      </c>
      <c r="L10" s="9" t="str">
        <f>IF(B10="","",SUMIFS(Transaktionen!$N$2:$N$251,Transaktionen!$C$2:$C$251,B10,Transaktionen!$F$2:$F$251,"Verkauf"))</f>
        <v/>
      </c>
      <c r="M10" s="9" t="str">
        <f t="shared" si="2"/>
        <v/>
      </c>
      <c r="N10" s="10">
        <f t="shared" si="3"/>
        <v>0</v>
      </c>
      <c r="O10" s="10">
        <f t="shared" si="4"/>
        <v>0</v>
      </c>
      <c r="P10" s="10" t="str">
        <f>IF(B10="","",Kursdaten!I10)</f>
        <v/>
      </c>
      <c r="Q10" s="10" t="str">
        <f t="shared" si="5"/>
        <v/>
      </c>
      <c r="R10" s="2" t="str">
        <f t="shared" si="6"/>
        <v/>
      </c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2" t="str">
        <f>IF(Kursdaten!A11="","",Kursdaten!A11)</f>
        <v/>
      </c>
      <c r="B11" s="2" t="str">
        <f>IF(Kursdaten!B11="","",Kursdaten!B11)</f>
        <v/>
      </c>
      <c r="C11" s="2" t="str">
        <f>IF(Kursdaten!C11="","",Kursdaten!C11)</f>
        <v/>
      </c>
      <c r="D11" s="2" t="str">
        <f>IF(Kursdaten!D11="","",Kursdaten!D11)</f>
        <v/>
      </c>
      <c r="E11" s="26" t="str">
        <f>IF(B11="","",SUMIFS(Transaktionen!$G$2:$G$251,Transaktionen!$C$2:$C$251,B11,Transaktionen!$F$2:$F$251,"Kauf")-SUMIFS(Transaktionen!$G$2:$G$251,Transaktionen!$C$2:$C$251,B11,Transaktionen!$F$2:$F$251,"Verkauf"))</f>
        <v/>
      </c>
      <c r="F11" s="26" t="str">
        <f>IF(B11="","",SUMIFS(Transaktionen!$G$2:$G$251,Transaktionen!$C$2:$C$251,B11,Transaktionen!$F$2:$F$251,"Kauf"))</f>
        <v/>
      </c>
      <c r="G11" s="9" t="str">
        <f>IF(B11="","",SUMIFS(Transaktionen!$M$2:$M$251,Transaktionen!$C$2:$C$251,B11,Transaktionen!$F$2:$F$251,"Kauf")+SUMIFS(Transaktionen!$K$2:$K$251,Transaktionen!$C$2:$C$251,B11,Transaktionen!$F$2:$F$251,"Kauf")+SUMIFS(Transaktionen!$L$2:$L$251,Transaktionen!$C$2:$C$251,B11,Transaktionen!$F$2:$F$251,"Kauf"))</f>
        <v/>
      </c>
      <c r="H11" s="9">
        <f t="shared" si="0"/>
        <v>0</v>
      </c>
      <c r="I11" s="9" t="str">
        <f>IF(B11="","",Kursdaten!H11)</f>
        <v/>
      </c>
      <c r="J11" s="9" t="str">
        <f t="shared" si="1"/>
        <v/>
      </c>
      <c r="K11" s="9" t="str">
        <f>IF(B11="","",SUMIFS(Transaktionen!$N$2:$N$251,Transaktionen!$C$2:$C$251,B11,Transaktionen!$F$2:$F$251,"Dividende"))</f>
        <v/>
      </c>
      <c r="L11" s="9" t="str">
        <f>IF(B11="","",SUMIFS(Transaktionen!$N$2:$N$251,Transaktionen!$C$2:$C$251,B11,Transaktionen!$F$2:$F$251,"Verkauf"))</f>
        <v/>
      </c>
      <c r="M11" s="9" t="str">
        <f t="shared" si="2"/>
        <v/>
      </c>
      <c r="N11" s="10">
        <f t="shared" si="3"/>
        <v>0</v>
      </c>
      <c r="O11" s="10">
        <f t="shared" si="4"/>
        <v>0</v>
      </c>
      <c r="P11" s="10" t="str">
        <f>IF(B11="","",Kursdaten!I11)</f>
        <v/>
      </c>
      <c r="Q11" s="10" t="str">
        <f t="shared" si="5"/>
        <v/>
      </c>
      <c r="R11" s="2" t="str">
        <f t="shared" si="6"/>
        <v/>
      </c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2" t="str">
        <f>IF(Kursdaten!A12="","",Kursdaten!A12)</f>
        <v/>
      </c>
      <c r="B12" s="2" t="str">
        <f>IF(Kursdaten!B12="","",Kursdaten!B12)</f>
        <v/>
      </c>
      <c r="C12" s="2" t="str">
        <f>IF(Kursdaten!C12="","",Kursdaten!C12)</f>
        <v/>
      </c>
      <c r="D12" s="2" t="str">
        <f>IF(Kursdaten!D12="","",Kursdaten!D12)</f>
        <v/>
      </c>
      <c r="E12" s="26" t="str">
        <f>IF(B12="","",SUMIFS(Transaktionen!$G$2:$G$251,Transaktionen!$C$2:$C$251,B12,Transaktionen!$F$2:$F$251,"Kauf")-SUMIFS(Transaktionen!$G$2:$G$251,Transaktionen!$C$2:$C$251,B12,Transaktionen!$F$2:$F$251,"Verkauf"))</f>
        <v/>
      </c>
      <c r="F12" s="26" t="str">
        <f>IF(B12="","",SUMIFS(Transaktionen!$G$2:$G$251,Transaktionen!$C$2:$C$251,B12,Transaktionen!$F$2:$F$251,"Kauf"))</f>
        <v/>
      </c>
      <c r="G12" s="9" t="str">
        <f>IF(B12="","",SUMIFS(Transaktionen!$M$2:$M$251,Transaktionen!$C$2:$C$251,B12,Transaktionen!$F$2:$F$251,"Kauf")+SUMIFS(Transaktionen!$K$2:$K$251,Transaktionen!$C$2:$C$251,B12,Transaktionen!$F$2:$F$251,"Kauf")+SUMIFS(Transaktionen!$L$2:$L$251,Transaktionen!$C$2:$C$251,B12,Transaktionen!$F$2:$F$251,"Kauf"))</f>
        <v/>
      </c>
      <c r="H12" s="9">
        <f t="shared" si="0"/>
        <v>0</v>
      </c>
      <c r="I12" s="9" t="str">
        <f>IF(B12="","",Kursdaten!H12)</f>
        <v/>
      </c>
      <c r="J12" s="9" t="str">
        <f t="shared" si="1"/>
        <v/>
      </c>
      <c r="K12" s="9" t="str">
        <f>IF(B12="","",SUMIFS(Transaktionen!$N$2:$N$251,Transaktionen!$C$2:$C$251,B12,Transaktionen!$F$2:$F$251,"Dividende"))</f>
        <v/>
      </c>
      <c r="L12" s="9" t="str">
        <f>IF(B12="","",SUMIFS(Transaktionen!$N$2:$N$251,Transaktionen!$C$2:$C$251,B12,Transaktionen!$F$2:$F$251,"Verkauf"))</f>
        <v/>
      </c>
      <c r="M12" s="9" t="str">
        <f t="shared" si="2"/>
        <v/>
      </c>
      <c r="N12" s="10">
        <f t="shared" si="3"/>
        <v>0</v>
      </c>
      <c r="O12" s="10">
        <f t="shared" si="4"/>
        <v>0</v>
      </c>
      <c r="P12" s="10" t="str">
        <f>IF(B12="","",Kursdaten!I12)</f>
        <v/>
      </c>
      <c r="Q12" s="10" t="str">
        <f t="shared" si="5"/>
        <v/>
      </c>
      <c r="R12" s="2" t="str">
        <f t="shared" si="6"/>
        <v/>
      </c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2" t="str">
        <f>IF(Kursdaten!A13="","",Kursdaten!A13)</f>
        <v/>
      </c>
      <c r="B13" s="2" t="str">
        <f>IF(Kursdaten!B13="","",Kursdaten!B13)</f>
        <v/>
      </c>
      <c r="C13" s="2" t="str">
        <f>IF(Kursdaten!C13="","",Kursdaten!C13)</f>
        <v/>
      </c>
      <c r="D13" s="2" t="str">
        <f>IF(Kursdaten!D13="","",Kursdaten!D13)</f>
        <v/>
      </c>
      <c r="E13" s="26" t="str">
        <f>IF(B13="","",SUMIFS(Transaktionen!$G$2:$G$251,Transaktionen!$C$2:$C$251,B13,Transaktionen!$F$2:$F$251,"Kauf")-SUMIFS(Transaktionen!$G$2:$G$251,Transaktionen!$C$2:$C$251,B13,Transaktionen!$F$2:$F$251,"Verkauf"))</f>
        <v/>
      </c>
      <c r="F13" s="26" t="str">
        <f>IF(B13="","",SUMIFS(Transaktionen!$G$2:$G$251,Transaktionen!$C$2:$C$251,B13,Transaktionen!$F$2:$F$251,"Kauf"))</f>
        <v/>
      </c>
      <c r="G13" s="9" t="str">
        <f>IF(B13="","",SUMIFS(Transaktionen!$M$2:$M$251,Transaktionen!$C$2:$C$251,B13,Transaktionen!$F$2:$F$251,"Kauf")+SUMIFS(Transaktionen!$K$2:$K$251,Transaktionen!$C$2:$C$251,B13,Transaktionen!$F$2:$F$251,"Kauf")+SUMIFS(Transaktionen!$L$2:$L$251,Transaktionen!$C$2:$C$251,B13,Transaktionen!$F$2:$F$251,"Kauf"))</f>
        <v/>
      </c>
      <c r="H13" s="9">
        <f t="shared" si="0"/>
        <v>0</v>
      </c>
      <c r="I13" s="9" t="str">
        <f>IF(B13="","",Kursdaten!H13)</f>
        <v/>
      </c>
      <c r="J13" s="9" t="str">
        <f t="shared" si="1"/>
        <v/>
      </c>
      <c r="K13" s="9" t="str">
        <f>IF(B13="","",SUMIFS(Transaktionen!$N$2:$N$251,Transaktionen!$C$2:$C$251,B13,Transaktionen!$F$2:$F$251,"Dividende"))</f>
        <v/>
      </c>
      <c r="L13" s="9" t="str">
        <f>IF(B13="","",SUMIFS(Transaktionen!$N$2:$N$251,Transaktionen!$C$2:$C$251,B13,Transaktionen!$F$2:$F$251,"Verkauf"))</f>
        <v/>
      </c>
      <c r="M13" s="9" t="str">
        <f t="shared" si="2"/>
        <v/>
      </c>
      <c r="N13" s="10">
        <f t="shared" si="3"/>
        <v>0</v>
      </c>
      <c r="O13" s="10">
        <f t="shared" si="4"/>
        <v>0</v>
      </c>
      <c r="P13" s="10" t="str">
        <f>IF(B13="","",Kursdaten!I13)</f>
        <v/>
      </c>
      <c r="Q13" s="10" t="str">
        <f t="shared" si="5"/>
        <v/>
      </c>
      <c r="R13" s="2" t="str">
        <f t="shared" si="6"/>
        <v/>
      </c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2" t="str">
        <f>IF(Kursdaten!A14="","",Kursdaten!A14)</f>
        <v/>
      </c>
      <c r="B14" s="2" t="str">
        <f>IF(Kursdaten!B14="","",Kursdaten!B14)</f>
        <v/>
      </c>
      <c r="C14" s="2" t="str">
        <f>IF(Kursdaten!C14="","",Kursdaten!C14)</f>
        <v/>
      </c>
      <c r="D14" s="2" t="str">
        <f>IF(Kursdaten!D14="","",Kursdaten!D14)</f>
        <v/>
      </c>
      <c r="E14" s="26" t="str">
        <f>IF(B14="","",SUMIFS(Transaktionen!$G$2:$G$251,Transaktionen!$C$2:$C$251,B14,Transaktionen!$F$2:$F$251,"Kauf")-SUMIFS(Transaktionen!$G$2:$G$251,Transaktionen!$C$2:$C$251,B14,Transaktionen!$F$2:$F$251,"Verkauf"))</f>
        <v/>
      </c>
      <c r="F14" s="26" t="str">
        <f>IF(B14="","",SUMIFS(Transaktionen!$G$2:$G$251,Transaktionen!$C$2:$C$251,B14,Transaktionen!$F$2:$F$251,"Kauf"))</f>
        <v/>
      </c>
      <c r="G14" s="9" t="str">
        <f>IF(B14="","",SUMIFS(Transaktionen!$M$2:$M$251,Transaktionen!$C$2:$C$251,B14,Transaktionen!$F$2:$F$251,"Kauf")+SUMIFS(Transaktionen!$K$2:$K$251,Transaktionen!$C$2:$C$251,B14,Transaktionen!$F$2:$F$251,"Kauf")+SUMIFS(Transaktionen!$L$2:$L$251,Transaktionen!$C$2:$C$251,B14,Transaktionen!$F$2:$F$251,"Kauf"))</f>
        <v/>
      </c>
      <c r="H14" s="9">
        <f t="shared" si="0"/>
        <v>0</v>
      </c>
      <c r="I14" s="9" t="str">
        <f>IF(B14="","",Kursdaten!H14)</f>
        <v/>
      </c>
      <c r="J14" s="9" t="str">
        <f t="shared" si="1"/>
        <v/>
      </c>
      <c r="K14" s="9" t="str">
        <f>IF(B14="","",SUMIFS(Transaktionen!$N$2:$N$251,Transaktionen!$C$2:$C$251,B14,Transaktionen!$F$2:$F$251,"Dividende"))</f>
        <v/>
      </c>
      <c r="L14" s="9" t="str">
        <f>IF(B14="","",SUMIFS(Transaktionen!$N$2:$N$251,Transaktionen!$C$2:$C$251,B14,Transaktionen!$F$2:$F$251,"Verkauf"))</f>
        <v/>
      </c>
      <c r="M14" s="9" t="str">
        <f t="shared" si="2"/>
        <v/>
      </c>
      <c r="N14" s="10">
        <f t="shared" si="3"/>
        <v>0</v>
      </c>
      <c r="O14" s="10">
        <f t="shared" si="4"/>
        <v>0</v>
      </c>
      <c r="P14" s="10" t="str">
        <f>IF(B14="","",Kursdaten!I14)</f>
        <v/>
      </c>
      <c r="Q14" s="10" t="str">
        <f t="shared" si="5"/>
        <v/>
      </c>
      <c r="R14" s="2" t="str">
        <f t="shared" si="6"/>
        <v/>
      </c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2" t="str">
        <f>IF(Kursdaten!A15="","",Kursdaten!A15)</f>
        <v/>
      </c>
      <c r="B15" s="2" t="str">
        <f>IF(Kursdaten!B15="","",Kursdaten!B15)</f>
        <v/>
      </c>
      <c r="C15" s="2" t="str">
        <f>IF(Kursdaten!C15="","",Kursdaten!C15)</f>
        <v/>
      </c>
      <c r="D15" s="2" t="str">
        <f>IF(Kursdaten!D15="","",Kursdaten!D15)</f>
        <v/>
      </c>
      <c r="E15" s="26" t="str">
        <f>IF(B15="","",SUMIFS(Transaktionen!$G$2:$G$251,Transaktionen!$C$2:$C$251,B15,Transaktionen!$F$2:$F$251,"Kauf")-SUMIFS(Transaktionen!$G$2:$G$251,Transaktionen!$C$2:$C$251,B15,Transaktionen!$F$2:$F$251,"Verkauf"))</f>
        <v/>
      </c>
      <c r="F15" s="26" t="str">
        <f>IF(B15="","",SUMIFS(Transaktionen!$G$2:$G$251,Transaktionen!$C$2:$C$251,B15,Transaktionen!$F$2:$F$251,"Kauf"))</f>
        <v/>
      </c>
      <c r="G15" s="9" t="str">
        <f>IF(B15="","",SUMIFS(Transaktionen!$M$2:$M$251,Transaktionen!$C$2:$C$251,B15,Transaktionen!$F$2:$F$251,"Kauf")+SUMIFS(Transaktionen!$K$2:$K$251,Transaktionen!$C$2:$C$251,B15,Transaktionen!$F$2:$F$251,"Kauf")+SUMIFS(Transaktionen!$L$2:$L$251,Transaktionen!$C$2:$C$251,B15,Transaktionen!$F$2:$F$251,"Kauf"))</f>
        <v/>
      </c>
      <c r="H15" s="9">
        <f t="shared" si="0"/>
        <v>0</v>
      </c>
      <c r="I15" s="9" t="str">
        <f>IF(B15="","",Kursdaten!H15)</f>
        <v/>
      </c>
      <c r="J15" s="9" t="str">
        <f t="shared" si="1"/>
        <v/>
      </c>
      <c r="K15" s="9" t="str">
        <f>IF(B15="","",SUMIFS(Transaktionen!$N$2:$N$251,Transaktionen!$C$2:$C$251,B15,Transaktionen!$F$2:$F$251,"Dividende"))</f>
        <v/>
      </c>
      <c r="L15" s="9" t="str">
        <f>IF(B15="","",SUMIFS(Transaktionen!$N$2:$N$251,Transaktionen!$C$2:$C$251,B15,Transaktionen!$F$2:$F$251,"Verkauf"))</f>
        <v/>
      </c>
      <c r="M15" s="9" t="str">
        <f t="shared" si="2"/>
        <v/>
      </c>
      <c r="N15" s="10">
        <f t="shared" si="3"/>
        <v>0</v>
      </c>
      <c r="O15" s="10">
        <f t="shared" si="4"/>
        <v>0</v>
      </c>
      <c r="P15" s="10" t="str">
        <f>IF(B15="","",Kursdaten!I15)</f>
        <v/>
      </c>
      <c r="Q15" s="10" t="str">
        <f t="shared" si="5"/>
        <v/>
      </c>
      <c r="R15" s="2" t="str">
        <f t="shared" si="6"/>
        <v/>
      </c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2" t="str">
        <f>IF(Kursdaten!A16="","",Kursdaten!A16)</f>
        <v/>
      </c>
      <c r="B16" s="2" t="str">
        <f>IF(Kursdaten!B16="","",Kursdaten!B16)</f>
        <v/>
      </c>
      <c r="C16" s="2" t="str">
        <f>IF(Kursdaten!C16="","",Kursdaten!C16)</f>
        <v/>
      </c>
      <c r="D16" s="2" t="str">
        <f>IF(Kursdaten!D16="","",Kursdaten!D16)</f>
        <v/>
      </c>
      <c r="E16" s="26" t="str">
        <f>IF(B16="","",SUMIFS(Transaktionen!$G$2:$G$251,Transaktionen!$C$2:$C$251,B16,Transaktionen!$F$2:$F$251,"Kauf")-SUMIFS(Transaktionen!$G$2:$G$251,Transaktionen!$C$2:$C$251,B16,Transaktionen!$F$2:$F$251,"Verkauf"))</f>
        <v/>
      </c>
      <c r="F16" s="26" t="str">
        <f>IF(B16="","",SUMIFS(Transaktionen!$G$2:$G$251,Transaktionen!$C$2:$C$251,B16,Transaktionen!$F$2:$F$251,"Kauf"))</f>
        <v/>
      </c>
      <c r="G16" s="9" t="str">
        <f>IF(B16="","",SUMIFS(Transaktionen!$M$2:$M$251,Transaktionen!$C$2:$C$251,B16,Transaktionen!$F$2:$F$251,"Kauf")+SUMIFS(Transaktionen!$K$2:$K$251,Transaktionen!$C$2:$C$251,B16,Transaktionen!$F$2:$F$251,"Kauf")+SUMIFS(Transaktionen!$L$2:$L$251,Transaktionen!$C$2:$C$251,B16,Transaktionen!$F$2:$F$251,"Kauf"))</f>
        <v/>
      </c>
      <c r="H16" s="9">
        <f t="shared" si="0"/>
        <v>0</v>
      </c>
      <c r="I16" s="9" t="str">
        <f>IF(B16="","",Kursdaten!H16)</f>
        <v/>
      </c>
      <c r="J16" s="9" t="str">
        <f t="shared" si="1"/>
        <v/>
      </c>
      <c r="K16" s="9" t="str">
        <f>IF(B16="","",SUMIFS(Transaktionen!$N$2:$N$251,Transaktionen!$C$2:$C$251,B16,Transaktionen!$F$2:$F$251,"Dividende"))</f>
        <v/>
      </c>
      <c r="L16" s="9" t="str">
        <f>IF(B16="","",SUMIFS(Transaktionen!$N$2:$N$251,Transaktionen!$C$2:$C$251,B16,Transaktionen!$F$2:$F$251,"Verkauf"))</f>
        <v/>
      </c>
      <c r="M16" s="9" t="str">
        <f t="shared" si="2"/>
        <v/>
      </c>
      <c r="N16" s="10">
        <f t="shared" si="3"/>
        <v>0</v>
      </c>
      <c r="O16" s="10">
        <f t="shared" si="4"/>
        <v>0</v>
      </c>
      <c r="P16" s="10" t="str">
        <f>IF(B16="","",Kursdaten!I16)</f>
        <v/>
      </c>
      <c r="Q16" s="10" t="str">
        <f t="shared" si="5"/>
        <v/>
      </c>
      <c r="R16" s="2" t="str">
        <f t="shared" si="6"/>
        <v/>
      </c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2" t="str">
        <f>IF(Kursdaten!A17="","",Kursdaten!A17)</f>
        <v/>
      </c>
      <c r="B17" s="2" t="str">
        <f>IF(Kursdaten!B17="","",Kursdaten!B17)</f>
        <v/>
      </c>
      <c r="C17" s="2" t="str">
        <f>IF(Kursdaten!C17="","",Kursdaten!C17)</f>
        <v/>
      </c>
      <c r="D17" s="2" t="str">
        <f>IF(Kursdaten!D17="","",Kursdaten!D17)</f>
        <v/>
      </c>
      <c r="E17" s="26" t="str">
        <f>IF(B17="","",SUMIFS(Transaktionen!$G$2:$G$251,Transaktionen!$C$2:$C$251,B17,Transaktionen!$F$2:$F$251,"Kauf")-SUMIFS(Transaktionen!$G$2:$G$251,Transaktionen!$C$2:$C$251,B17,Transaktionen!$F$2:$F$251,"Verkauf"))</f>
        <v/>
      </c>
      <c r="F17" s="26" t="str">
        <f>IF(B17="","",SUMIFS(Transaktionen!$G$2:$G$251,Transaktionen!$C$2:$C$251,B17,Transaktionen!$F$2:$F$251,"Kauf"))</f>
        <v/>
      </c>
      <c r="G17" s="9" t="str">
        <f>IF(B17="","",SUMIFS(Transaktionen!$M$2:$M$251,Transaktionen!$C$2:$C$251,B17,Transaktionen!$F$2:$F$251,"Kauf")+SUMIFS(Transaktionen!$K$2:$K$251,Transaktionen!$C$2:$C$251,B17,Transaktionen!$F$2:$F$251,"Kauf")+SUMIFS(Transaktionen!$L$2:$L$251,Transaktionen!$C$2:$C$251,B17,Transaktionen!$F$2:$F$251,"Kauf"))</f>
        <v/>
      </c>
      <c r="H17" s="9">
        <f t="shared" si="0"/>
        <v>0</v>
      </c>
      <c r="I17" s="9" t="str">
        <f>IF(B17="","",Kursdaten!H17)</f>
        <v/>
      </c>
      <c r="J17" s="9" t="str">
        <f t="shared" si="1"/>
        <v/>
      </c>
      <c r="K17" s="9" t="str">
        <f>IF(B17="","",SUMIFS(Transaktionen!$N$2:$N$251,Transaktionen!$C$2:$C$251,B17,Transaktionen!$F$2:$F$251,"Dividende"))</f>
        <v/>
      </c>
      <c r="L17" s="9" t="str">
        <f>IF(B17="","",SUMIFS(Transaktionen!$N$2:$N$251,Transaktionen!$C$2:$C$251,B17,Transaktionen!$F$2:$F$251,"Verkauf"))</f>
        <v/>
      </c>
      <c r="M17" s="9" t="str">
        <f t="shared" si="2"/>
        <v/>
      </c>
      <c r="N17" s="10">
        <f t="shared" si="3"/>
        <v>0</v>
      </c>
      <c r="O17" s="10">
        <f t="shared" si="4"/>
        <v>0</v>
      </c>
      <c r="P17" s="10" t="str">
        <f>IF(B17="","",Kursdaten!I17)</f>
        <v/>
      </c>
      <c r="Q17" s="10" t="str">
        <f t="shared" si="5"/>
        <v/>
      </c>
      <c r="R17" s="2" t="str">
        <f t="shared" si="6"/>
        <v/>
      </c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2" t="str">
        <f>IF(Kursdaten!A18="","",Kursdaten!A18)</f>
        <v/>
      </c>
      <c r="B18" s="2" t="str">
        <f>IF(Kursdaten!B18="","",Kursdaten!B18)</f>
        <v/>
      </c>
      <c r="C18" s="2" t="str">
        <f>IF(Kursdaten!C18="","",Kursdaten!C18)</f>
        <v/>
      </c>
      <c r="D18" s="2" t="str">
        <f>IF(Kursdaten!D18="","",Kursdaten!D18)</f>
        <v/>
      </c>
      <c r="E18" s="26" t="str">
        <f>IF(B18="","",SUMIFS(Transaktionen!$G$2:$G$251,Transaktionen!$C$2:$C$251,B18,Transaktionen!$F$2:$F$251,"Kauf")-SUMIFS(Transaktionen!$G$2:$G$251,Transaktionen!$C$2:$C$251,B18,Transaktionen!$F$2:$F$251,"Verkauf"))</f>
        <v/>
      </c>
      <c r="F18" s="26" t="str">
        <f>IF(B18="","",SUMIFS(Transaktionen!$G$2:$G$251,Transaktionen!$C$2:$C$251,B18,Transaktionen!$F$2:$F$251,"Kauf"))</f>
        <v/>
      </c>
      <c r="G18" s="9" t="str">
        <f>IF(B18="","",SUMIFS(Transaktionen!$M$2:$M$251,Transaktionen!$C$2:$C$251,B18,Transaktionen!$F$2:$F$251,"Kauf")+SUMIFS(Transaktionen!$K$2:$K$251,Transaktionen!$C$2:$C$251,B18,Transaktionen!$F$2:$F$251,"Kauf")+SUMIFS(Transaktionen!$L$2:$L$251,Transaktionen!$C$2:$C$251,B18,Transaktionen!$F$2:$F$251,"Kauf"))</f>
        <v/>
      </c>
      <c r="H18" s="9">
        <f t="shared" si="0"/>
        <v>0</v>
      </c>
      <c r="I18" s="9" t="str">
        <f>IF(B18="","",Kursdaten!H18)</f>
        <v/>
      </c>
      <c r="J18" s="9" t="str">
        <f t="shared" si="1"/>
        <v/>
      </c>
      <c r="K18" s="9" t="str">
        <f>IF(B18="","",SUMIFS(Transaktionen!$N$2:$N$251,Transaktionen!$C$2:$C$251,B18,Transaktionen!$F$2:$F$251,"Dividende"))</f>
        <v/>
      </c>
      <c r="L18" s="9" t="str">
        <f>IF(B18="","",SUMIFS(Transaktionen!$N$2:$N$251,Transaktionen!$C$2:$C$251,B18,Transaktionen!$F$2:$F$251,"Verkauf"))</f>
        <v/>
      </c>
      <c r="M18" s="9" t="str">
        <f t="shared" si="2"/>
        <v/>
      </c>
      <c r="N18" s="10">
        <f t="shared" si="3"/>
        <v>0</v>
      </c>
      <c r="O18" s="10">
        <f t="shared" si="4"/>
        <v>0</v>
      </c>
      <c r="P18" s="10" t="str">
        <f>IF(B18="","",Kursdaten!I18)</f>
        <v/>
      </c>
      <c r="Q18" s="10" t="str">
        <f t="shared" si="5"/>
        <v/>
      </c>
      <c r="R18" s="2" t="str">
        <f t="shared" si="6"/>
        <v/>
      </c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2" t="str">
        <f>IF(Kursdaten!A19="","",Kursdaten!A19)</f>
        <v/>
      </c>
      <c r="B19" s="2" t="str">
        <f>IF(Kursdaten!B19="","",Kursdaten!B19)</f>
        <v/>
      </c>
      <c r="C19" s="2" t="str">
        <f>IF(Kursdaten!C19="","",Kursdaten!C19)</f>
        <v/>
      </c>
      <c r="D19" s="2" t="str">
        <f>IF(Kursdaten!D19="","",Kursdaten!D19)</f>
        <v/>
      </c>
      <c r="E19" s="26" t="str">
        <f>IF(B19="","",SUMIFS(Transaktionen!$G$2:$G$251,Transaktionen!$C$2:$C$251,B19,Transaktionen!$F$2:$F$251,"Kauf")-SUMIFS(Transaktionen!$G$2:$G$251,Transaktionen!$C$2:$C$251,B19,Transaktionen!$F$2:$F$251,"Verkauf"))</f>
        <v/>
      </c>
      <c r="F19" s="26" t="str">
        <f>IF(B19="","",SUMIFS(Transaktionen!$G$2:$G$251,Transaktionen!$C$2:$C$251,B19,Transaktionen!$F$2:$F$251,"Kauf"))</f>
        <v/>
      </c>
      <c r="G19" s="9" t="str">
        <f>IF(B19="","",SUMIFS(Transaktionen!$M$2:$M$251,Transaktionen!$C$2:$C$251,B19,Transaktionen!$F$2:$F$251,"Kauf")+SUMIFS(Transaktionen!$K$2:$K$251,Transaktionen!$C$2:$C$251,B19,Transaktionen!$F$2:$F$251,"Kauf")+SUMIFS(Transaktionen!$L$2:$L$251,Transaktionen!$C$2:$C$251,B19,Transaktionen!$F$2:$F$251,"Kauf"))</f>
        <v/>
      </c>
      <c r="H19" s="9">
        <f t="shared" si="0"/>
        <v>0</v>
      </c>
      <c r="I19" s="9" t="str">
        <f>IF(B19="","",Kursdaten!H19)</f>
        <v/>
      </c>
      <c r="J19" s="9" t="str">
        <f t="shared" si="1"/>
        <v/>
      </c>
      <c r="K19" s="9" t="str">
        <f>IF(B19="","",SUMIFS(Transaktionen!$N$2:$N$251,Transaktionen!$C$2:$C$251,B19,Transaktionen!$F$2:$F$251,"Dividende"))</f>
        <v/>
      </c>
      <c r="L19" s="9" t="str">
        <f>IF(B19="","",SUMIFS(Transaktionen!$N$2:$N$251,Transaktionen!$C$2:$C$251,B19,Transaktionen!$F$2:$F$251,"Verkauf"))</f>
        <v/>
      </c>
      <c r="M19" s="9" t="str">
        <f t="shared" si="2"/>
        <v/>
      </c>
      <c r="N19" s="10">
        <f t="shared" si="3"/>
        <v>0</v>
      </c>
      <c r="O19" s="10">
        <f t="shared" si="4"/>
        <v>0</v>
      </c>
      <c r="P19" s="10" t="str">
        <f>IF(B19="","",Kursdaten!I19)</f>
        <v/>
      </c>
      <c r="Q19" s="10" t="str">
        <f t="shared" si="5"/>
        <v/>
      </c>
      <c r="R19" s="2" t="str">
        <f t="shared" si="6"/>
        <v/>
      </c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2" t="str">
        <f>IF(Kursdaten!A20="","",Kursdaten!A20)</f>
        <v/>
      </c>
      <c r="B20" s="2" t="str">
        <f>IF(Kursdaten!B20="","",Kursdaten!B20)</f>
        <v/>
      </c>
      <c r="C20" s="2" t="str">
        <f>IF(Kursdaten!C20="","",Kursdaten!C20)</f>
        <v/>
      </c>
      <c r="D20" s="2" t="str">
        <f>IF(Kursdaten!D20="","",Kursdaten!D20)</f>
        <v/>
      </c>
      <c r="E20" s="26" t="str">
        <f>IF(B20="","",SUMIFS(Transaktionen!$G$2:$G$251,Transaktionen!$C$2:$C$251,B20,Transaktionen!$F$2:$F$251,"Kauf")-SUMIFS(Transaktionen!$G$2:$G$251,Transaktionen!$C$2:$C$251,B20,Transaktionen!$F$2:$F$251,"Verkauf"))</f>
        <v/>
      </c>
      <c r="F20" s="26" t="str">
        <f>IF(B20="","",SUMIFS(Transaktionen!$G$2:$G$251,Transaktionen!$C$2:$C$251,B20,Transaktionen!$F$2:$F$251,"Kauf"))</f>
        <v/>
      </c>
      <c r="G20" s="9" t="str">
        <f>IF(B20="","",SUMIFS(Transaktionen!$M$2:$M$251,Transaktionen!$C$2:$C$251,B20,Transaktionen!$F$2:$F$251,"Kauf")+SUMIFS(Transaktionen!$K$2:$K$251,Transaktionen!$C$2:$C$251,B20,Transaktionen!$F$2:$F$251,"Kauf")+SUMIFS(Transaktionen!$L$2:$L$251,Transaktionen!$C$2:$C$251,B20,Transaktionen!$F$2:$F$251,"Kauf"))</f>
        <v/>
      </c>
      <c r="H20" s="9">
        <f t="shared" si="0"/>
        <v>0</v>
      </c>
      <c r="I20" s="9" t="str">
        <f>IF(B20="","",Kursdaten!H20)</f>
        <v/>
      </c>
      <c r="J20" s="9" t="str">
        <f t="shared" si="1"/>
        <v/>
      </c>
      <c r="K20" s="9" t="str">
        <f>IF(B20="","",SUMIFS(Transaktionen!$N$2:$N$251,Transaktionen!$C$2:$C$251,B20,Transaktionen!$F$2:$F$251,"Dividende"))</f>
        <v/>
      </c>
      <c r="L20" s="9" t="str">
        <f>IF(B20="","",SUMIFS(Transaktionen!$N$2:$N$251,Transaktionen!$C$2:$C$251,B20,Transaktionen!$F$2:$F$251,"Verkauf"))</f>
        <v/>
      </c>
      <c r="M20" s="9" t="str">
        <f t="shared" si="2"/>
        <v/>
      </c>
      <c r="N20" s="10">
        <f t="shared" si="3"/>
        <v>0</v>
      </c>
      <c r="O20" s="10">
        <f t="shared" si="4"/>
        <v>0</v>
      </c>
      <c r="P20" s="10" t="str">
        <f>IF(B20="","",Kursdaten!I20)</f>
        <v/>
      </c>
      <c r="Q20" s="10" t="str">
        <f t="shared" si="5"/>
        <v/>
      </c>
      <c r="R20" s="2" t="str">
        <f t="shared" si="6"/>
        <v/>
      </c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2" t="str">
        <f>IF(Kursdaten!A21="","",Kursdaten!A21)</f>
        <v/>
      </c>
      <c r="B21" s="2" t="str">
        <f>IF(Kursdaten!B21="","",Kursdaten!B21)</f>
        <v/>
      </c>
      <c r="C21" s="2" t="str">
        <f>IF(Kursdaten!C21="","",Kursdaten!C21)</f>
        <v/>
      </c>
      <c r="D21" s="2" t="str">
        <f>IF(Kursdaten!D21="","",Kursdaten!D21)</f>
        <v/>
      </c>
      <c r="E21" s="26" t="str">
        <f>IF(B21="","",SUMIFS(Transaktionen!$G$2:$G$251,Transaktionen!$C$2:$C$251,B21,Transaktionen!$F$2:$F$251,"Kauf")-SUMIFS(Transaktionen!$G$2:$G$251,Transaktionen!$C$2:$C$251,B21,Transaktionen!$F$2:$F$251,"Verkauf"))</f>
        <v/>
      </c>
      <c r="F21" s="26" t="str">
        <f>IF(B21="","",SUMIFS(Transaktionen!$G$2:$G$251,Transaktionen!$C$2:$C$251,B21,Transaktionen!$F$2:$F$251,"Kauf"))</f>
        <v/>
      </c>
      <c r="G21" s="9" t="str">
        <f>IF(B21="","",SUMIFS(Transaktionen!$M$2:$M$251,Transaktionen!$C$2:$C$251,B21,Transaktionen!$F$2:$F$251,"Kauf")+SUMIFS(Transaktionen!$K$2:$K$251,Transaktionen!$C$2:$C$251,B21,Transaktionen!$F$2:$F$251,"Kauf")+SUMIFS(Transaktionen!$L$2:$L$251,Transaktionen!$C$2:$C$251,B21,Transaktionen!$F$2:$F$251,"Kauf"))</f>
        <v/>
      </c>
      <c r="H21" s="9">
        <f t="shared" si="0"/>
        <v>0</v>
      </c>
      <c r="I21" s="9" t="str">
        <f>IF(B21="","",Kursdaten!H21)</f>
        <v/>
      </c>
      <c r="J21" s="9" t="str">
        <f t="shared" si="1"/>
        <v/>
      </c>
      <c r="K21" s="9" t="str">
        <f>IF(B21="","",SUMIFS(Transaktionen!$N$2:$N$251,Transaktionen!$C$2:$C$251,B21,Transaktionen!$F$2:$F$251,"Dividende"))</f>
        <v/>
      </c>
      <c r="L21" s="9" t="str">
        <f>IF(B21="","",SUMIFS(Transaktionen!$N$2:$N$251,Transaktionen!$C$2:$C$251,B21,Transaktionen!$F$2:$F$251,"Verkauf"))</f>
        <v/>
      </c>
      <c r="M21" s="9" t="str">
        <f t="shared" si="2"/>
        <v/>
      </c>
      <c r="N21" s="10">
        <f t="shared" si="3"/>
        <v>0</v>
      </c>
      <c r="O21" s="10">
        <f t="shared" si="4"/>
        <v>0</v>
      </c>
      <c r="P21" s="10" t="str">
        <f>IF(B21="","",Kursdaten!I21)</f>
        <v/>
      </c>
      <c r="Q21" s="10" t="str">
        <f t="shared" si="5"/>
        <v/>
      </c>
      <c r="R21" s="2" t="str">
        <f t="shared" si="6"/>
        <v/>
      </c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2" t="str">
        <f>IF(Kursdaten!A22="","",Kursdaten!A22)</f>
        <v/>
      </c>
      <c r="B22" s="2" t="str">
        <f>IF(Kursdaten!B22="","",Kursdaten!B22)</f>
        <v/>
      </c>
      <c r="C22" s="2" t="str">
        <f>IF(Kursdaten!C22="","",Kursdaten!C22)</f>
        <v/>
      </c>
      <c r="D22" s="2" t="str">
        <f>IF(Kursdaten!D22="","",Kursdaten!D22)</f>
        <v/>
      </c>
      <c r="E22" s="26" t="str">
        <f>IF(B22="","",SUMIFS(Transaktionen!$G$2:$G$251,Transaktionen!$C$2:$C$251,B22,Transaktionen!$F$2:$F$251,"Kauf")-SUMIFS(Transaktionen!$G$2:$G$251,Transaktionen!$C$2:$C$251,B22,Transaktionen!$F$2:$F$251,"Verkauf"))</f>
        <v/>
      </c>
      <c r="F22" s="26" t="str">
        <f>IF(B22="","",SUMIFS(Transaktionen!$G$2:$G$251,Transaktionen!$C$2:$C$251,B22,Transaktionen!$F$2:$F$251,"Kauf"))</f>
        <v/>
      </c>
      <c r="G22" s="9" t="str">
        <f>IF(B22="","",SUMIFS(Transaktionen!$M$2:$M$251,Transaktionen!$C$2:$C$251,B22,Transaktionen!$F$2:$F$251,"Kauf")+SUMIFS(Transaktionen!$K$2:$K$251,Transaktionen!$C$2:$C$251,B22,Transaktionen!$F$2:$F$251,"Kauf")+SUMIFS(Transaktionen!$L$2:$L$251,Transaktionen!$C$2:$C$251,B22,Transaktionen!$F$2:$F$251,"Kauf"))</f>
        <v/>
      </c>
      <c r="H22" s="9">
        <f t="shared" si="0"/>
        <v>0</v>
      </c>
      <c r="I22" s="9" t="str">
        <f>IF(B22="","",Kursdaten!H22)</f>
        <v/>
      </c>
      <c r="J22" s="9" t="str">
        <f t="shared" si="1"/>
        <v/>
      </c>
      <c r="K22" s="9" t="str">
        <f>IF(B22="","",SUMIFS(Transaktionen!$N$2:$N$251,Transaktionen!$C$2:$C$251,B22,Transaktionen!$F$2:$F$251,"Dividende"))</f>
        <v/>
      </c>
      <c r="L22" s="9" t="str">
        <f>IF(B22="","",SUMIFS(Transaktionen!$N$2:$N$251,Transaktionen!$C$2:$C$251,B22,Transaktionen!$F$2:$F$251,"Verkauf"))</f>
        <v/>
      </c>
      <c r="M22" s="9" t="str">
        <f t="shared" si="2"/>
        <v/>
      </c>
      <c r="N22" s="10">
        <f t="shared" si="3"/>
        <v>0</v>
      </c>
      <c r="O22" s="10">
        <f t="shared" si="4"/>
        <v>0</v>
      </c>
      <c r="P22" s="10" t="str">
        <f>IF(B22="","",Kursdaten!I22)</f>
        <v/>
      </c>
      <c r="Q22" s="10" t="str">
        <f t="shared" si="5"/>
        <v/>
      </c>
      <c r="R22" s="2" t="str">
        <f t="shared" si="6"/>
        <v/>
      </c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2" t="str">
        <f>IF(Kursdaten!A23="","",Kursdaten!A23)</f>
        <v/>
      </c>
      <c r="B23" s="2" t="str">
        <f>IF(Kursdaten!B23="","",Kursdaten!B23)</f>
        <v/>
      </c>
      <c r="C23" s="2" t="str">
        <f>IF(Kursdaten!C23="","",Kursdaten!C23)</f>
        <v/>
      </c>
      <c r="D23" s="2" t="str">
        <f>IF(Kursdaten!D23="","",Kursdaten!D23)</f>
        <v/>
      </c>
      <c r="E23" s="26" t="str">
        <f>IF(B23="","",SUMIFS(Transaktionen!$G$2:$G$251,Transaktionen!$C$2:$C$251,B23,Transaktionen!$F$2:$F$251,"Kauf")-SUMIFS(Transaktionen!$G$2:$G$251,Transaktionen!$C$2:$C$251,B23,Transaktionen!$F$2:$F$251,"Verkauf"))</f>
        <v/>
      </c>
      <c r="F23" s="26" t="str">
        <f>IF(B23="","",SUMIFS(Transaktionen!$G$2:$G$251,Transaktionen!$C$2:$C$251,B23,Transaktionen!$F$2:$F$251,"Kauf"))</f>
        <v/>
      </c>
      <c r="G23" s="9" t="str">
        <f>IF(B23="","",SUMIFS(Transaktionen!$M$2:$M$251,Transaktionen!$C$2:$C$251,B23,Transaktionen!$F$2:$F$251,"Kauf")+SUMIFS(Transaktionen!$K$2:$K$251,Transaktionen!$C$2:$C$251,B23,Transaktionen!$F$2:$F$251,"Kauf")+SUMIFS(Transaktionen!$L$2:$L$251,Transaktionen!$C$2:$C$251,B23,Transaktionen!$F$2:$F$251,"Kauf"))</f>
        <v/>
      </c>
      <c r="H23" s="9">
        <f t="shared" si="0"/>
        <v>0</v>
      </c>
      <c r="I23" s="9" t="str">
        <f>IF(B23="","",Kursdaten!H23)</f>
        <v/>
      </c>
      <c r="J23" s="9" t="str">
        <f t="shared" si="1"/>
        <v/>
      </c>
      <c r="K23" s="9" t="str">
        <f>IF(B23="","",SUMIFS(Transaktionen!$N$2:$N$251,Transaktionen!$C$2:$C$251,B23,Transaktionen!$F$2:$F$251,"Dividende"))</f>
        <v/>
      </c>
      <c r="L23" s="9" t="str">
        <f>IF(B23="","",SUMIFS(Transaktionen!$N$2:$N$251,Transaktionen!$C$2:$C$251,B23,Transaktionen!$F$2:$F$251,"Verkauf"))</f>
        <v/>
      </c>
      <c r="M23" s="9" t="str">
        <f t="shared" si="2"/>
        <v/>
      </c>
      <c r="N23" s="10">
        <f t="shared" si="3"/>
        <v>0</v>
      </c>
      <c r="O23" s="10">
        <f t="shared" si="4"/>
        <v>0</v>
      </c>
      <c r="P23" s="10" t="str">
        <f>IF(B23="","",Kursdaten!I23)</f>
        <v/>
      </c>
      <c r="Q23" s="10" t="str">
        <f t="shared" si="5"/>
        <v/>
      </c>
      <c r="R23" s="2" t="str">
        <f t="shared" si="6"/>
        <v/>
      </c>
      <c r="S23" s="11"/>
      <c r="T23" s="11"/>
      <c r="U23" s="11"/>
      <c r="V23" s="11"/>
      <c r="W23" s="11"/>
      <c r="X23" s="11"/>
      <c r="Y23" s="11"/>
      <c r="Z23" s="11"/>
    </row>
    <row r="24" spans="1:26" x14ac:dyDescent="0.25">
      <c r="A24" s="2" t="str">
        <f>IF(Kursdaten!A24="","",Kursdaten!A24)</f>
        <v/>
      </c>
      <c r="B24" s="2" t="str">
        <f>IF(Kursdaten!B24="","",Kursdaten!B24)</f>
        <v/>
      </c>
      <c r="C24" s="2" t="str">
        <f>IF(Kursdaten!C24="","",Kursdaten!C24)</f>
        <v/>
      </c>
      <c r="D24" s="2" t="str">
        <f>IF(Kursdaten!D24="","",Kursdaten!D24)</f>
        <v/>
      </c>
      <c r="E24" s="26" t="str">
        <f>IF(B24="","",SUMIFS(Transaktionen!$G$2:$G$251,Transaktionen!$C$2:$C$251,B24,Transaktionen!$F$2:$F$251,"Kauf")-SUMIFS(Transaktionen!$G$2:$G$251,Transaktionen!$C$2:$C$251,B24,Transaktionen!$F$2:$F$251,"Verkauf"))</f>
        <v/>
      </c>
      <c r="F24" s="26" t="str">
        <f>IF(B24="","",SUMIFS(Transaktionen!$G$2:$G$251,Transaktionen!$C$2:$C$251,B24,Transaktionen!$F$2:$F$251,"Kauf"))</f>
        <v/>
      </c>
      <c r="G24" s="9" t="str">
        <f>IF(B24="","",SUMIFS(Transaktionen!$M$2:$M$251,Transaktionen!$C$2:$C$251,B24,Transaktionen!$F$2:$F$251,"Kauf")+SUMIFS(Transaktionen!$K$2:$K$251,Transaktionen!$C$2:$C$251,B24,Transaktionen!$F$2:$F$251,"Kauf")+SUMIFS(Transaktionen!$L$2:$L$251,Transaktionen!$C$2:$C$251,B24,Transaktionen!$F$2:$F$251,"Kauf"))</f>
        <v/>
      </c>
      <c r="H24" s="9">
        <f t="shared" si="0"/>
        <v>0</v>
      </c>
      <c r="I24" s="9" t="str">
        <f>IF(B24="","",Kursdaten!H24)</f>
        <v/>
      </c>
      <c r="J24" s="9" t="str">
        <f t="shared" si="1"/>
        <v/>
      </c>
      <c r="K24" s="9" t="str">
        <f>IF(B24="","",SUMIFS(Transaktionen!$N$2:$N$251,Transaktionen!$C$2:$C$251,B24,Transaktionen!$F$2:$F$251,"Dividende"))</f>
        <v/>
      </c>
      <c r="L24" s="9" t="str">
        <f>IF(B24="","",SUMIFS(Transaktionen!$N$2:$N$251,Transaktionen!$C$2:$C$251,B24,Transaktionen!$F$2:$F$251,"Verkauf"))</f>
        <v/>
      </c>
      <c r="M24" s="9" t="str">
        <f t="shared" si="2"/>
        <v/>
      </c>
      <c r="N24" s="10">
        <f t="shared" si="3"/>
        <v>0</v>
      </c>
      <c r="O24" s="10">
        <f t="shared" si="4"/>
        <v>0</v>
      </c>
      <c r="P24" s="10" t="str">
        <f>IF(B24="","",Kursdaten!I24)</f>
        <v/>
      </c>
      <c r="Q24" s="10" t="str">
        <f t="shared" si="5"/>
        <v/>
      </c>
      <c r="R24" s="2" t="str">
        <f t="shared" si="6"/>
        <v/>
      </c>
      <c r="S24" s="11"/>
      <c r="T24" s="11"/>
      <c r="U24" s="11"/>
      <c r="V24" s="11"/>
      <c r="W24" s="11"/>
      <c r="X24" s="11"/>
      <c r="Y24" s="11"/>
      <c r="Z24" s="11"/>
    </row>
    <row r="25" spans="1:26" x14ac:dyDescent="0.25">
      <c r="A25" s="2" t="str">
        <f>IF(Kursdaten!A25="","",Kursdaten!A25)</f>
        <v/>
      </c>
      <c r="B25" s="2" t="str">
        <f>IF(Kursdaten!B25="","",Kursdaten!B25)</f>
        <v/>
      </c>
      <c r="C25" s="2" t="str">
        <f>IF(Kursdaten!C25="","",Kursdaten!C25)</f>
        <v/>
      </c>
      <c r="D25" s="2" t="str">
        <f>IF(Kursdaten!D25="","",Kursdaten!D25)</f>
        <v/>
      </c>
      <c r="E25" s="26" t="str">
        <f>IF(B25="","",SUMIFS(Transaktionen!$G$2:$G$251,Transaktionen!$C$2:$C$251,B25,Transaktionen!$F$2:$F$251,"Kauf")-SUMIFS(Transaktionen!$G$2:$G$251,Transaktionen!$C$2:$C$251,B25,Transaktionen!$F$2:$F$251,"Verkauf"))</f>
        <v/>
      </c>
      <c r="F25" s="26" t="str">
        <f>IF(B25="","",SUMIFS(Transaktionen!$G$2:$G$251,Transaktionen!$C$2:$C$251,B25,Transaktionen!$F$2:$F$251,"Kauf"))</f>
        <v/>
      </c>
      <c r="G25" s="9" t="str">
        <f>IF(B25="","",SUMIFS(Transaktionen!$M$2:$M$251,Transaktionen!$C$2:$C$251,B25,Transaktionen!$F$2:$F$251,"Kauf")+SUMIFS(Transaktionen!$K$2:$K$251,Transaktionen!$C$2:$C$251,B25,Transaktionen!$F$2:$F$251,"Kauf")+SUMIFS(Transaktionen!$L$2:$L$251,Transaktionen!$C$2:$C$251,B25,Transaktionen!$F$2:$F$251,"Kauf"))</f>
        <v/>
      </c>
      <c r="H25" s="9">
        <f t="shared" si="0"/>
        <v>0</v>
      </c>
      <c r="I25" s="9" t="str">
        <f>IF(B25="","",Kursdaten!H25)</f>
        <v/>
      </c>
      <c r="J25" s="9" t="str">
        <f t="shared" si="1"/>
        <v/>
      </c>
      <c r="K25" s="9" t="str">
        <f>IF(B25="","",SUMIFS(Transaktionen!$N$2:$N$251,Transaktionen!$C$2:$C$251,B25,Transaktionen!$F$2:$F$251,"Dividende"))</f>
        <v/>
      </c>
      <c r="L25" s="9" t="str">
        <f>IF(B25="","",SUMIFS(Transaktionen!$N$2:$N$251,Transaktionen!$C$2:$C$251,B25,Transaktionen!$F$2:$F$251,"Verkauf"))</f>
        <v/>
      </c>
      <c r="M25" s="9" t="str">
        <f t="shared" si="2"/>
        <v/>
      </c>
      <c r="N25" s="10">
        <f t="shared" si="3"/>
        <v>0</v>
      </c>
      <c r="O25" s="10">
        <f t="shared" si="4"/>
        <v>0</v>
      </c>
      <c r="P25" s="10" t="str">
        <f>IF(B25="","",Kursdaten!I25)</f>
        <v/>
      </c>
      <c r="Q25" s="10" t="str">
        <f t="shared" si="5"/>
        <v/>
      </c>
      <c r="R25" s="2" t="str">
        <f t="shared" si="6"/>
        <v/>
      </c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2" t="str">
        <f>IF(Kursdaten!A26="","",Kursdaten!A26)</f>
        <v/>
      </c>
      <c r="B26" s="2" t="str">
        <f>IF(Kursdaten!B26="","",Kursdaten!B26)</f>
        <v/>
      </c>
      <c r="C26" s="2" t="str">
        <f>IF(Kursdaten!C26="","",Kursdaten!C26)</f>
        <v/>
      </c>
      <c r="D26" s="2" t="str">
        <f>IF(Kursdaten!D26="","",Kursdaten!D26)</f>
        <v/>
      </c>
      <c r="E26" s="26" t="str">
        <f>IF(B26="","",SUMIFS(Transaktionen!$G$2:$G$251,Transaktionen!$C$2:$C$251,B26,Transaktionen!$F$2:$F$251,"Kauf")-SUMIFS(Transaktionen!$G$2:$G$251,Transaktionen!$C$2:$C$251,B26,Transaktionen!$F$2:$F$251,"Verkauf"))</f>
        <v/>
      </c>
      <c r="F26" s="26" t="str">
        <f>IF(B26="","",SUMIFS(Transaktionen!$G$2:$G$251,Transaktionen!$C$2:$C$251,B26,Transaktionen!$F$2:$F$251,"Kauf"))</f>
        <v/>
      </c>
      <c r="G26" s="9" t="str">
        <f>IF(B26="","",SUMIFS(Transaktionen!$M$2:$M$251,Transaktionen!$C$2:$C$251,B26,Transaktionen!$F$2:$F$251,"Kauf")+SUMIFS(Transaktionen!$K$2:$K$251,Transaktionen!$C$2:$C$251,B26,Transaktionen!$F$2:$F$251,"Kauf")+SUMIFS(Transaktionen!$L$2:$L$251,Transaktionen!$C$2:$C$251,B26,Transaktionen!$F$2:$F$251,"Kauf"))</f>
        <v/>
      </c>
      <c r="H26" s="9">
        <f t="shared" si="0"/>
        <v>0</v>
      </c>
      <c r="I26" s="9" t="str">
        <f>IF(B26="","",Kursdaten!H26)</f>
        <v/>
      </c>
      <c r="J26" s="9" t="str">
        <f t="shared" si="1"/>
        <v/>
      </c>
      <c r="K26" s="9" t="str">
        <f>IF(B26="","",SUMIFS(Transaktionen!$N$2:$N$251,Transaktionen!$C$2:$C$251,B26,Transaktionen!$F$2:$F$251,"Dividende"))</f>
        <v/>
      </c>
      <c r="L26" s="9" t="str">
        <f>IF(B26="","",SUMIFS(Transaktionen!$N$2:$N$251,Transaktionen!$C$2:$C$251,B26,Transaktionen!$F$2:$F$251,"Verkauf"))</f>
        <v/>
      </c>
      <c r="M26" s="9" t="str">
        <f t="shared" si="2"/>
        <v/>
      </c>
      <c r="N26" s="10">
        <f t="shared" si="3"/>
        <v>0</v>
      </c>
      <c r="O26" s="10">
        <f t="shared" si="4"/>
        <v>0</v>
      </c>
      <c r="P26" s="10" t="str">
        <f>IF(B26="","",Kursdaten!I26)</f>
        <v/>
      </c>
      <c r="Q26" s="10" t="str">
        <f t="shared" si="5"/>
        <v/>
      </c>
      <c r="R26" s="2" t="str">
        <f t="shared" si="6"/>
        <v/>
      </c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2" t="str">
        <f>IF(Kursdaten!A27="","",Kursdaten!A27)</f>
        <v/>
      </c>
      <c r="B27" s="2" t="str">
        <f>IF(Kursdaten!B27="","",Kursdaten!B27)</f>
        <v/>
      </c>
      <c r="C27" s="2" t="str">
        <f>IF(Kursdaten!C27="","",Kursdaten!C27)</f>
        <v/>
      </c>
      <c r="D27" s="2" t="str">
        <f>IF(Kursdaten!D27="","",Kursdaten!D27)</f>
        <v/>
      </c>
      <c r="E27" s="26" t="str">
        <f>IF(B27="","",SUMIFS(Transaktionen!$G$2:$G$251,Transaktionen!$C$2:$C$251,B27,Transaktionen!$F$2:$F$251,"Kauf")-SUMIFS(Transaktionen!$G$2:$G$251,Transaktionen!$C$2:$C$251,B27,Transaktionen!$F$2:$F$251,"Verkauf"))</f>
        <v/>
      </c>
      <c r="F27" s="26" t="str">
        <f>IF(B27="","",SUMIFS(Transaktionen!$G$2:$G$251,Transaktionen!$C$2:$C$251,B27,Transaktionen!$F$2:$F$251,"Kauf"))</f>
        <v/>
      </c>
      <c r="G27" s="9" t="str">
        <f>IF(B27="","",SUMIFS(Transaktionen!$M$2:$M$251,Transaktionen!$C$2:$C$251,B27,Transaktionen!$F$2:$F$251,"Kauf")+SUMIFS(Transaktionen!$K$2:$K$251,Transaktionen!$C$2:$C$251,B27,Transaktionen!$F$2:$F$251,"Kauf")+SUMIFS(Transaktionen!$L$2:$L$251,Transaktionen!$C$2:$C$251,B27,Transaktionen!$F$2:$F$251,"Kauf"))</f>
        <v/>
      </c>
      <c r="H27" s="9">
        <f t="shared" si="0"/>
        <v>0</v>
      </c>
      <c r="I27" s="9" t="str">
        <f>IF(B27="","",Kursdaten!H27)</f>
        <v/>
      </c>
      <c r="J27" s="9" t="str">
        <f t="shared" si="1"/>
        <v/>
      </c>
      <c r="K27" s="9" t="str">
        <f>IF(B27="","",SUMIFS(Transaktionen!$N$2:$N$251,Transaktionen!$C$2:$C$251,B27,Transaktionen!$F$2:$F$251,"Dividende"))</f>
        <v/>
      </c>
      <c r="L27" s="9" t="str">
        <f>IF(B27="","",SUMIFS(Transaktionen!$N$2:$N$251,Transaktionen!$C$2:$C$251,B27,Transaktionen!$F$2:$F$251,"Verkauf"))</f>
        <v/>
      </c>
      <c r="M27" s="9" t="str">
        <f t="shared" si="2"/>
        <v/>
      </c>
      <c r="N27" s="10">
        <f t="shared" si="3"/>
        <v>0</v>
      </c>
      <c r="O27" s="10">
        <f t="shared" si="4"/>
        <v>0</v>
      </c>
      <c r="P27" s="10" t="str">
        <f>IF(B27="","",Kursdaten!I27)</f>
        <v/>
      </c>
      <c r="Q27" s="10" t="str">
        <f t="shared" si="5"/>
        <v/>
      </c>
      <c r="R27" s="2" t="str">
        <f t="shared" si="6"/>
        <v/>
      </c>
      <c r="S27" s="11"/>
      <c r="T27" s="11"/>
      <c r="U27" s="11"/>
      <c r="V27" s="11"/>
      <c r="W27" s="11"/>
      <c r="X27" s="11"/>
      <c r="Y27" s="11"/>
      <c r="Z27" s="11"/>
    </row>
    <row r="28" spans="1:26" x14ac:dyDescent="0.25">
      <c r="A28" s="2" t="str">
        <f>IF(Kursdaten!A28="","",Kursdaten!A28)</f>
        <v/>
      </c>
      <c r="B28" s="2" t="str">
        <f>IF(Kursdaten!B28="","",Kursdaten!B28)</f>
        <v/>
      </c>
      <c r="C28" s="2" t="str">
        <f>IF(Kursdaten!C28="","",Kursdaten!C28)</f>
        <v/>
      </c>
      <c r="D28" s="2" t="str">
        <f>IF(Kursdaten!D28="","",Kursdaten!D28)</f>
        <v/>
      </c>
      <c r="E28" s="26" t="str">
        <f>IF(B28="","",SUMIFS(Transaktionen!$G$2:$G$251,Transaktionen!$C$2:$C$251,B28,Transaktionen!$F$2:$F$251,"Kauf")-SUMIFS(Transaktionen!$G$2:$G$251,Transaktionen!$C$2:$C$251,B28,Transaktionen!$F$2:$F$251,"Verkauf"))</f>
        <v/>
      </c>
      <c r="F28" s="26" t="str">
        <f>IF(B28="","",SUMIFS(Transaktionen!$G$2:$G$251,Transaktionen!$C$2:$C$251,B28,Transaktionen!$F$2:$F$251,"Kauf"))</f>
        <v/>
      </c>
      <c r="G28" s="9" t="str">
        <f>IF(B28="","",SUMIFS(Transaktionen!$M$2:$M$251,Transaktionen!$C$2:$C$251,B28,Transaktionen!$F$2:$F$251,"Kauf")+SUMIFS(Transaktionen!$K$2:$K$251,Transaktionen!$C$2:$C$251,B28,Transaktionen!$F$2:$F$251,"Kauf")+SUMIFS(Transaktionen!$L$2:$L$251,Transaktionen!$C$2:$C$251,B28,Transaktionen!$F$2:$F$251,"Kauf"))</f>
        <v/>
      </c>
      <c r="H28" s="9">
        <f t="shared" si="0"/>
        <v>0</v>
      </c>
      <c r="I28" s="9" t="str">
        <f>IF(B28="","",Kursdaten!H28)</f>
        <v/>
      </c>
      <c r="J28" s="9" t="str">
        <f t="shared" si="1"/>
        <v/>
      </c>
      <c r="K28" s="9" t="str">
        <f>IF(B28="","",SUMIFS(Transaktionen!$N$2:$N$251,Transaktionen!$C$2:$C$251,B28,Transaktionen!$F$2:$F$251,"Dividende"))</f>
        <v/>
      </c>
      <c r="L28" s="9" t="str">
        <f>IF(B28="","",SUMIFS(Transaktionen!$N$2:$N$251,Transaktionen!$C$2:$C$251,B28,Transaktionen!$F$2:$F$251,"Verkauf"))</f>
        <v/>
      </c>
      <c r="M28" s="9" t="str">
        <f t="shared" si="2"/>
        <v/>
      </c>
      <c r="N28" s="10">
        <f t="shared" si="3"/>
        <v>0</v>
      </c>
      <c r="O28" s="10">
        <f t="shared" si="4"/>
        <v>0</v>
      </c>
      <c r="P28" s="10" t="str">
        <f>IF(B28="","",Kursdaten!I28)</f>
        <v/>
      </c>
      <c r="Q28" s="10" t="str">
        <f t="shared" si="5"/>
        <v/>
      </c>
      <c r="R28" s="2" t="str">
        <f t="shared" si="6"/>
        <v/>
      </c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2" t="str">
        <f>IF(Kursdaten!A29="","",Kursdaten!A29)</f>
        <v/>
      </c>
      <c r="B29" s="2" t="str">
        <f>IF(Kursdaten!B29="","",Kursdaten!B29)</f>
        <v/>
      </c>
      <c r="C29" s="2" t="str">
        <f>IF(Kursdaten!C29="","",Kursdaten!C29)</f>
        <v/>
      </c>
      <c r="D29" s="2" t="str">
        <f>IF(Kursdaten!D29="","",Kursdaten!D29)</f>
        <v/>
      </c>
      <c r="E29" s="26" t="str">
        <f>IF(B29="","",SUMIFS(Transaktionen!$G$2:$G$251,Transaktionen!$C$2:$C$251,B29,Transaktionen!$F$2:$F$251,"Kauf")-SUMIFS(Transaktionen!$G$2:$G$251,Transaktionen!$C$2:$C$251,B29,Transaktionen!$F$2:$F$251,"Verkauf"))</f>
        <v/>
      </c>
      <c r="F29" s="26" t="str">
        <f>IF(B29="","",SUMIFS(Transaktionen!$G$2:$G$251,Transaktionen!$C$2:$C$251,B29,Transaktionen!$F$2:$F$251,"Kauf"))</f>
        <v/>
      </c>
      <c r="G29" s="9" t="str">
        <f>IF(B29="","",SUMIFS(Transaktionen!$M$2:$M$251,Transaktionen!$C$2:$C$251,B29,Transaktionen!$F$2:$F$251,"Kauf")+SUMIFS(Transaktionen!$K$2:$K$251,Transaktionen!$C$2:$C$251,B29,Transaktionen!$F$2:$F$251,"Kauf")+SUMIFS(Transaktionen!$L$2:$L$251,Transaktionen!$C$2:$C$251,B29,Transaktionen!$F$2:$F$251,"Kauf"))</f>
        <v/>
      </c>
      <c r="H29" s="9">
        <f t="shared" si="0"/>
        <v>0</v>
      </c>
      <c r="I29" s="9" t="str">
        <f>IF(B29="","",Kursdaten!H29)</f>
        <v/>
      </c>
      <c r="J29" s="9" t="str">
        <f t="shared" si="1"/>
        <v/>
      </c>
      <c r="K29" s="9" t="str">
        <f>IF(B29="","",SUMIFS(Transaktionen!$N$2:$N$251,Transaktionen!$C$2:$C$251,B29,Transaktionen!$F$2:$F$251,"Dividende"))</f>
        <v/>
      </c>
      <c r="L29" s="9" t="str">
        <f>IF(B29="","",SUMIFS(Transaktionen!$N$2:$N$251,Transaktionen!$C$2:$C$251,B29,Transaktionen!$F$2:$F$251,"Verkauf"))</f>
        <v/>
      </c>
      <c r="M29" s="9" t="str">
        <f t="shared" si="2"/>
        <v/>
      </c>
      <c r="N29" s="10">
        <f t="shared" si="3"/>
        <v>0</v>
      </c>
      <c r="O29" s="10">
        <f t="shared" si="4"/>
        <v>0</v>
      </c>
      <c r="P29" s="10" t="str">
        <f>IF(B29="","",Kursdaten!I29)</f>
        <v/>
      </c>
      <c r="Q29" s="10" t="str">
        <f t="shared" si="5"/>
        <v/>
      </c>
      <c r="R29" s="2" t="str">
        <f t="shared" si="6"/>
        <v/>
      </c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2" t="str">
        <f>IF(Kursdaten!A30="","",Kursdaten!A30)</f>
        <v/>
      </c>
      <c r="B30" s="2" t="str">
        <f>IF(Kursdaten!B30="","",Kursdaten!B30)</f>
        <v/>
      </c>
      <c r="C30" s="2" t="str">
        <f>IF(Kursdaten!C30="","",Kursdaten!C30)</f>
        <v/>
      </c>
      <c r="D30" s="2" t="str">
        <f>IF(Kursdaten!D30="","",Kursdaten!D30)</f>
        <v/>
      </c>
      <c r="E30" s="26" t="str">
        <f>IF(B30="","",SUMIFS(Transaktionen!$G$2:$G$251,Transaktionen!$C$2:$C$251,B30,Transaktionen!$F$2:$F$251,"Kauf")-SUMIFS(Transaktionen!$G$2:$G$251,Transaktionen!$C$2:$C$251,B30,Transaktionen!$F$2:$F$251,"Verkauf"))</f>
        <v/>
      </c>
      <c r="F30" s="26" t="str">
        <f>IF(B30="","",SUMIFS(Transaktionen!$G$2:$G$251,Transaktionen!$C$2:$C$251,B30,Transaktionen!$F$2:$F$251,"Kauf"))</f>
        <v/>
      </c>
      <c r="G30" s="9" t="str">
        <f>IF(B30="","",SUMIFS(Transaktionen!$M$2:$M$251,Transaktionen!$C$2:$C$251,B30,Transaktionen!$F$2:$F$251,"Kauf")+SUMIFS(Transaktionen!$K$2:$K$251,Transaktionen!$C$2:$C$251,B30,Transaktionen!$F$2:$F$251,"Kauf")+SUMIFS(Transaktionen!$L$2:$L$251,Transaktionen!$C$2:$C$251,B30,Transaktionen!$F$2:$F$251,"Kauf"))</f>
        <v/>
      </c>
      <c r="H30" s="9">
        <f t="shared" si="0"/>
        <v>0</v>
      </c>
      <c r="I30" s="9" t="str">
        <f>IF(B30="","",Kursdaten!H30)</f>
        <v/>
      </c>
      <c r="J30" s="9" t="str">
        <f t="shared" si="1"/>
        <v/>
      </c>
      <c r="K30" s="9" t="str">
        <f>IF(B30="","",SUMIFS(Transaktionen!$N$2:$N$251,Transaktionen!$C$2:$C$251,B30,Transaktionen!$F$2:$F$251,"Dividende"))</f>
        <v/>
      </c>
      <c r="L30" s="9" t="str">
        <f>IF(B30="","",SUMIFS(Transaktionen!$N$2:$N$251,Transaktionen!$C$2:$C$251,B30,Transaktionen!$F$2:$F$251,"Verkauf"))</f>
        <v/>
      </c>
      <c r="M30" s="9" t="str">
        <f t="shared" si="2"/>
        <v/>
      </c>
      <c r="N30" s="10">
        <f t="shared" si="3"/>
        <v>0</v>
      </c>
      <c r="O30" s="10">
        <f t="shared" si="4"/>
        <v>0</v>
      </c>
      <c r="P30" s="10" t="str">
        <f>IF(B30="","",Kursdaten!I30)</f>
        <v/>
      </c>
      <c r="Q30" s="10" t="str">
        <f t="shared" si="5"/>
        <v/>
      </c>
      <c r="R30" s="2" t="str">
        <f t="shared" si="6"/>
        <v/>
      </c>
      <c r="S30" s="11"/>
      <c r="T30" s="11"/>
      <c r="U30" s="11"/>
      <c r="V30" s="11"/>
      <c r="W30" s="11"/>
      <c r="X30" s="11"/>
      <c r="Y30" s="11"/>
      <c r="Z30" s="11"/>
    </row>
    <row r="31" spans="1:26" x14ac:dyDescent="0.25">
      <c r="A31" s="2" t="str">
        <f>IF(Kursdaten!A31="","",Kursdaten!A31)</f>
        <v/>
      </c>
      <c r="B31" s="2" t="str">
        <f>IF(Kursdaten!B31="","",Kursdaten!B31)</f>
        <v/>
      </c>
      <c r="C31" s="2" t="str">
        <f>IF(Kursdaten!C31="","",Kursdaten!C31)</f>
        <v/>
      </c>
      <c r="D31" s="2" t="str">
        <f>IF(Kursdaten!D31="","",Kursdaten!D31)</f>
        <v/>
      </c>
      <c r="E31" s="26" t="str">
        <f>IF(B31="","",SUMIFS(Transaktionen!$G$2:$G$251,Transaktionen!$C$2:$C$251,B31,Transaktionen!$F$2:$F$251,"Kauf")-SUMIFS(Transaktionen!$G$2:$G$251,Transaktionen!$C$2:$C$251,B31,Transaktionen!$F$2:$F$251,"Verkauf"))</f>
        <v/>
      </c>
      <c r="F31" s="26" t="str">
        <f>IF(B31="","",SUMIFS(Transaktionen!$G$2:$G$251,Transaktionen!$C$2:$C$251,B31,Transaktionen!$F$2:$F$251,"Kauf"))</f>
        <v/>
      </c>
      <c r="G31" s="9" t="str">
        <f>IF(B31="","",SUMIFS(Transaktionen!$M$2:$M$251,Transaktionen!$C$2:$C$251,B31,Transaktionen!$F$2:$F$251,"Kauf")+SUMIFS(Transaktionen!$K$2:$K$251,Transaktionen!$C$2:$C$251,B31,Transaktionen!$F$2:$F$251,"Kauf")+SUMIFS(Transaktionen!$L$2:$L$251,Transaktionen!$C$2:$C$251,B31,Transaktionen!$F$2:$F$251,"Kauf"))</f>
        <v/>
      </c>
      <c r="H31" s="9">
        <f t="shared" si="0"/>
        <v>0</v>
      </c>
      <c r="I31" s="9" t="str">
        <f>IF(B31="","",Kursdaten!H31)</f>
        <v/>
      </c>
      <c r="J31" s="9" t="str">
        <f t="shared" si="1"/>
        <v/>
      </c>
      <c r="K31" s="9" t="str">
        <f>IF(B31="","",SUMIFS(Transaktionen!$N$2:$N$251,Transaktionen!$C$2:$C$251,B31,Transaktionen!$F$2:$F$251,"Dividende"))</f>
        <v/>
      </c>
      <c r="L31" s="9" t="str">
        <f>IF(B31="","",SUMIFS(Transaktionen!$N$2:$N$251,Transaktionen!$C$2:$C$251,B31,Transaktionen!$F$2:$F$251,"Verkauf"))</f>
        <v/>
      </c>
      <c r="M31" s="9" t="str">
        <f t="shared" si="2"/>
        <v/>
      </c>
      <c r="N31" s="10">
        <f t="shared" si="3"/>
        <v>0</v>
      </c>
      <c r="O31" s="10">
        <f t="shared" si="4"/>
        <v>0</v>
      </c>
      <c r="P31" s="10" t="str">
        <f>IF(B31="","",Kursdaten!I31)</f>
        <v/>
      </c>
      <c r="Q31" s="10" t="str">
        <f t="shared" si="5"/>
        <v/>
      </c>
      <c r="R31" s="2" t="str">
        <f t="shared" si="6"/>
        <v/>
      </c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2" t="str">
        <f>IF(Kursdaten!A32="","",Kursdaten!A32)</f>
        <v/>
      </c>
      <c r="B32" s="2" t="str">
        <f>IF(Kursdaten!B32="","",Kursdaten!B32)</f>
        <v/>
      </c>
      <c r="C32" s="2" t="str">
        <f>IF(Kursdaten!C32="","",Kursdaten!C32)</f>
        <v/>
      </c>
      <c r="D32" s="2" t="str">
        <f>IF(Kursdaten!D32="","",Kursdaten!D32)</f>
        <v/>
      </c>
      <c r="E32" s="26" t="str">
        <f>IF(B32="","",SUMIFS(Transaktionen!$G$2:$G$251,Transaktionen!$C$2:$C$251,B32,Transaktionen!$F$2:$F$251,"Kauf")-SUMIFS(Transaktionen!$G$2:$G$251,Transaktionen!$C$2:$C$251,B32,Transaktionen!$F$2:$F$251,"Verkauf"))</f>
        <v/>
      </c>
      <c r="F32" s="26" t="str">
        <f>IF(B32="","",SUMIFS(Transaktionen!$G$2:$G$251,Transaktionen!$C$2:$C$251,B32,Transaktionen!$F$2:$F$251,"Kauf"))</f>
        <v/>
      </c>
      <c r="G32" s="9" t="str">
        <f>IF(B32="","",SUMIFS(Transaktionen!$M$2:$M$251,Transaktionen!$C$2:$C$251,B32,Transaktionen!$F$2:$F$251,"Kauf")+SUMIFS(Transaktionen!$K$2:$K$251,Transaktionen!$C$2:$C$251,B32,Transaktionen!$F$2:$F$251,"Kauf")+SUMIFS(Transaktionen!$L$2:$L$251,Transaktionen!$C$2:$C$251,B32,Transaktionen!$F$2:$F$251,"Kauf"))</f>
        <v/>
      </c>
      <c r="H32" s="9">
        <f t="shared" si="0"/>
        <v>0</v>
      </c>
      <c r="I32" s="9" t="str">
        <f>IF(B32="","",Kursdaten!H32)</f>
        <v/>
      </c>
      <c r="J32" s="9" t="str">
        <f t="shared" si="1"/>
        <v/>
      </c>
      <c r="K32" s="9" t="str">
        <f>IF(B32="","",SUMIFS(Transaktionen!$N$2:$N$251,Transaktionen!$C$2:$C$251,B32,Transaktionen!$F$2:$F$251,"Dividende"))</f>
        <v/>
      </c>
      <c r="L32" s="9" t="str">
        <f>IF(B32="","",SUMIFS(Transaktionen!$N$2:$N$251,Transaktionen!$C$2:$C$251,B32,Transaktionen!$F$2:$F$251,"Verkauf"))</f>
        <v/>
      </c>
      <c r="M32" s="9" t="str">
        <f t="shared" si="2"/>
        <v/>
      </c>
      <c r="N32" s="10">
        <f t="shared" si="3"/>
        <v>0</v>
      </c>
      <c r="O32" s="10">
        <f t="shared" si="4"/>
        <v>0</v>
      </c>
      <c r="P32" s="10" t="str">
        <f>IF(B32="","",Kursdaten!I32)</f>
        <v/>
      </c>
      <c r="Q32" s="10" t="str">
        <f t="shared" si="5"/>
        <v/>
      </c>
      <c r="R32" s="2" t="str">
        <f t="shared" si="6"/>
        <v/>
      </c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2" t="str">
        <f>IF(Kursdaten!A33="","",Kursdaten!A33)</f>
        <v/>
      </c>
      <c r="B33" s="2" t="str">
        <f>IF(Kursdaten!B33="","",Kursdaten!B33)</f>
        <v/>
      </c>
      <c r="C33" s="2" t="str">
        <f>IF(Kursdaten!C33="","",Kursdaten!C33)</f>
        <v/>
      </c>
      <c r="D33" s="2" t="str">
        <f>IF(Kursdaten!D33="","",Kursdaten!D33)</f>
        <v/>
      </c>
      <c r="E33" s="26" t="str">
        <f>IF(B33="","",SUMIFS(Transaktionen!$G$2:$G$251,Transaktionen!$C$2:$C$251,B33,Transaktionen!$F$2:$F$251,"Kauf")-SUMIFS(Transaktionen!$G$2:$G$251,Transaktionen!$C$2:$C$251,B33,Transaktionen!$F$2:$F$251,"Verkauf"))</f>
        <v/>
      </c>
      <c r="F33" s="26" t="str">
        <f>IF(B33="","",SUMIFS(Transaktionen!$G$2:$G$251,Transaktionen!$C$2:$C$251,B33,Transaktionen!$F$2:$F$251,"Kauf"))</f>
        <v/>
      </c>
      <c r="G33" s="9" t="str">
        <f>IF(B33="","",SUMIFS(Transaktionen!$M$2:$M$251,Transaktionen!$C$2:$C$251,B33,Transaktionen!$F$2:$F$251,"Kauf")+SUMIFS(Transaktionen!$K$2:$K$251,Transaktionen!$C$2:$C$251,B33,Transaktionen!$F$2:$F$251,"Kauf")+SUMIFS(Transaktionen!$L$2:$L$251,Transaktionen!$C$2:$C$251,B33,Transaktionen!$F$2:$F$251,"Kauf"))</f>
        <v/>
      </c>
      <c r="H33" s="9">
        <f t="shared" si="0"/>
        <v>0</v>
      </c>
      <c r="I33" s="9" t="str">
        <f>IF(B33="","",Kursdaten!H33)</f>
        <v/>
      </c>
      <c r="J33" s="9" t="str">
        <f t="shared" si="1"/>
        <v/>
      </c>
      <c r="K33" s="9" t="str">
        <f>IF(B33="","",SUMIFS(Transaktionen!$N$2:$N$251,Transaktionen!$C$2:$C$251,B33,Transaktionen!$F$2:$F$251,"Dividende"))</f>
        <v/>
      </c>
      <c r="L33" s="9" t="str">
        <f>IF(B33="","",SUMIFS(Transaktionen!$N$2:$N$251,Transaktionen!$C$2:$C$251,B33,Transaktionen!$F$2:$F$251,"Verkauf"))</f>
        <v/>
      </c>
      <c r="M33" s="9" t="str">
        <f t="shared" si="2"/>
        <v/>
      </c>
      <c r="N33" s="10">
        <f t="shared" si="3"/>
        <v>0</v>
      </c>
      <c r="O33" s="10">
        <f t="shared" si="4"/>
        <v>0</v>
      </c>
      <c r="P33" s="10" t="str">
        <f>IF(B33="","",Kursdaten!I33)</f>
        <v/>
      </c>
      <c r="Q33" s="10" t="str">
        <f t="shared" si="5"/>
        <v/>
      </c>
      <c r="R33" s="2" t="str">
        <f t="shared" si="6"/>
        <v/>
      </c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A34" s="2" t="str">
        <f>IF(Kursdaten!A34="","",Kursdaten!A34)</f>
        <v/>
      </c>
      <c r="B34" s="2" t="str">
        <f>IF(Kursdaten!B34="","",Kursdaten!B34)</f>
        <v/>
      </c>
      <c r="C34" s="2" t="str">
        <f>IF(Kursdaten!C34="","",Kursdaten!C34)</f>
        <v/>
      </c>
      <c r="D34" s="2" t="str">
        <f>IF(Kursdaten!D34="","",Kursdaten!D34)</f>
        <v/>
      </c>
      <c r="E34" s="26" t="str">
        <f>IF(B34="","",SUMIFS(Transaktionen!$G$2:$G$251,Transaktionen!$C$2:$C$251,B34,Transaktionen!$F$2:$F$251,"Kauf")-SUMIFS(Transaktionen!$G$2:$G$251,Transaktionen!$C$2:$C$251,B34,Transaktionen!$F$2:$F$251,"Verkauf"))</f>
        <v/>
      </c>
      <c r="F34" s="26" t="str">
        <f>IF(B34="","",SUMIFS(Transaktionen!$G$2:$G$251,Transaktionen!$C$2:$C$251,B34,Transaktionen!$F$2:$F$251,"Kauf"))</f>
        <v/>
      </c>
      <c r="G34" s="9" t="str">
        <f>IF(B34="","",SUMIFS(Transaktionen!$M$2:$M$251,Transaktionen!$C$2:$C$251,B34,Transaktionen!$F$2:$F$251,"Kauf")+SUMIFS(Transaktionen!$K$2:$K$251,Transaktionen!$C$2:$C$251,B34,Transaktionen!$F$2:$F$251,"Kauf")+SUMIFS(Transaktionen!$L$2:$L$251,Transaktionen!$C$2:$C$251,B34,Transaktionen!$F$2:$F$251,"Kauf"))</f>
        <v/>
      </c>
      <c r="H34" s="9">
        <f t="shared" ref="H34:H65" si="7">IFERROR(G34/F34,0)</f>
        <v>0</v>
      </c>
      <c r="I34" s="9" t="str">
        <f>IF(B34="","",Kursdaten!H34)</f>
        <v/>
      </c>
      <c r="J34" s="9" t="str">
        <f t="shared" ref="J34:J65" si="8">IF(B34="","",E34*I34)</f>
        <v/>
      </c>
      <c r="K34" s="9" t="str">
        <f>IF(B34="","",SUMIFS(Transaktionen!$N$2:$N$251,Transaktionen!$C$2:$C$251,B34,Transaktionen!$F$2:$F$251,"Dividende"))</f>
        <v/>
      </c>
      <c r="L34" s="9" t="str">
        <f>IF(B34="","",SUMIFS(Transaktionen!$N$2:$N$251,Transaktionen!$C$2:$C$251,B34,Transaktionen!$F$2:$F$251,"Verkauf"))</f>
        <v/>
      </c>
      <c r="M34" s="9" t="str">
        <f t="shared" ref="M34:M65" si="9">IF(B34="","",J34-(E34*H34))</f>
        <v/>
      </c>
      <c r="N34" s="10">
        <f t="shared" ref="N34:N65" si="10">IFERROR((J34+K34+L34-G34)/G34,0)</f>
        <v>0</v>
      </c>
      <c r="O34" s="10">
        <f t="shared" ref="O34:O65" si="11">IFERROR(J34/SUM($J$2:$J$101),0)</f>
        <v>0</v>
      </c>
      <c r="P34" s="10" t="str">
        <f>IF(B34="","",Kursdaten!I34)</f>
        <v/>
      </c>
      <c r="Q34" s="10" t="str">
        <f t="shared" ref="Q34:Q65" si="12">IF(B34="","",O34-P34)</f>
        <v/>
      </c>
      <c r="R34" s="2" t="str">
        <f t="shared" ref="R34:R65" si="13">IF(B34="","",IF(ABS(Q34)&gt;0.05,IF(Q34&gt;0,"reduzieren prüfen","aufstocken prüfen"),"OK"))</f>
        <v/>
      </c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2" t="str">
        <f>IF(Kursdaten!A35="","",Kursdaten!A35)</f>
        <v/>
      </c>
      <c r="B35" s="2" t="str">
        <f>IF(Kursdaten!B35="","",Kursdaten!B35)</f>
        <v/>
      </c>
      <c r="C35" s="2" t="str">
        <f>IF(Kursdaten!C35="","",Kursdaten!C35)</f>
        <v/>
      </c>
      <c r="D35" s="2" t="str">
        <f>IF(Kursdaten!D35="","",Kursdaten!D35)</f>
        <v/>
      </c>
      <c r="E35" s="26" t="str">
        <f>IF(B35="","",SUMIFS(Transaktionen!$G$2:$G$251,Transaktionen!$C$2:$C$251,B35,Transaktionen!$F$2:$F$251,"Kauf")-SUMIFS(Transaktionen!$G$2:$G$251,Transaktionen!$C$2:$C$251,B35,Transaktionen!$F$2:$F$251,"Verkauf"))</f>
        <v/>
      </c>
      <c r="F35" s="26" t="str">
        <f>IF(B35="","",SUMIFS(Transaktionen!$G$2:$G$251,Transaktionen!$C$2:$C$251,B35,Transaktionen!$F$2:$F$251,"Kauf"))</f>
        <v/>
      </c>
      <c r="G35" s="9" t="str">
        <f>IF(B35="","",SUMIFS(Transaktionen!$M$2:$M$251,Transaktionen!$C$2:$C$251,B35,Transaktionen!$F$2:$F$251,"Kauf")+SUMIFS(Transaktionen!$K$2:$K$251,Transaktionen!$C$2:$C$251,B35,Transaktionen!$F$2:$F$251,"Kauf")+SUMIFS(Transaktionen!$L$2:$L$251,Transaktionen!$C$2:$C$251,B35,Transaktionen!$F$2:$F$251,"Kauf"))</f>
        <v/>
      </c>
      <c r="H35" s="9">
        <f t="shared" si="7"/>
        <v>0</v>
      </c>
      <c r="I35" s="9" t="str">
        <f>IF(B35="","",Kursdaten!H35)</f>
        <v/>
      </c>
      <c r="J35" s="9" t="str">
        <f t="shared" si="8"/>
        <v/>
      </c>
      <c r="K35" s="9" t="str">
        <f>IF(B35="","",SUMIFS(Transaktionen!$N$2:$N$251,Transaktionen!$C$2:$C$251,B35,Transaktionen!$F$2:$F$251,"Dividende"))</f>
        <v/>
      </c>
      <c r="L35" s="9" t="str">
        <f>IF(B35="","",SUMIFS(Transaktionen!$N$2:$N$251,Transaktionen!$C$2:$C$251,B35,Transaktionen!$F$2:$F$251,"Verkauf"))</f>
        <v/>
      </c>
      <c r="M35" s="9" t="str">
        <f t="shared" si="9"/>
        <v/>
      </c>
      <c r="N35" s="10">
        <f t="shared" si="10"/>
        <v>0</v>
      </c>
      <c r="O35" s="10">
        <f t="shared" si="11"/>
        <v>0</v>
      </c>
      <c r="P35" s="10" t="str">
        <f>IF(B35="","",Kursdaten!I35)</f>
        <v/>
      </c>
      <c r="Q35" s="10" t="str">
        <f t="shared" si="12"/>
        <v/>
      </c>
      <c r="R35" s="2" t="str">
        <f t="shared" si="13"/>
        <v/>
      </c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2" t="str">
        <f>IF(Kursdaten!A36="","",Kursdaten!A36)</f>
        <v/>
      </c>
      <c r="B36" s="2" t="str">
        <f>IF(Kursdaten!B36="","",Kursdaten!B36)</f>
        <v/>
      </c>
      <c r="C36" s="2" t="str">
        <f>IF(Kursdaten!C36="","",Kursdaten!C36)</f>
        <v/>
      </c>
      <c r="D36" s="2" t="str">
        <f>IF(Kursdaten!D36="","",Kursdaten!D36)</f>
        <v/>
      </c>
      <c r="E36" s="26" t="str">
        <f>IF(B36="","",SUMIFS(Transaktionen!$G$2:$G$251,Transaktionen!$C$2:$C$251,B36,Transaktionen!$F$2:$F$251,"Kauf")-SUMIFS(Transaktionen!$G$2:$G$251,Transaktionen!$C$2:$C$251,B36,Transaktionen!$F$2:$F$251,"Verkauf"))</f>
        <v/>
      </c>
      <c r="F36" s="26" t="str">
        <f>IF(B36="","",SUMIFS(Transaktionen!$G$2:$G$251,Transaktionen!$C$2:$C$251,B36,Transaktionen!$F$2:$F$251,"Kauf"))</f>
        <v/>
      </c>
      <c r="G36" s="9" t="str">
        <f>IF(B36="","",SUMIFS(Transaktionen!$M$2:$M$251,Transaktionen!$C$2:$C$251,B36,Transaktionen!$F$2:$F$251,"Kauf")+SUMIFS(Transaktionen!$K$2:$K$251,Transaktionen!$C$2:$C$251,B36,Transaktionen!$F$2:$F$251,"Kauf")+SUMIFS(Transaktionen!$L$2:$L$251,Transaktionen!$C$2:$C$251,B36,Transaktionen!$F$2:$F$251,"Kauf"))</f>
        <v/>
      </c>
      <c r="H36" s="9">
        <f t="shared" si="7"/>
        <v>0</v>
      </c>
      <c r="I36" s="9" t="str">
        <f>IF(B36="","",Kursdaten!H36)</f>
        <v/>
      </c>
      <c r="J36" s="9" t="str">
        <f t="shared" si="8"/>
        <v/>
      </c>
      <c r="K36" s="9" t="str">
        <f>IF(B36="","",SUMIFS(Transaktionen!$N$2:$N$251,Transaktionen!$C$2:$C$251,B36,Transaktionen!$F$2:$F$251,"Dividende"))</f>
        <v/>
      </c>
      <c r="L36" s="9" t="str">
        <f>IF(B36="","",SUMIFS(Transaktionen!$N$2:$N$251,Transaktionen!$C$2:$C$251,B36,Transaktionen!$F$2:$F$251,"Verkauf"))</f>
        <v/>
      </c>
      <c r="M36" s="9" t="str">
        <f t="shared" si="9"/>
        <v/>
      </c>
      <c r="N36" s="10">
        <f t="shared" si="10"/>
        <v>0</v>
      </c>
      <c r="O36" s="10">
        <f t="shared" si="11"/>
        <v>0</v>
      </c>
      <c r="P36" s="10" t="str">
        <f>IF(B36="","",Kursdaten!I36)</f>
        <v/>
      </c>
      <c r="Q36" s="10" t="str">
        <f t="shared" si="12"/>
        <v/>
      </c>
      <c r="R36" s="2" t="str">
        <f t="shared" si="13"/>
        <v/>
      </c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2" t="str">
        <f>IF(Kursdaten!A37="","",Kursdaten!A37)</f>
        <v/>
      </c>
      <c r="B37" s="2" t="str">
        <f>IF(Kursdaten!B37="","",Kursdaten!B37)</f>
        <v/>
      </c>
      <c r="C37" s="2" t="str">
        <f>IF(Kursdaten!C37="","",Kursdaten!C37)</f>
        <v/>
      </c>
      <c r="D37" s="2" t="str">
        <f>IF(Kursdaten!D37="","",Kursdaten!D37)</f>
        <v/>
      </c>
      <c r="E37" s="26" t="str">
        <f>IF(B37="","",SUMIFS(Transaktionen!$G$2:$G$251,Transaktionen!$C$2:$C$251,B37,Transaktionen!$F$2:$F$251,"Kauf")-SUMIFS(Transaktionen!$G$2:$G$251,Transaktionen!$C$2:$C$251,B37,Transaktionen!$F$2:$F$251,"Verkauf"))</f>
        <v/>
      </c>
      <c r="F37" s="26" t="str">
        <f>IF(B37="","",SUMIFS(Transaktionen!$G$2:$G$251,Transaktionen!$C$2:$C$251,B37,Transaktionen!$F$2:$F$251,"Kauf"))</f>
        <v/>
      </c>
      <c r="G37" s="9" t="str">
        <f>IF(B37="","",SUMIFS(Transaktionen!$M$2:$M$251,Transaktionen!$C$2:$C$251,B37,Transaktionen!$F$2:$F$251,"Kauf")+SUMIFS(Transaktionen!$K$2:$K$251,Transaktionen!$C$2:$C$251,B37,Transaktionen!$F$2:$F$251,"Kauf")+SUMIFS(Transaktionen!$L$2:$L$251,Transaktionen!$C$2:$C$251,B37,Transaktionen!$F$2:$F$251,"Kauf"))</f>
        <v/>
      </c>
      <c r="H37" s="9">
        <f t="shared" si="7"/>
        <v>0</v>
      </c>
      <c r="I37" s="9" t="str">
        <f>IF(B37="","",Kursdaten!H37)</f>
        <v/>
      </c>
      <c r="J37" s="9" t="str">
        <f t="shared" si="8"/>
        <v/>
      </c>
      <c r="K37" s="9" t="str">
        <f>IF(B37="","",SUMIFS(Transaktionen!$N$2:$N$251,Transaktionen!$C$2:$C$251,B37,Transaktionen!$F$2:$F$251,"Dividende"))</f>
        <v/>
      </c>
      <c r="L37" s="9" t="str">
        <f>IF(B37="","",SUMIFS(Transaktionen!$N$2:$N$251,Transaktionen!$C$2:$C$251,B37,Transaktionen!$F$2:$F$251,"Verkauf"))</f>
        <v/>
      </c>
      <c r="M37" s="9" t="str">
        <f t="shared" si="9"/>
        <v/>
      </c>
      <c r="N37" s="10">
        <f t="shared" si="10"/>
        <v>0</v>
      </c>
      <c r="O37" s="10">
        <f t="shared" si="11"/>
        <v>0</v>
      </c>
      <c r="P37" s="10" t="str">
        <f>IF(B37="","",Kursdaten!I37)</f>
        <v/>
      </c>
      <c r="Q37" s="10" t="str">
        <f t="shared" si="12"/>
        <v/>
      </c>
      <c r="R37" s="2" t="str">
        <f t="shared" si="13"/>
        <v/>
      </c>
      <c r="S37" s="11"/>
      <c r="T37" s="11"/>
      <c r="U37" s="11"/>
      <c r="V37" s="11"/>
      <c r="W37" s="11"/>
      <c r="X37" s="11"/>
      <c r="Y37" s="11"/>
      <c r="Z37" s="11"/>
    </row>
    <row r="38" spans="1:26" x14ac:dyDescent="0.25">
      <c r="A38" s="2" t="str">
        <f>IF(Kursdaten!A38="","",Kursdaten!A38)</f>
        <v/>
      </c>
      <c r="B38" s="2" t="str">
        <f>IF(Kursdaten!B38="","",Kursdaten!B38)</f>
        <v/>
      </c>
      <c r="C38" s="2" t="str">
        <f>IF(Kursdaten!C38="","",Kursdaten!C38)</f>
        <v/>
      </c>
      <c r="D38" s="2" t="str">
        <f>IF(Kursdaten!D38="","",Kursdaten!D38)</f>
        <v/>
      </c>
      <c r="E38" s="26" t="str">
        <f>IF(B38="","",SUMIFS(Transaktionen!$G$2:$G$251,Transaktionen!$C$2:$C$251,B38,Transaktionen!$F$2:$F$251,"Kauf")-SUMIFS(Transaktionen!$G$2:$G$251,Transaktionen!$C$2:$C$251,B38,Transaktionen!$F$2:$F$251,"Verkauf"))</f>
        <v/>
      </c>
      <c r="F38" s="26" t="str">
        <f>IF(B38="","",SUMIFS(Transaktionen!$G$2:$G$251,Transaktionen!$C$2:$C$251,B38,Transaktionen!$F$2:$F$251,"Kauf"))</f>
        <v/>
      </c>
      <c r="G38" s="9" t="str">
        <f>IF(B38="","",SUMIFS(Transaktionen!$M$2:$M$251,Transaktionen!$C$2:$C$251,B38,Transaktionen!$F$2:$F$251,"Kauf")+SUMIFS(Transaktionen!$K$2:$K$251,Transaktionen!$C$2:$C$251,B38,Transaktionen!$F$2:$F$251,"Kauf")+SUMIFS(Transaktionen!$L$2:$L$251,Transaktionen!$C$2:$C$251,B38,Transaktionen!$F$2:$F$251,"Kauf"))</f>
        <v/>
      </c>
      <c r="H38" s="9">
        <f t="shared" si="7"/>
        <v>0</v>
      </c>
      <c r="I38" s="9" t="str">
        <f>IF(B38="","",Kursdaten!H38)</f>
        <v/>
      </c>
      <c r="J38" s="9" t="str">
        <f t="shared" si="8"/>
        <v/>
      </c>
      <c r="K38" s="9" t="str">
        <f>IF(B38="","",SUMIFS(Transaktionen!$N$2:$N$251,Transaktionen!$C$2:$C$251,B38,Transaktionen!$F$2:$F$251,"Dividende"))</f>
        <v/>
      </c>
      <c r="L38" s="9" t="str">
        <f>IF(B38="","",SUMIFS(Transaktionen!$N$2:$N$251,Transaktionen!$C$2:$C$251,B38,Transaktionen!$F$2:$F$251,"Verkauf"))</f>
        <v/>
      </c>
      <c r="M38" s="9" t="str">
        <f t="shared" si="9"/>
        <v/>
      </c>
      <c r="N38" s="10">
        <f t="shared" si="10"/>
        <v>0</v>
      </c>
      <c r="O38" s="10">
        <f t="shared" si="11"/>
        <v>0</v>
      </c>
      <c r="P38" s="10" t="str">
        <f>IF(B38="","",Kursdaten!I38)</f>
        <v/>
      </c>
      <c r="Q38" s="10" t="str">
        <f t="shared" si="12"/>
        <v/>
      </c>
      <c r="R38" s="2" t="str">
        <f t="shared" si="13"/>
        <v/>
      </c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2" t="str">
        <f>IF(Kursdaten!A39="","",Kursdaten!A39)</f>
        <v/>
      </c>
      <c r="B39" s="2" t="str">
        <f>IF(Kursdaten!B39="","",Kursdaten!B39)</f>
        <v/>
      </c>
      <c r="C39" s="2" t="str">
        <f>IF(Kursdaten!C39="","",Kursdaten!C39)</f>
        <v/>
      </c>
      <c r="D39" s="2" t="str">
        <f>IF(Kursdaten!D39="","",Kursdaten!D39)</f>
        <v/>
      </c>
      <c r="E39" s="26" t="str">
        <f>IF(B39="","",SUMIFS(Transaktionen!$G$2:$G$251,Transaktionen!$C$2:$C$251,B39,Transaktionen!$F$2:$F$251,"Kauf")-SUMIFS(Transaktionen!$G$2:$G$251,Transaktionen!$C$2:$C$251,B39,Transaktionen!$F$2:$F$251,"Verkauf"))</f>
        <v/>
      </c>
      <c r="F39" s="26" t="str">
        <f>IF(B39="","",SUMIFS(Transaktionen!$G$2:$G$251,Transaktionen!$C$2:$C$251,B39,Transaktionen!$F$2:$F$251,"Kauf"))</f>
        <v/>
      </c>
      <c r="G39" s="9" t="str">
        <f>IF(B39="","",SUMIFS(Transaktionen!$M$2:$M$251,Transaktionen!$C$2:$C$251,B39,Transaktionen!$F$2:$F$251,"Kauf")+SUMIFS(Transaktionen!$K$2:$K$251,Transaktionen!$C$2:$C$251,B39,Transaktionen!$F$2:$F$251,"Kauf")+SUMIFS(Transaktionen!$L$2:$L$251,Transaktionen!$C$2:$C$251,B39,Transaktionen!$F$2:$F$251,"Kauf"))</f>
        <v/>
      </c>
      <c r="H39" s="9">
        <f t="shared" si="7"/>
        <v>0</v>
      </c>
      <c r="I39" s="9" t="str">
        <f>IF(B39="","",Kursdaten!H39)</f>
        <v/>
      </c>
      <c r="J39" s="9" t="str">
        <f t="shared" si="8"/>
        <v/>
      </c>
      <c r="K39" s="9" t="str">
        <f>IF(B39="","",SUMIFS(Transaktionen!$N$2:$N$251,Transaktionen!$C$2:$C$251,B39,Transaktionen!$F$2:$F$251,"Dividende"))</f>
        <v/>
      </c>
      <c r="L39" s="9" t="str">
        <f>IF(B39="","",SUMIFS(Transaktionen!$N$2:$N$251,Transaktionen!$C$2:$C$251,B39,Transaktionen!$F$2:$F$251,"Verkauf"))</f>
        <v/>
      </c>
      <c r="M39" s="9" t="str">
        <f t="shared" si="9"/>
        <v/>
      </c>
      <c r="N39" s="10">
        <f t="shared" si="10"/>
        <v>0</v>
      </c>
      <c r="O39" s="10">
        <f t="shared" si="11"/>
        <v>0</v>
      </c>
      <c r="P39" s="10" t="str">
        <f>IF(B39="","",Kursdaten!I39)</f>
        <v/>
      </c>
      <c r="Q39" s="10" t="str">
        <f t="shared" si="12"/>
        <v/>
      </c>
      <c r="R39" s="2" t="str">
        <f t="shared" si="13"/>
        <v/>
      </c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2" t="str">
        <f>IF(Kursdaten!A40="","",Kursdaten!A40)</f>
        <v/>
      </c>
      <c r="B40" s="2" t="str">
        <f>IF(Kursdaten!B40="","",Kursdaten!B40)</f>
        <v/>
      </c>
      <c r="C40" s="2" t="str">
        <f>IF(Kursdaten!C40="","",Kursdaten!C40)</f>
        <v/>
      </c>
      <c r="D40" s="2" t="str">
        <f>IF(Kursdaten!D40="","",Kursdaten!D40)</f>
        <v/>
      </c>
      <c r="E40" s="26" t="str">
        <f>IF(B40="","",SUMIFS(Transaktionen!$G$2:$G$251,Transaktionen!$C$2:$C$251,B40,Transaktionen!$F$2:$F$251,"Kauf")-SUMIFS(Transaktionen!$G$2:$G$251,Transaktionen!$C$2:$C$251,B40,Transaktionen!$F$2:$F$251,"Verkauf"))</f>
        <v/>
      </c>
      <c r="F40" s="26" t="str">
        <f>IF(B40="","",SUMIFS(Transaktionen!$G$2:$G$251,Transaktionen!$C$2:$C$251,B40,Transaktionen!$F$2:$F$251,"Kauf"))</f>
        <v/>
      </c>
      <c r="G40" s="9" t="str">
        <f>IF(B40="","",SUMIFS(Transaktionen!$M$2:$M$251,Transaktionen!$C$2:$C$251,B40,Transaktionen!$F$2:$F$251,"Kauf")+SUMIFS(Transaktionen!$K$2:$K$251,Transaktionen!$C$2:$C$251,B40,Transaktionen!$F$2:$F$251,"Kauf")+SUMIFS(Transaktionen!$L$2:$L$251,Transaktionen!$C$2:$C$251,B40,Transaktionen!$F$2:$F$251,"Kauf"))</f>
        <v/>
      </c>
      <c r="H40" s="9">
        <f t="shared" si="7"/>
        <v>0</v>
      </c>
      <c r="I40" s="9" t="str">
        <f>IF(B40="","",Kursdaten!H40)</f>
        <v/>
      </c>
      <c r="J40" s="9" t="str">
        <f t="shared" si="8"/>
        <v/>
      </c>
      <c r="K40" s="9" t="str">
        <f>IF(B40="","",SUMIFS(Transaktionen!$N$2:$N$251,Transaktionen!$C$2:$C$251,B40,Transaktionen!$F$2:$F$251,"Dividende"))</f>
        <v/>
      </c>
      <c r="L40" s="9" t="str">
        <f>IF(B40="","",SUMIFS(Transaktionen!$N$2:$N$251,Transaktionen!$C$2:$C$251,B40,Transaktionen!$F$2:$F$251,"Verkauf"))</f>
        <v/>
      </c>
      <c r="M40" s="9" t="str">
        <f t="shared" si="9"/>
        <v/>
      </c>
      <c r="N40" s="10">
        <f t="shared" si="10"/>
        <v>0</v>
      </c>
      <c r="O40" s="10">
        <f t="shared" si="11"/>
        <v>0</v>
      </c>
      <c r="P40" s="10" t="str">
        <f>IF(B40="","",Kursdaten!I40)</f>
        <v/>
      </c>
      <c r="Q40" s="10" t="str">
        <f t="shared" si="12"/>
        <v/>
      </c>
      <c r="R40" s="2" t="str">
        <f t="shared" si="13"/>
        <v/>
      </c>
      <c r="S40" s="11"/>
      <c r="T40" s="11"/>
      <c r="U40" s="11"/>
      <c r="V40" s="11"/>
      <c r="W40" s="11"/>
      <c r="X40" s="11"/>
      <c r="Y40" s="11"/>
      <c r="Z40" s="11"/>
    </row>
    <row r="41" spans="1:26" x14ac:dyDescent="0.25">
      <c r="A41" s="2" t="str">
        <f>IF(Kursdaten!A41="","",Kursdaten!A41)</f>
        <v/>
      </c>
      <c r="B41" s="2" t="str">
        <f>IF(Kursdaten!B41="","",Kursdaten!B41)</f>
        <v/>
      </c>
      <c r="C41" s="2" t="str">
        <f>IF(Kursdaten!C41="","",Kursdaten!C41)</f>
        <v/>
      </c>
      <c r="D41" s="2" t="str">
        <f>IF(Kursdaten!D41="","",Kursdaten!D41)</f>
        <v/>
      </c>
      <c r="E41" s="26" t="str">
        <f>IF(B41="","",SUMIFS(Transaktionen!$G$2:$G$251,Transaktionen!$C$2:$C$251,B41,Transaktionen!$F$2:$F$251,"Kauf")-SUMIFS(Transaktionen!$G$2:$G$251,Transaktionen!$C$2:$C$251,B41,Transaktionen!$F$2:$F$251,"Verkauf"))</f>
        <v/>
      </c>
      <c r="F41" s="26" t="str">
        <f>IF(B41="","",SUMIFS(Transaktionen!$G$2:$G$251,Transaktionen!$C$2:$C$251,B41,Transaktionen!$F$2:$F$251,"Kauf"))</f>
        <v/>
      </c>
      <c r="G41" s="9" t="str">
        <f>IF(B41="","",SUMIFS(Transaktionen!$M$2:$M$251,Transaktionen!$C$2:$C$251,B41,Transaktionen!$F$2:$F$251,"Kauf")+SUMIFS(Transaktionen!$K$2:$K$251,Transaktionen!$C$2:$C$251,B41,Transaktionen!$F$2:$F$251,"Kauf")+SUMIFS(Transaktionen!$L$2:$L$251,Transaktionen!$C$2:$C$251,B41,Transaktionen!$F$2:$F$251,"Kauf"))</f>
        <v/>
      </c>
      <c r="H41" s="9">
        <f t="shared" si="7"/>
        <v>0</v>
      </c>
      <c r="I41" s="9" t="str">
        <f>IF(B41="","",Kursdaten!H41)</f>
        <v/>
      </c>
      <c r="J41" s="9" t="str">
        <f t="shared" si="8"/>
        <v/>
      </c>
      <c r="K41" s="9" t="str">
        <f>IF(B41="","",SUMIFS(Transaktionen!$N$2:$N$251,Transaktionen!$C$2:$C$251,B41,Transaktionen!$F$2:$F$251,"Dividende"))</f>
        <v/>
      </c>
      <c r="L41" s="9" t="str">
        <f>IF(B41="","",SUMIFS(Transaktionen!$N$2:$N$251,Transaktionen!$C$2:$C$251,B41,Transaktionen!$F$2:$F$251,"Verkauf"))</f>
        <v/>
      </c>
      <c r="M41" s="9" t="str">
        <f t="shared" si="9"/>
        <v/>
      </c>
      <c r="N41" s="10">
        <f t="shared" si="10"/>
        <v>0</v>
      </c>
      <c r="O41" s="10">
        <f t="shared" si="11"/>
        <v>0</v>
      </c>
      <c r="P41" s="10" t="str">
        <f>IF(B41="","",Kursdaten!I41)</f>
        <v/>
      </c>
      <c r="Q41" s="10" t="str">
        <f t="shared" si="12"/>
        <v/>
      </c>
      <c r="R41" s="2" t="str">
        <f t="shared" si="13"/>
        <v/>
      </c>
      <c r="S41" s="11"/>
      <c r="T41" s="11"/>
      <c r="U41" s="11"/>
      <c r="V41" s="11"/>
      <c r="W41" s="11"/>
      <c r="X41" s="11"/>
      <c r="Y41" s="11"/>
      <c r="Z41" s="11"/>
    </row>
    <row r="42" spans="1:26" x14ac:dyDescent="0.25">
      <c r="A42" s="2" t="str">
        <f>IF(Kursdaten!A42="","",Kursdaten!A42)</f>
        <v/>
      </c>
      <c r="B42" s="2" t="str">
        <f>IF(Kursdaten!B42="","",Kursdaten!B42)</f>
        <v/>
      </c>
      <c r="C42" s="2" t="str">
        <f>IF(Kursdaten!C42="","",Kursdaten!C42)</f>
        <v/>
      </c>
      <c r="D42" s="2" t="str">
        <f>IF(Kursdaten!D42="","",Kursdaten!D42)</f>
        <v/>
      </c>
      <c r="E42" s="26" t="str">
        <f>IF(B42="","",SUMIFS(Transaktionen!$G$2:$G$251,Transaktionen!$C$2:$C$251,B42,Transaktionen!$F$2:$F$251,"Kauf")-SUMIFS(Transaktionen!$G$2:$G$251,Transaktionen!$C$2:$C$251,B42,Transaktionen!$F$2:$F$251,"Verkauf"))</f>
        <v/>
      </c>
      <c r="F42" s="26" t="str">
        <f>IF(B42="","",SUMIFS(Transaktionen!$G$2:$G$251,Transaktionen!$C$2:$C$251,B42,Transaktionen!$F$2:$F$251,"Kauf"))</f>
        <v/>
      </c>
      <c r="G42" s="9" t="str">
        <f>IF(B42="","",SUMIFS(Transaktionen!$M$2:$M$251,Transaktionen!$C$2:$C$251,B42,Transaktionen!$F$2:$F$251,"Kauf")+SUMIFS(Transaktionen!$K$2:$K$251,Transaktionen!$C$2:$C$251,B42,Transaktionen!$F$2:$F$251,"Kauf")+SUMIFS(Transaktionen!$L$2:$L$251,Transaktionen!$C$2:$C$251,B42,Transaktionen!$F$2:$F$251,"Kauf"))</f>
        <v/>
      </c>
      <c r="H42" s="9">
        <f t="shared" si="7"/>
        <v>0</v>
      </c>
      <c r="I42" s="9" t="str">
        <f>IF(B42="","",Kursdaten!H42)</f>
        <v/>
      </c>
      <c r="J42" s="9" t="str">
        <f t="shared" si="8"/>
        <v/>
      </c>
      <c r="K42" s="9" t="str">
        <f>IF(B42="","",SUMIFS(Transaktionen!$N$2:$N$251,Transaktionen!$C$2:$C$251,B42,Transaktionen!$F$2:$F$251,"Dividende"))</f>
        <v/>
      </c>
      <c r="L42" s="9" t="str">
        <f>IF(B42="","",SUMIFS(Transaktionen!$N$2:$N$251,Transaktionen!$C$2:$C$251,B42,Transaktionen!$F$2:$F$251,"Verkauf"))</f>
        <v/>
      </c>
      <c r="M42" s="9" t="str">
        <f t="shared" si="9"/>
        <v/>
      </c>
      <c r="N42" s="10">
        <f t="shared" si="10"/>
        <v>0</v>
      </c>
      <c r="O42" s="10">
        <f t="shared" si="11"/>
        <v>0</v>
      </c>
      <c r="P42" s="10" t="str">
        <f>IF(B42="","",Kursdaten!I42)</f>
        <v/>
      </c>
      <c r="Q42" s="10" t="str">
        <f t="shared" si="12"/>
        <v/>
      </c>
      <c r="R42" s="2" t="str">
        <f t="shared" si="13"/>
        <v/>
      </c>
      <c r="S42" s="11"/>
      <c r="T42" s="11"/>
      <c r="U42" s="11"/>
      <c r="V42" s="11"/>
      <c r="W42" s="11"/>
      <c r="X42" s="11"/>
      <c r="Y42" s="11"/>
      <c r="Z42" s="11"/>
    </row>
    <row r="43" spans="1:26" x14ac:dyDescent="0.25">
      <c r="A43" s="2" t="str">
        <f>IF(Kursdaten!A43="","",Kursdaten!A43)</f>
        <v/>
      </c>
      <c r="B43" s="2" t="str">
        <f>IF(Kursdaten!B43="","",Kursdaten!B43)</f>
        <v/>
      </c>
      <c r="C43" s="2" t="str">
        <f>IF(Kursdaten!C43="","",Kursdaten!C43)</f>
        <v/>
      </c>
      <c r="D43" s="2" t="str">
        <f>IF(Kursdaten!D43="","",Kursdaten!D43)</f>
        <v/>
      </c>
      <c r="E43" s="26" t="str">
        <f>IF(B43="","",SUMIFS(Transaktionen!$G$2:$G$251,Transaktionen!$C$2:$C$251,B43,Transaktionen!$F$2:$F$251,"Kauf")-SUMIFS(Transaktionen!$G$2:$G$251,Transaktionen!$C$2:$C$251,B43,Transaktionen!$F$2:$F$251,"Verkauf"))</f>
        <v/>
      </c>
      <c r="F43" s="26" t="str">
        <f>IF(B43="","",SUMIFS(Transaktionen!$G$2:$G$251,Transaktionen!$C$2:$C$251,B43,Transaktionen!$F$2:$F$251,"Kauf"))</f>
        <v/>
      </c>
      <c r="G43" s="9" t="str">
        <f>IF(B43="","",SUMIFS(Transaktionen!$M$2:$M$251,Transaktionen!$C$2:$C$251,B43,Transaktionen!$F$2:$F$251,"Kauf")+SUMIFS(Transaktionen!$K$2:$K$251,Transaktionen!$C$2:$C$251,B43,Transaktionen!$F$2:$F$251,"Kauf")+SUMIFS(Transaktionen!$L$2:$L$251,Transaktionen!$C$2:$C$251,B43,Transaktionen!$F$2:$F$251,"Kauf"))</f>
        <v/>
      </c>
      <c r="H43" s="9">
        <f t="shared" si="7"/>
        <v>0</v>
      </c>
      <c r="I43" s="9" t="str">
        <f>IF(B43="","",Kursdaten!H43)</f>
        <v/>
      </c>
      <c r="J43" s="9" t="str">
        <f t="shared" si="8"/>
        <v/>
      </c>
      <c r="K43" s="9" t="str">
        <f>IF(B43="","",SUMIFS(Transaktionen!$N$2:$N$251,Transaktionen!$C$2:$C$251,B43,Transaktionen!$F$2:$F$251,"Dividende"))</f>
        <v/>
      </c>
      <c r="L43" s="9" t="str">
        <f>IF(B43="","",SUMIFS(Transaktionen!$N$2:$N$251,Transaktionen!$C$2:$C$251,B43,Transaktionen!$F$2:$F$251,"Verkauf"))</f>
        <v/>
      </c>
      <c r="M43" s="9" t="str">
        <f t="shared" si="9"/>
        <v/>
      </c>
      <c r="N43" s="10">
        <f t="shared" si="10"/>
        <v>0</v>
      </c>
      <c r="O43" s="10">
        <f t="shared" si="11"/>
        <v>0</v>
      </c>
      <c r="P43" s="10" t="str">
        <f>IF(B43="","",Kursdaten!I43)</f>
        <v/>
      </c>
      <c r="Q43" s="10" t="str">
        <f t="shared" si="12"/>
        <v/>
      </c>
      <c r="R43" s="2" t="str">
        <f t="shared" si="13"/>
        <v/>
      </c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2" t="str">
        <f>IF(Kursdaten!A44="","",Kursdaten!A44)</f>
        <v/>
      </c>
      <c r="B44" s="2" t="str">
        <f>IF(Kursdaten!B44="","",Kursdaten!B44)</f>
        <v/>
      </c>
      <c r="C44" s="2" t="str">
        <f>IF(Kursdaten!C44="","",Kursdaten!C44)</f>
        <v/>
      </c>
      <c r="D44" s="2" t="str">
        <f>IF(Kursdaten!D44="","",Kursdaten!D44)</f>
        <v/>
      </c>
      <c r="E44" s="26" t="str">
        <f>IF(B44="","",SUMIFS(Transaktionen!$G$2:$G$251,Transaktionen!$C$2:$C$251,B44,Transaktionen!$F$2:$F$251,"Kauf")-SUMIFS(Transaktionen!$G$2:$G$251,Transaktionen!$C$2:$C$251,B44,Transaktionen!$F$2:$F$251,"Verkauf"))</f>
        <v/>
      </c>
      <c r="F44" s="26" t="str">
        <f>IF(B44="","",SUMIFS(Transaktionen!$G$2:$G$251,Transaktionen!$C$2:$C$251,B44,Transaktionen!$F$2:$F$251,"Kauf"))</f>
        <v/>
      </c>
      <c r="G44" s="9" t="str">
        <f>IF(B44="","",SUMIFS(Transaktionen!$M$2:$M$251,Transaktionen!$C$2:$C$251,B44,Transaktionen!$F$2:$F$251,"Kauf")+SUMIFS(Transaktionen!$K$2:$K$251,Transaktionen!$C$2:$C$251,B44,Transaktionen!$F$2:$F$251,"Kauf")+SUMIFS(Transaktionen!$L$2:$L$251,Transaktionen!$C$2:$C$251,B44,Transaktionen!$F$2:$F$251,"Kauf"))</f>
        <v/>
      </c>
      <c r="H44" s="9">
        <f t="shared" si="7"/>
        <v>0</v>
      </c>
      <c r="I44" s="9" t="str">
        <f>IF(B44="","",Kursdaten!H44)</f>
        <v/>
      </c>
      <c r="J44" s="9" t="str">
        <f t="shared" si="8"/>
        <v/>
      </c>
      <c r="K44" s="9" t="str">
        <f>IF(B44="","",SUMIFS(Transaktionen!$N$2:$N$251,Transaktionen!$C$2:$C$251,B44,Transaktionen!$F$2:$F$251,"Dividende"))</f>
        <v/>
      </c>
      <c r="L44" s="9" t="str">
        <f>IF(B44="","",SUMIFS(Transaktionen!$N$2:$N$251,Transaktionen!$C$2:$C$251,B44,Transaktionen!$F$2:$F$251,"Verkauf"))</f>
        <v/>
      </c>
      <c r="M44" s="9" t="str">
        <f t="shared" si="9"/>
        <v/>
      </c>
      <c r="N44" s="10">
        <f t="shared" si="10"/>
        <v>0</v>
      </c>
      <c r="O44" s="10">
        <f t="shared" si="11"/>
        <v>0</v>
      </c>
      <c r="P44" s="10" t="str">
        <f>IF(B44="","",Kursdaten!I44)</f>
        <v/>
      </c>
      <c r="Q44" s="10" t="str">
        <f t="shared" si="12"/>
        <v/>
      </c>
      <c r="R44" s="2" t="str">
        <f t="shared" si="13"/>
        <v/>
      </c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2" t="str">
        <f>IF(Kursdaten!A45="","",Kursdaten!A45)</f>
        <v/>
      </c>
      <c r="B45" s="2" t="str">
        <f>IF(Kursdaten!B45="","",Kursdaten!B45)</f>
        <v/>
      </c>
      <c r="C45" s="2" t="str">
        <f>IF(Kursdaten!C45="","",Kursdaten!C45)</f>
        <v/>
      </c>
      <c r="D45" s="2" t="str">
        <f>IF(Kursdaten!D45="","",Kursdaten!D45)</f>
        <v/>
      </c>
      <c r="E45" s="26" t="str">
        <f>IF(B45="","",SUMIFS(Transaktionen!$G$2:$G$251,Transaktionen!$C$2:$C$251,B45,Transaktionen!$F$2:$F$251,"Kauf")-SUMIFS(Transaktionen!$G$2:$G$251,Transaktionen!$C$2:$C$251,B45,Transaktionen!$F$2:$F$251,"Verkauf"))</f>
        <v/>
      </c>
      <c r="F45" s="26" t="str">
        <f>IF(B45="","",SUMIFS(Transaktionen!$G$2:$G$251,Transaktionen!$C$2:$C$251,B45,Transaktionen!$F$2:$F$251,"Kauf"))</f>
        <v/>
      </c>
      <c r="G45" s="9" t="str">
        <f>IF(B45="","",SUMIFS(Transaktionen!$M$2:$M$251,Transaktionen!$C$2:$C$251,B45,Transaktionen!$F$2:$F$251,"Kauf")+SUMIFS(Transaktionen!$K$2:$K$251,Transaktionen!$C$2:$C$251,B45,Transaktionen!$F$2:$F$251,"Kauf")+SUMIFS(Transaktionen!$L$2:$L$251,Transaktionen!$C$2:$C$251,B45,Transaktionen!$F$2:$F$251,"Kauf"))</f>
        <v/>
      </c>
      <c r="H45" s="9">
        <f t="shared" si="7"/>
        <v>0</v>
      </c>
      <c r="I45" s="9" t="str">
        <f>IF(B45="","",Kursdaten!H45)</f>
        <v/>
      </c>
      <c r="J45" s="9" t="str">
        <f t="shared" si="8"/>
        <v/>
      </c>
      <c r="K45" s="9" t="str">
        <f>IF(B45="","",SUMIFS(Transaktionen!$N$2:$N$251,Transaktionen!$C$2:$C$251,B45,Transaktionen!$F$2:$F$251,"Dividende"))</f>
        <v/>
      </c>
      <c r="L45" s="9" t="str">
        <f>IF(B45="","",SUMIFS(Transaktionen!$N$2:$N$251,Transaktionen!$C$2:$C$251,B45,Transaktionen!$F$2:$F$251,"Verkauf"))</f>
        <v/>
      </c>
      <c r="M45" s="9" t="str">
        <f t="shared" si="9"/>
        <v/>
      </c>
      <c r="N45" s="10">
        <f t="shared" si="10"/>
        <v>0</v>
      </c>
      <c r="O45" s="10">
        <f t="shared" si="11"/>
        <v>0</v>
      </c>
      <c r="P45" s="10" t="str">
        <f>IF(B45="","",Kursdaten!I45)</f>
        <v/>
      </c>
      <c r="Q45" s="10" t="str">
        <f t="shared" si="12"/>
        <v/>
      </c>
      <c r="R45" s="2" t="str">
        <f t="shared" si="13"/>
        <v/>
      </c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2" t="str">
        <f>IF(Kursdaten!A46="","",Kursdaten!A46)</f>
        <v/>
      </c>
      <c r="B46" s="2" t="str">
        <f>IF(Kursdaten!B46="","",Kursdaten!B46)</f>
        <v/>
      </c>
      <c r="C46" s="2" t="str">
        <f>IF(Kursdaten!C46="","",Kursdaten!C46)</f>
        <v/>
      </c>
      <c r="D46" s="2" t="str">
        <f>IF(Kursdaten!D46="","",Kursdaten!D46)</f>
        <v/>
      </c>
      <c r="E46" s="26" t="str">
        <f>IF(B46="","",SUMIFS(Transaktionen!$G$2:$G$251,Transaktionen!$C$2:$C$251,B46,Transaktionen!$F$2:$F$251,"Kauf")-SUMIFS(Transaktionen!$G$2:$G$251,Transaktionen!$C$2:$C$251,B46,Transaktionen!$F$2:$F$251,"Verkauf"))</f>
        <v/>
      </c>
      <c r="F46" s="26" t="str">
        <f>IF(B46="","",SUMIFS(Transaktionen!$G$2:$G$251,Transaktionen!$C$2:$C$251,B46,Transaktionen!$F$2:$F$251,"Kauf"))</f>
        <v/>
      </c>
      <c r="G46" s="9" t="str">
        <f>IF(B46="","",SUMIFS(Transaktionen!$M$2:$M$251,Transaktionen!$C$2:$C$251,B46,Transaktionen!$F$2:$F$251,"Kauf")+SUMIFS(Transaktionen!$K$2:$K$251,Transaktionen!$C$2:$C$251,B46,Transaktionen!$F$2:$F$251,"Kauf")+SUMIFS(Transaktionen!$L$2:$L$251,Transaktionen!$C$2:$C$251,B46,Transaktionen!$F$2:$F$251,"Kauf"))</f>
        <v/>
      </c>
      <c r="H46" s="9">
        <f t="shared" si="7"/>
        <v>0</v>
      </c>
      <c r="I46" s="9" t="str">
        <f>IF(B46="","",Kursdaten!H46)</f>
        <v/>
      </c>
      <c r="J46" s="9" t="str">
        <f t="shared" si="8"/>
        <v/>
      </c>
      <c r="K46" s="9" t="str">
        <f>IF(B46="","",SUMIFS(Transaktionen!$N$2:$N$251,Transaktionen!$C$2:$C$251,B46,Transaktionen!$F$2:$F$251,"Dividende"))</f>
        <v/>
      </c>
      <c r="L46" s="9" t="str">
        <f>IF(B46="","",SUMIFS(Transaktionen!$N$2:$N$251,Transaktionen!$C$2:$C$251,B46,Transaktionen!$F$2:$F$251,"Verkauf"))</f>
        <v/>
      </c>
      <c r="M46" s="9" t="str">
        <f t="shared" si="9"/>
        <v/>
      </c>
      <c r="N46" s="10">
        <f t="shared" si="10"/>
        <v>0</v>
      </c>
      <c r="O46" s="10">
        <f t="shared" si="11"/>
        <v>0</v>
      </c>
      <c r="P46" s="10" t="str">
        <f>IF(B46="","",Kursdaten!I46)</f>
        <v/>
      </c>
      <c r="Q46" s="10" t="str">
        <f t="shared" si="12"/>
        <v/>
      </c>
      <c r="R46" s="2" t="str">
        <f t="shared" si="13"/>
        <v/>
      </c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2" t="str">
        <f>IF(Kursdaten!A47="","",Kursdaten!A47)</f>
        <v/>
      </c>
      <c r="B47" s="2" t="str">
        <f>IF(Kursdaten!B47="","",Kursdaten!B47)</f>
        <v/>
      </c>
      <c r="C47" s="2" t="str">
        <f>IF(Kursdaten!C47="","",Kursdaten!C47)</f>
        <v/>
      </c>
      <c r="D47" s="2" t="str">
        <f>IF(Kursdaten!D47="","",Kursdaten!D47)</f>
        <v/>
      </c>
      <c r="E47" s="26" t="str">
        <f>IF(B47="","",SUMIFS(Transaktionen!$G$2:$G$251,Transaktionen!$C$2:$C$251,B47,Transaktionen!$F$2:$F$251,"Kauf")-SUMIFS(Transaktionen!$G$2:$G$251,Transaktionen!$C$2:$C$251,B47,Transaktionen!$F$2:$F$251,"Verkauf"))</f>
        <v/>
      </c>
      <c r="F47" s="26" t="str">
        <f>IF(B47="","",SUMIFS(Transaktionen!$G$2:$G$251,Transaktionen!$C$2:$C$251,B47,Transaktionen!$F$2:$F$251,"Kauf"))</f>
        <v/>
      </c>
      <c r="G47" s="9" t="str">
        <f>IF(B47="","",SUMIFS(Transaktionen!$M$2:$M$251,Transaktionen!$C$2:$C$251,B47,Transaktionen!$F$2:$F$251,"Kauf")+SUMIFS(Transaktionen!$K$2:$K$251,Transaktionen!$C$2:$C$251,B47,Transaktionen!$F$2:$F$251,"Kauf")+SUMIFS(Transaktionen!$L$2:$L$251,Transaktionen!$C$2:$C$251,B47,Transaktionen!$F$2:$F$251,"Kauf"))</f>
        <v/>
      </c>
      <c r="H47" s="9">
        <f t="shared" si="7"/>
        <v>0</v>
      </c>
      <c r="I47" s="9" t="str">
        <f>IF(B47="","",Kursdaten!H47)</f>
        <v/>
      </c>
      <c r="J47" s="9" t="str">
        <f t="shared" si="8"/>
        <v/>
      </c>
      <c r="K47" s="9" t="str">
        <f>IF(B47="","",SUMIFS(Transaktionen!$N$2:$N$251,Transaktionen!$C$2:$C$251,B47,Transaktionen!$F$2:$F$251,"Dividende"))</f>
        <v/>
      </c>
      <c r="L47" s="9" t="str">
        <f>IF(B47="","",SUMIFS(Transaktionen!$N$2:$N$251,Transaktionen!$C$2:$C$251,B47,Transaktionen!$F$2:$F$251,"Verkauf"))</f>
        <v/>
      </c>
      <c r="M47" s="9" t="str">
        <f t="shared" si="9"/>
        <v/>
      </c>
      <c r="N47" s="10">
        <f t="shared" si="10"/>
        <v>0</v>
      </c>
      <c r="O47" s="10">
        <f t="shared" si="11"/>
        <v>0</v>
      </c>
      <c r="P47" s="10" t="str">
        <f>IF(B47="","",Kursdaten!I47)</f>
        <v/>
      </c>
      <c r="Q47" s="10" t="str">
        <f t="shared" si="12"/>
        <v/>
      </c>
      <c r="R47" s="2" t="str">
        <f t="shared" si="13"/>
        <v/>
      </c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2" t="str">
        <f>IF(Kursdaten!A48="","",Kursdaten!A48)</f>
        <v/>
      </c>
      <c r="B48" s="2" t="str">
        <f>IF(Kursdaten!B48="","",Kursdaten!B48)</f>
        <v/>
      </c>
      <c r="C48" s="2" t="str">
        <f>IF(Kursdaten!C48="","",Kursdaten!C48)</f>
        <v/>
      </c>
      <c r="D48" s="2" t="str">
        <f>IF(Kursdaten!D48="","",Kursdaten!D48)</f>
        <v/>
      </c>
      <c r="E48" s="26" t="str">
        <f>IF(B48="","",SUMIFS(Transaktionen!$G$2:$G$251,Transaktionen!$C$2:$C$251,B48,Transaktionen!$F$2:$F$251,"Kauf")-SUMIFS(Transaktionen!$G$2:$G$251,Transaktionen!$C$2:$C$251,B48,Transaktionen!$F$2:$F$251,"Verkauf"))</f>
        <v/>
      </c>
      <c r="F48" s="26" t="str">
        <f>IF(B48="","",SUMIFS(Transaktionen!$G$2:$G$251,Transaktionen!$C$2:$C$251,B48,Transaktionen!$F$2:$F$251,"Kauf"))</f>
        <v/>
      </c>
      <c r="G48" s="9" t="str">
        <f>IF(B48="","",SUMIFS(Transaktionen!$M$2:$M$251,Transaktionen!$C$2:$C$251,B48,Transaktionen!$F$2:$F$251,"Kauf")+SUMIFS(Transaktionen!$K$2:$K$251,Transaktionen!$C$2:$C$251,B48,Transaktionen!$F$2:$F$251,"Kauf")+SUMIFS(Transaktionen!$L$2:$L$251,Transaktionen!$C$2:$C$251,B48,Transaktionen!$F$2:$F$251,"Kauf"))</f>
        <v/>
      </c>
      <c r="H48" s="9">
        <f t="shared" si="7"/>
        <v>0</v>
      </c>
      <c r="I48" s="9" t="str">
        <f>IF(B48="","",Kursdaten!H48)</f>
        <v/>
      </c>
      <c r="J48" s="9" t="str">
        <f t="shared" si="8"/>
        <v/>
      </c>
      <c r="K48" s="9" t="str">
        <f>IF(B48="","",SUMIFS(Transaktionen!$N$2:$N$251,Transaktionen!$C$2:$C$251,B48,Transaktionen!$F$2:$F$251,"Dividende"))</f>
        <v/>
      </c>
      <c r="L48" s="9" t="str">
        <f>IF(B48="","",SUMIFS(Transaktionen!$N$2:$N$251,Transaktionen!$C$2:$C$251,B48,Transaktionen!$F$2:$F$251,"Verkauf"))</f>
        <v/>
      </c>
      <c r="M48" s="9" t="str">
        <f t="shared" si="9"/>
        <v/>
      </c>
      <c r="N48" s="10">
        <f t="shared" si="10"/>
        <v>0</v>
      </c>
      <c r="O48" s="10">
        <f t="shared" si="11"/>
        <v>0</v>
      </c>
      <c r="P48" s="10" t="str">
        <f>IF(B48="","",Kursdaten!I48)</f>
        <v/>
      </c>
      <c r="Q48" s="10" t="str">
        <f t="shared" si="12"/>
        <v/>
      </c>
      <c r="R48" s="2" t="str">
        <f t="shared" si="13"/>
        <v/>
      </c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2" t="str">
        <f>IF(Kursdaten!A49="","",Kursdaten!A49)</f>
        <v/>
      </c>
      <c r="B49" s="2" t="str">
        <f>IF(Kursdaten!B49="","",Kursdaten!B49)</f>
        <v/>
      </c>
      <c r="C49" s="2" t="str">
        <f>IF(Kursdaten!C49="","",Kursdaten!C49)</f>
        <v/>
      </c>
      <c r="D49" s="2" t="str">
        <f>IF(Kursdaten!D49="","",Kursdaten!D49)</f>
        <v/>
      </c>
      <c r="E49" s="26" t="str">
        <f>IF(B49="","",SUMIFS(Transaktionen!$G$2:$G$251,Transaktionen!$C$2:$C$251,B49,Transaktionen!$F$2:$F$251,"Kauf")-SUMIFS(Transaktionen!$G$2:$G$251,Transaktionen!$C$2:$C$251,B49,Transaktionen!$F$2:$F$251,"Verkauf"))</f>
        <v/>
      </c>
      <c r="F49" s="26" t="str">
        <f>IF(B49="","",SUMIFS(Transaktionen!$G$2:$G$251,Transaktionen!$C$2:$C$251,B49,Transaktionen!$F$2:$F$251,"Kauf"))</f>
        <v/>
      </c>
      <c r="G49" s="9" t="str">
        <f>IF(B49="","",SUMIFS(Transaktionen!$M$2:$M$251,Transaktionen!$C$2:$C$251,B49,Transaktionen!$F$2:$F$251,"Kauf")+SUMIFS(Transaktionen!$K$2:$K$251,Transaktionen!$C$2:$C$251,B49,Transaktionen!$F$2:$F$251,"Kauf")+SUMIFS(Transaktionen!$L$2:$L$251,Transaktionen!$C$2:$C$251,B49,Transaktionen!$F$2:$F$251,"Kauf"))</f>
        <v/>
      </c>
      <c r="H49" s="9">
        <f t="shared" si="7"/>
        <v>0</v>
      </c>
      <c r="I49" s="9" t="str">
        <f>IF(B49="","",Kursdaten!H49)</f>
        <v/>
      </c>
      <c r="J49" s="9" t="str">
        <f t="shared" si="8"/>
        <v/>
      </c>
      <c r="K49" s="9" t="str">
        <f>IF(B49="","",SUMIFS(Transaktionen!$N$2:$N$251,Transaktionen!$C$2:$C$251,B49,Transaktionen!$F$2:$F$251,"Dividende"))</f>
        <v/>
      </c>
      <c r="L49" s="9" t="str">
        <f>IF(B49="","",SUMIFS(Transaktionen!$N$2:$N$251,Transaktionen!$C$2:$C$251,B49,Transaktionen!$F$2:$F$251,"Verkauf"))</f>
        <v/>
      </c>
      <c r="M49" s="9" t="str">
        <f t="shared" si="9"/>
        <v/>
      </c>
      <c r="N49" s="10">
        <f t="shared" si="10"/>
        <v>0</v>
      </c>
      <c r="O49" s="10">
        <f t="shared" si="11"/>
        <v>0</v>
      </c>
      <c r="P49" s="10" t="str">
        <f>IF(B49="","",Kursdaten!I49)</f>
        <v/>
      </c>
      <c r="Q49" s="10" t="str">
        <f t="shared" si="12"/>
        <v/>
      </c>
      <c r="R49" s="2" t="str">
        <f t="shared" si="13"/>
        <v/>
      </c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2" t="str">
        <f>IF(Kursdaten!A50="","",Kursdaten!A50)</f>
        <v/>
      </c>
      <c r="B50" s="2" t="str">
        <f>IF(Kursdaten!B50="","",Kursdaten!B50)</f>
        <v/>
      </c>
      <c r="C50" s="2" t="str">
        <f>IF(Kursdaten!C50="","",Kursdaten!C50)</f>
        <v/>
      </c>
      <c r="D50" s="2" t="str">
        <f>IF(Kursdaten!D50="","",Kursdaten!D50)</f>
        <v/>
      </c>
      <c r="E50" s="26" t="str">
        <f>IF(B50="","",SUMIFS(Transaktionen!$G$2:$G$251,Transaktionen!$C$2:$C$251,B50,Transaktionen!$F$2:$F$251,"Kauf")-SUMIFS(Transaktionen!$G$2:$G$251,Transaktionen!$C$2:$C$251,B50,Transaktionen!$F$2:$F$251,"Verkauf"))</f>
        <v/>
      </c>
      <c r="F50" s="26" t="str">
        <f>IF(B50="","",SUMIFS(Transaktionen!$G$2:$G$251,Transaktionen!$C$2:$C$251,B50,Transaktionen!$F$2:$F$251,"Kauf"))</f>
        <v/>
      </c>
      <c r="G50" s="9" t="str">
        <f>IF(B50="","",SUMIFS(Transaktionen!$M$2:$M$251,Transaktionen!$C$2:$C$251,B50,Transaktionen!$F$2:$F$251,"Kauf")+SUMIFS(Transaktionen!$K$2:$K$251,Transaktionen!$C$2:$C$251,B50,Transaktionen!$F$2:$F$251,"Kauf")+SUMIFS(Transaktionen!$L$2:$L$251,Transaktionen!$C$2:$C$251,B50,Transaktionen!$F$2:$F$251,"Kauf"))</f>
        <v/>
      </c>
      <c r="H50" s="9">
        <f t="shared" si="7"/>
        <v>0</v>
      </c>
      <c r="I50" s="9" t="str">
        <f>IF(B50="","",Kursdaten!H50)</f>
        <v/>
      </c>
      <c r="J50" s="9" t="str">
        <f t="shared" si="8"/>
        <v/>
      </c>
      <c r="K50" s="9" t="str">
        <f>IF(B50="","",SUMIFS(Transaktionen!$N$2:$N$251,Transaktionen!$C$2:$C$251,B50,Transaktionen!$F$2:$F$251,"Dividende"))</f>
        <v/>
      </c>
      <c r="L50" s="9" t="str">
        <f>IF(B50="","",SUMIFS(Transaktionen!$N$2:$N$251,Transaktionen!$C$2:$C$251,B50,Transaktionen!$F$2:$F$251,"Verkauf"))</f>
        <v/>
      </c>
      <c r="M50" s="9" t="str">
        <f t="shared" si="9"/>
        <v/>
      </c>
      <c r="N50" s="10">
        <f t="shared" si="10"/>
        <v>0</v>
      </c>
      <c r="O50" s="10">
        <f t="shared" si="11"/>
        <v>0</v>
      </c>
      <c r="P50" s="10" t="str">
        <f>IF(B50="","",Kursdaten!I50)</f>
        <v/>
      </c>
      <c r="Q50" s="10" t="str">
        <f t="shared" si="12"/>
        <v/>
      </c>
      <c r="R50" s="2" t="str">
        <f t="shared" si="13"/>
        <v/>
      </c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2" t="str">
        <f>IF(Kursdaten!A51="","",Kursdaten!A51)</f>
        <v/>
      </c>
      <c r="B51" s="2" t="str">
        <f>IF(Kursdaten!B51="","",Kursdaten!B51)</f>
        <v/>
      </c>
      <c r="C51" s="2" t="str">
        <f>IF(Kursdaten!C51="","",Kursdaten!C51)</f>
        <v/>
      </c>
      <c r="D51" s="2" t="str">
        <f>IF(Kursdaten!D51="","",Kursdaten!D51)</f>
        <v/>
      </c>
      <c r="E51" s="26" t="str">
        <f>IF(B51="","",SUMIFS(Transaktionen!$G$2:$G$251,Transaktionen!$C$2:$C$251,B51,Transaktionen!$F$2:$F$251,"Kauf")-SUMIFS(Transaktionen!$G$2:$G$251,Transaktionen!$C$2:$C$251,B51,Transaktionen!$F$2:$F$251,"Verkauf"))</f>
        <v/>
      </c>
      <c r="F51" s="26" t="str">
        <f>IF(B51="","",SUMIFS(Transaktionen!$G$2:$G$251,Transaktionen!$C$2:$C$251,B51,Transaktionen!$F$2:$F$251,"Kauf"))</f>
        <v/>
      </c>
      <c r="G51" s="9" t="str">
        <f>IF(B51="","",SUMIFS(Transaktionen!$M$2:$M$251,Transaktionen!$C$2:$C$251,B51,Transaktionen!$F$2:$F$251,"Kauf")+SUMIFS(Transaktionen!$K$2:$K$251,Transaktionen!$C$2:$C$251,B51,Transaktionen!$F$2:$F$251,"Kauf")+SUMIFS(Transaktionen!$L$2:$L$251,Transaktionen!$C$2:$C$251,B51,Transaktionen!$F$2:$F$251,"Kauf"))</f>
        <v/>
      </c>
      <c r="H51" s="9">
        <f t="shared" si="7"/>
        <v>0</v>
      </c>
      <c r="I51" s="9" t="str">
        <f>IF(B51="","",Kursdaten!H51)</f>
        <v/>
      </c>
      <c r="J51" s="9" t="str">
        <f t="shared" si="8"/>
        <v/>
      </c>
      <c r="K51" s="9" t="str">
        <f>IF(B51="","",SUMIFS(Transaktionen!$N$2:$N$251,Transaktionen!$C$2:$C$251,B51,Transaktionen!$F$2:$F$251,"Dividende"))</f>
        <v/>
      </c>
      <c r="L51" s="9" t="str">
        <f>IF(B51="","",SUMIFS(Transaktionen!$N$2:$N$251,Transaktionen!$C$2:$C$251,B51,Transaktionen!$F$2:$F$251,"Verkauf"))</f>
        <v/>
      </c>
      <c r="M51" s="9" t="str">
        <f t="shared" si="9"/>
        <v/>
      </c>
      <c r="N51" s="10">
        <f t="shared" si="10"/>
        <v>0</v>
      </c>
      <c r="O51" s="10">
        <f t="shared" si="11"/>
        <v>0</v>
      </c>
      <c r="P51" s="10" t="str">
        <f>IF(B51="","",Kursdaten!I51)</f>
        <v/>
      </c>
      <c r="Q51" s="10" t="str">
        <f t="shared" si="12"/>
        <v/>
      </c>
      <c r="R51" s="2" t="str">
        <f t="shared" si="13"/>
        <v/>
      </c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2" t="str">
        <f>IF(Kursdaten!A52="","",Kursdaten!A52)</f>
        <v/>
      </c>
      <c r="B52" s="2" t="str">
        <f>IF(Kursdaten!B52="","",Kursdaten!B52)</f>
        <v/>
      </c>
      <c r="C52" s="2" t="str">
        <f>IF(Kursdaten!C52="","",Kursdaten!C52)</f>
        <v/>
      </c>
      <c r="D52" s="2" t="str">
        <f>IF(Kursdaten!D52="","",Kursdaten!D52)</f>
        <v/>
      </c>
      <c r="E52" s="26" t="str">
        <f>IF(B52="","",SUMIFS(Transaktionen!$G$2:$G$251,Transaktionen!$C$2:$C$251,B52,Transaktionen!$F$2:$F$251,"Kauf")-SUMIFS(Transaktionen!$G$2:$G$251,Transaktionen!$C$2:$C$251,B52,Transaktionen!$F$2:$F$251,"Verkauf"))</f>
        <v/>
      </c>
      <c r="F52" s="26" t="str">
        <f>IF(B52="","",SUMIFS(Transaktionen!$G$2:$G$251,Transaktionen!$C$2:$C$251,B52,Transaktionen!$F$2:$F$251,"Kauf"))</f>
        <v/>
      </c>
      <c r="G52" s="9" t="str">
        <f>IF(B52="","",SUMIFS(Transaktionen!$M$2:$M$251,Transaktionen!$C$2:$C$251,B52,Transaktionen!$F$2:$F$251,"Kauf")+SUMIFS(Transaktionen!$K$2:$K$251,Transaktionen!$C$2:$C$251,B52,Transaktionen!$F$2:$F$251,"Kauf")+SUMIFS(Transaktionen!$L$2:$L$251,Transaktionen!$C$2:$C$251,B52,Transaktionen!$F$2:$F$251,"Kauf"))</f>
        <v/>
      </c>
      <c r="H52" s="9">
        <f t="shared" si="7"/>
        <v>0</v>
      </c>
      <c r="I52" s="9" t="str">
        <f>IF(B52="","",Kursdaten!H52)</f>
        <v/>
      </c>
      <c r="J52" s="9" t="str">
        <f t="shared" si="8"/>
        <v/>
      </c>
      <c r="K52" s="9" t="str">
        <f>IF(B52="","",SUMIFS(Transaktionen!$N$2:$N$251,Transaktionen!$C$2:$C$251,B52,Transaktionen!$F$2:$F$251,"Dividende"))</f>
        <v/>
      </c>
      <c r="L52" s="9" t="str">
        <f>IF(B52="","",SUMIFS(Transaktionen!$N$2:$N$251,Transaktionen!$C$2:$C$251,B52,Transaktionen!$F$2:$F$251,"Verkauf"))</f>
        <v/>
      </c>
      <c r="M52" s="9" t="str">
        <f t="shared" si="9"/>
        <v/>
      </c>
      <c r="N52" s="10">
        <f t="shared" si="10"/>
        <v>0</v>
      </c>
      <c r="O52" s="10">
        <f t="shared" si="11"/>
        <v>0</v>
      </c>
      <c r="P52" s="10" t="str">
        <f>IF(B52="","",Kursdaten!I52)</f>
        <v/>
      </c>
      <c r="Q52" s="10" t="str">
        <f t="shared" si="12"/>
        <v/>
      </c>
      <c r="R52" s="2" t="str">
        <f t="shared" si="13"/>
        <v/>
      </c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2" t="str">
        <f>IF(Kursdaten!A53="","",Kursdaten!A53)</f>
        <v/>
      </c>
      <c r="B53" s="2" t="str">
        <f>IF(Kursdaten!B53="","",Kursdaten!B53)</f>
        <v/>
      </c>
      <c r="C53" s="2" t="str">
        <f>IF(Kursdaten!C53="","",Kursdaten!C53)</f>
        <v/>
      </c>
      <c r="D53" s="2" t="str">
        <f>IF(Kursdaten!D53="","",Kursdaten!D53)</f>
        <v/>
      </c>
      <c r="E53" s="26" t="str">
        <f>IF(B53="","",SUMIFS(Transaktionen!$G$2:$G$251,Transaktionen!$C$2:$C$251,B53,Transaktionen!$F$2:$F$251,"Kauf")-SUMIFS(Transaktionen!$G$2:$G$251,Transaktionen!$C$2:$C$251,B53,Transaktionen!$F$2:$F$251,"Verkauf"))</f>
        <v/>
      </c>
      <c r="F53" s="26" t="str">
        <f>IF(B53="","",SUMIFS(Transaktionen!$G$2:$G$251,Transaktionen!$C$2:$C$251,B53,Transaktionen!$F$2:$F$251,"Kauf"))</f>
        <v/>
      </c>
      <c r="G53" s="9" t="str">
        <f>IF(B53="","",SUMIFS(Transaktionen!$M$2:$M$251,Transaktionen!$C$2:$C$251,B53,Transaktionen!$F$2:$F$251,"Kauf")+SUMIFS(Transaktionen!$K$2:$K$251,Transaktionen!$C$2:$C$251,B53,Transaktionen!$F$2:$F$251,"Kauf")+SUMIFS(Transaktionen!$L$2:$L$251,Transaktionen!$C$2:$C$251,B53,Transaktionen!$F$2:$F$251,"Kauf"))</f>
        <v/>
      </c>
      <c r="H53" s="9">
        <f t="shared" si="7"/>
        <v>0</v>
      </c>
      <c r="I53" s="9" t="str">
        <f>IF(B53="","",Kursdaten!H53)</f>
        <v/>
      </c>
      <c r="J53" s="9" t="str">
        <f t="shared" si="8"/>
        <v/>
      </c>
      <c r="K53" s="9" t="str">
        <f>IF(B53="","",SUMIFS(Transaktionen!$N$2:$N$251,Transaktionen!$C$2:$C$251,B53,Transaktionen!$F$2:$F$251,"Dividende"))</f>
        <v/>
      </c>
      <c r="L53" s="9" t="str">
        <f>IF(B53="","",SUMIFS(Transaktionen!$N$2:$N$251,Transaktionen!$C$2:$C$251,B53,Transaktionen!$F$2:$F$251,"Verkauf"))</f>
        <v/>
      </c>
      <c r="M53" s="9" t="str">
        <f t="shared" si="9"/>
        <v/>
      </c>
      <c r="N53" s="10">
        <f t="shared" si="10"/>
        <v>0</v>
      </c>
      <c r="O53" s="10">
        <f t="shared" si="11"/>
        <v>0</v>
      </c>
      <c r="P53" s="10" t="str">
        <f>IF(B53="","",Kursdaten!I53)</f>
        <v/>
      </c>
      <c r="Q53" s="10" t="str">
        <f t="shared" si="12"/>
        <v/>
      </c>
      <c r="R53" s="2" t="str">
        <f t="shared" si="13"/>
        <v/>
      </c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2" t="str">
        <f>IF(Kursdaten!A54="","",Kursdaten!A54)</f>
        <v/>
      </c>
      <c r="B54" s="2" t="str">
        <f>IF(Kursdaten!B54="","",Kursdaten!B54)</f>
        <v/>
      </c>
      <c r="C54" s="2" t="str">
        <f>IF(Kursdaten!C54="","",Kursdaten!C54)</f>
        <v/>
      </c>
      <c r="D54" s="2" t="str">
        <f>IF(Kursdaten!D54="","",Kursdaten!D54)</f>
        <v/>
      </c>
      <c r="E54" s="26" t="str">
        <f>IF(B54="","",SUMIFS(Transaktionen!$G$2:$G$251,Transaktionen!$C$2:$C$251,B54,Transaktionen!$F$2:$F$251,"Kauf")-SUMIFS(Transaktionen!$G$2:$G$251,Transaktionen!$C$2:$C$251,B54,Transaktionen!$F$2:$F$251,"Verkauf"))</f>
        <v/>
      </c>
      <c r="F54" s="26" t="str">
        <f>IF(B54="","",SUMIFS(Transaktionen!$G$2:$G$251,Transaktionen!$C$2:$C$251,B54,Transaktionen!$F$2:$F$251,"Kauf"))</f>
        <v/>
      </c>
      <c r="G54" s="9" t="str">
        <f>IF(B54="","",SUMIFS(Transaktionen!$M$2:$M$251,Transaktionen!$C$2:$C$251,B54,Transaktionen!$F$2:$F$251,"Kauf")+SUMIFS(Transaktionen!$K$2:$K$251,Transaktionen!$C$2:$C$251,B54,Transaktionen!$F$2:$F$251,"Kauf")+SUMIFS(Transaktionen!$L$2:$L$251,Transaktionen!$C$2:$C$251,B54,Transaktionen!$F$2:$F$251,"Kauf"))</f>
        <v/>
      </c>
      <c r="H54" s="9">
        <f t="shared" si="7"/>
        <v>0</v>
      </c>
      <c r="I54" s="9" t="str">
        <f>IF(B54="","",Kursdaten!H54)</f>
        <v/>
      </c>
      <c r="J54" s="9" t="str">
        <f t="shared" si="8"/>
        <v/>
      </c>
      <c r="K54" s="9" t="str">
        <f>IF(B54="","",SUMIFS(Transaktionen!$N$2:$N$251,Transaktionen!$C$2:$C$251,B54,Transaktionen!$F$2:$F$251,"Dividende"))</f>
        <v/>
      </c>
      <c r="L54" s="9" t="str">
        <f>IF(B54="","",SUMIFS(Transaktionen!$N$2:$N$251,Transaktionen!$C$2:$C$251,B54,Transaktionen!$F$2:$F$251,"Verkauf"))</f>
        <v/>
      </c>
      <c r="M54" s="9" t="str">
        <f t="shared" si="9"/>
        <v/>
      </c>
      <c r="N54" s="10">
        <f t="shared" si="10"/>
        <v>0</v>
      </c>
      <c r="O54" s="10">
        <f t="shared" si="11"/>
        <v>0</v>
      </c>
      <c r="P54" s="10" t="str">
        <f>IF(B54="","",Kursdaten!I54)</f>
        <v/>
      </c>
      <c r="Q54" s="10" t="str">
        <f t="shared" si="12"/>
        <v/>
      </c>
      <c r="R54" s="2" t="str">
        <f t="shared" si="13"/>
        <v/>
      </c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2" t="str">
        <f>IF(Kursdaten!A55="","",Kursdaten!A55)</f>
        <v/>
      </c>
      <c r="B55" s="2" t="str">
        <f>IF(Kursdaten!B55="","",Kursdaten!B55)</f>
        <v/>
      </c>
      <c r="C55" s="2" t="str">
        <f>IF(Kursdaten!C55="","",Kursdaten!C55)</f>
        <v/>
      </c>
      <c r="D55" s="2" t="str">
        <f>IF(Kursdaten!D55="","",Kursdaten!D55)</f>
        <v/>
      </c>
      <c r="E55" s="26" t="str">
        <f>IF(B55="","",SUMIFS(Transaktionen!$G$2:$G$251,Transaktionen!$C$2:$C$251,B55,Transaktionen!$F$2:$F$251,"Kauf")-SUMIFS(Transaktionen!$G$2:$G$251,Transaktionen!$C$2:$C$251,B55,Transaktionen!$F$2:$F$251,"Verkauf"))</f>
        <v/>
      </c>
      <c r="F55" s="26" t="str">
        <f>IF(B55="","",SUMIFS(Transaktionen!$G$2:$G$251,Transaktionen!$C$2:$C$251,B55,Transaktionen!$F$2:$F$251,"Kauf"))</f>
        <v/>
      </c>
      <c r="G55" s="9" t="str">
        <f>IF(B55="","",SUMIFS(Transaktionen!$M$2:$M$251,Transaktionen!$C$2:$C$251,B55,Transaktionen!$F$2:$F$251,"Kauf")+SUMIFS(Transaktionen!$K$2:$K$251,Transaktionen!$C$2:$C$251,B55,Transaktionen!$F$2:$F$251,"Kauf")+SUMIFS(Transaktionen!$L$2:$L$251,Transaktionen!$C$2:$C$251,B55,Transaktionen!$F$2:$F$251,"Kauf"))</f>
        <v/>
      </c>
      <c r="H55" s="9">
        <f t="shared" si="7"/>
        <v>0</v>
      </c>
      <c r="I55" s="9" t="str">
        <f>IF(B55="","",Kursdaten!H55)</f>
        <v/>
      </c>
      <c r="J55" s="9" t="str">
        <f t="shared" si="8"/>
        <v/>
      </c>
      <c r="K55" s="9" t="str">
        <f>IF(B55="","",SUMIFS(Transaktionen!$N$2:$N$251,Transaktionen!$C$2:$C$251,B55,Transaktionen!$F$2:$F$251,"Dividende"))</f>
        <v/>
      </c>
      <c r="L55" s="9" t="str">
        <f>IF(B55="","",SUMIFS(Transaktionen!$N$2:$N$251,Transaktionen!$C$2:$C$251,B55,Transaktionen!$F$2:$F$251,"Verkauf"))</f>
        <v/>
      </c>
      <c r="M55" s="9" t="str">
        <f t="shared" si="9"/>
        <v/>
      </c>
      <c r="N55" s="10">
        <f t="shared" si="10"/>
        <v>0</v>
      </c>
      <c r="O55" s="10">
        <f t="shared" si="11"/>
        <v>0</v>
      </c>
      <c r="P55" s="10" t="str">
        <f>IF(B55="","",Kursdaten!I55)</f>
        <v/>
      </c>
      <c r="Q55" s="10" t="str">
        <f t="shared" si="12"/>
        <v/>
      </c>
      <c r="R55" s="2" t="str">
        <f t="shared" si="13"/>
        <v/>
      </c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2" t="str">
        <f>IF(Kursdaten!A56="","",Kursdaten!A56)</f>
        <v/>
      </c>
      <c r="B56" s="2" t="str">
        <f>IF(Kursdaten!B56="","",Kursdaten!B56)</f>
        <v/>
      </c>
      <c r="C56" s="2" t="str">
        <f>IF(Kursdaten!C56="","",Kursdaten!C56)</f>
        <v/>
      </c>
      <c r="D56" s="2" t="str">
        <f>IF(Kursdaten!D56="","",Kursdaten!D56)</f>
        <v/>
      </c>
      <c r="E56" s="26" t="str">
        <f>IF(B56="","",SUMIFS(Transaktionen!$G$2:$G$251,Transaktionen!$C$2:$C$251,B56,Transaktionen!$F$2:$F$251,"Kauf")-SUMIFS(Transaktionen!$G$2:$G$251,Transaktionen!$C$2:$C$251,B56,Transaktionen!$F$2:$F$251,"Verkauf"))</f>
        <v/>
      </c>
      <c r="F56" s="26" t="str">
        <f>IF(B56="","",SUMIFS(Transaktionen!$G$2:$G$251,Transaktionen!$C$2:$C$251,B56,Transaktionen!$F$2:$F$251,"Kauf"))</f>
        <v/>
      </c>
      <c r="G56" s="9" t="str">
        <f>IF(B56="","",SUMIFS(Transaktionen!$M$2:$M$251,Transaktionen!$C$2:$C$251,B56,Transaktionen!$F$2:$F$251,"Kauf")+SUMIFS(Transaktionen!$K$2:$K$251,Transaktionen!$C$2:$C$251,B56,Transaktionen!$F$2:$F$251,"Kauf")+SUMIFS(Transaktionen!$L$2:$L$251,Transaktionen!$C$2:$C$251,B56,Transaktionen!$F$2:$F$251,"Kauf"))</f>
        <v/>
      </c>
      <c r="H56" s="9">
        <f t="shared" si="7"/>
        <v>0</v>
      </c>
      <c r="I56" s="9" t="str">
        <f>IF(B56="","",Kursdaten!H56)</f>
        <v/>
      </c>
      <c r="J56" s="9" t="str">
        <f t="shared" si="8"/>
        <v/>
      </c>
      <c r="K56" s="9" t="str">
        <f>IF(B56="","",SUMIFS(Transaktionen!$N$2:$N$251,Transaktionen!$C$2:$C$251,B56,Transaktionen!$F$2:$F$251,"Dividende"))</f>
        <v/>
      </c>
      <c r="L56" s="9" t="str">
        <f>IF(B56="","",SUMIFS(Transaktionen!$N$2:$N$251,Transaktionen!$C$2:$C$251,B56,Transaktionen!$F$2:$F$251,"Verkauf"))</f>
        <v/>
      </c>
      <c r="M56" s="9" t="str">
        <f t="shared" si="9"/>
        <v/>
      </c>
      <c r="N56" s="10">
        <f t="shared" si="10"/>
        <v>0</v>
      </c>
      <c r="O56" s="10">
        <f t="shared" si="11"/>
        <v>0</v>
      </c>
      <c r="P56" s="10" t="str">
        <f>IF(B56="","",Kursdaten!I56)</f>
        <v/>
      </c>
      <c r="Q56" s="10" t="str">
        <f t="shared" si="12"/>
        <v/>
      </c>
      <c r="R56" s="2" t="str">
        <f t="shared" si="13"/>
        <v/>
      </c>
      <c r="S56" s="11"/>
      <c r="T56" s="11"/>
      <c r="U56" s="11"/>
      <c r="V56" s="11"/>
      <c r="W56" s="11"/>
      <c r="X56" s="11"/>
      <c r="Y56" s="11"/>
      <c r="Z56" s="11"/>
    </row>
    <row r="57" spans="1:26" x14ac:dyDescent="0.25">
      <c r="A57" s="2" t="str">
        <f>IF(Kursdaten!A57="","",Kursdaten!A57)</f>
        <v/>
      </c>
      <c r="B57" s="2" t="str">
        <f>IF(Kursdaten!B57="","",Kursdaten!B57)</f>
        <v/>
      </c>
      <c r="C57" s="2" t="str">
        <f>IF(Kursdaten!C57="","",Kursdaten!C57)</f>
        <v/>
      </c>
      <c r="D57" s="2" t="str">
        <f>IF(Kursdaten!D57="","",Kursdaten!D57)</f>
        <v/>
      </c>
      <c r="E57" s="26" t="str">
        <f>IF(B57="","",SUMIFS(Transaktionen!$G$2:$G$251,Transaktionen!$C$2:$C$251,B57,Transaktionen!$F$2:$F$251,"Kauf")-SUMIFS(Transaktionen!$G$2:$G$251,Transaktionen!$C$2:$C$251,B57,Transaktionen!$F$2:$F$251,"Verkauf"))</f>
        <v/>
      </c>
      <c r="F57" s="26" t="str">
        <f>IF(B57="","",SUMIFS(Transaktionen!$G$2:$G$251,Transaktionen!$C$2:$C$251,B57,Transaktionen!$F$2:$F$251,"Kauf"))</f>
        <v/>
      </c>
      <c r="G57" s="9" t="str">
        <f>IF(B57="","",SUMIFS(Transaktionen!$M$2:$M$251,Transaktionen!$C$2:$C$251,B57,Transaktionen!$F$2:$F$251,"Kauf")+SUMIFS(Transaktionen!$K$2:$K$251,Transaktionen!$C$2:$C$251,B57,Transaktionen!$F$2:$F$251,"Kauf")+SUMIFS(Transaktionen!$L$2:$L$251,Transaktionen!$C$2:$C$251,B57,Transaktionen!$F$2:$F$251,"Kauf"))</f>
        <v/>
      </c>
      <c r="H57" s="9">
        <f t="shared" si="7"/>
        <v>0</v>
      </c>
      <c r="I57" s="9" t="str">
        <f>IF(B57="","",Kursdaten!H57)</f>
        <v/>
      </c>
      <c r="J57" s="9" t="str">
        <f t="shared" si="8"/>
        <v/>
      </c>
      <c r="K57" s="9" t="str">
        <f>IF(B57="","",SUMIFS(Transaktionen!$N$2:$N$251,Transaktionen!$C$2:$C$251,B57,Transaktionen!$F$2:$F$251,"Dividende"))</f>
        <v/>
      </c>
      <c r="L57" s="9" t="str">
        <f>IF(B57="","",SUMIFS(Transaktionen!$N$2:$N$251,Transaktionen!$C$2:$C$251,B57,Transaktionen!$F$2:$F$251,"Verkauf"))</f>
        <v/>
      </c>
      <c r="M57" s="9" t="str">
        <f t="shared" si="9"/>
        <v/>
      </c>
      <c r="N57" s="10">
        <f t="shared" si="10"/>
        <v>0</v>
      </c>
      <c r="O57" s="10">
        <f t="shared" si="11"/>
        <v>0</v>
      </c>
      <c r="P57" s="10" t="str">
        <f>IF(B57="","",Kursdaten!I57)</f>
        <v/>
      </c>
      <c r="Q57" s="10" t="str">
        <f t="shared" si="12"/>
        <v/>
      </c>
      <c r="R57" s="2" t="str">
        <f t="shared" si="13"/>
        <v/>
      </c>
      <c r="S57" s="11"/>
      <c r="T57" s="11"/>
      <c r="U57" s="11"/>
      <c r="V57" s="11"/>
      <c r="W57" s="11"/>
      <c r="X57" s="11"/>
      <c r="Y57" s="11"/>
      <c r="Z57" s="11"/>
    </row>
    <row r="58" spans="1:26" x14ac:dyDescent="0.25">
      <c r="A58" s="2" t="str">
        <f>IF(Kursdaten!A58="","",Kursdaten!A58)</f>
        <v/>
      </c>
      <c r="B58" s="2" t="str">
        <f>IF(Kursdaten!B58="","",Kursdaten!B58)</f>
        <v/>
      </c>
      <c r="C58" s="2" t="str">
        <f>IF(Kursdaten!C58="","",Kursdaten!C58)</f>
        <v/>
      </c>
      <c r="D58" s="2" t="str">
        <f>IF(Kursdaten!D58="","",Kursdaten!D58)</f>
        <v/>
      </c>
      <c r="E58" s="26" t="str">
        <f>IF(B58="","",SUMIFS(Transaktionen!$G$2:$G$251,Transaktionen!$C$2:$C$251,B58,Transaktionen!$F$2:$F$251,"Kauf")-SUMIFS(Transaktionen!$G$2:$G$251,Transaktionen!$C$2:$C$251,B58,Transaktionen!$F$2:$F$251,"Verkauf"))</f>
        <v/>
      </c>
      <c r="F58" s="26" t="str">
        <f>IF(B58="","",SUMIFS(Transaktionen!$G$2:$G$251,Transaktionen!$C$2:$C$251,B58,Transaktionen!$F$2:$F$251,"Kauf"))</f>
        <v/>
      </c>
      <c r="G58" s="9" t="str">
        <f>IF(B58="","",SUMIFS(Transaktionen!$M$2:$M$251,Transaktionen!$C$2:$C$251,B58,Transaktionen!$F$2:$F$251,"Kauf")+SUMIFS(Transaktionen!$K$2:$K$251,Transaktionen!$C$2:$C$251,B58,Transaktionen!$F$2:$F$251,"Kauf")+SUMIFS(Transaktionen!$L$2:$L$251,Transaktionen!$C$2:$C$251,B58,Transaktionen!$F$2:$F$251,"Kauf"))</f>
        <v/>
      </c>
      <c r="H58" s="9">
        <f t="shared" si="7"/>
        <v>0</v>
      </c>
      <c r="I58" s="9" t="str">
        <f>IF(B58="","",Kursdaten!H58)</f>
        <v/>
      </c>
      <c r="J58" s="9" t="str">
        <f t="shared" si="8"/>
        <v/>
      </c>
      <c r="K58" s="9" t="str">
        <f>IF(B58="","",SUMIFS(Transaktionen!$N$2:$N$251,Transaktionen!$C$2:$C$251,B58,Transaktionen!$F$2:$F$251,"Dividende"))</f>
        <v/>
      </c>
      <c r="L58" s="9" t="str">
        <f>IF(B58="","",SUMIFS(Transaktionen!$N$2:$N$251,Transaktionen!$C$2:$C$251,B58,Transaktionen!$F$2:$F$251,"Verkauf"))</f>
        <v/>
      </c>
      <c r="M58" s="9" t="str">
        <f t="shared" si="9"/>
        <v/>
      </c>
      <c r="N58" s="10">
        <f t="shared" si="10"/>
        <v>0</v>
      </c>
      <c r="O58" s="10">
        <f t="shared" si="11"/>
        <v>0</v>
      </c>
      <c r="P58" s="10" t="str">
        <f>IF(B58="","",Kursdaten!I58)</f>
        <v/>
      </c>
      <c r="Q58" s="10" t="str">
        <f t="shared" si="12"/>
        <v/>
      </c>
      <c r="R58" s="2" t="str">
        <f t="shared" si="13"/>
        <v/>
      </c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2" t="str">
        <f>IF(Kursdaten!A59="","",Kursdaten!A59)</f>
        <v/>
      </c>
      <c r="B59" s="2" t="str">
        <f>IF(Kursdaten!B59="","",Kursdaten!B59)</f>
        <v/>
      </c>
      <c r="C59" s="2" t="str">
        <f>IF(Kursdaten!C59="","",Kursdaten!C59)</f>
        <v/>
      </c>
      <c r="D59" s="2" t="str">
        <f>IF(Kursdaten!D59="","",Kursdaten!D59)</f>
        <v/>
      </c>
      <c r="E59" s="26" t="str">
        <f>IF(B59="","",SUMIFS(Transaktionen!$G$2:$G$251,Transaktionen!$C$2:$C$251,B59,Transaktionen!$F$2:$F$251,"Kauf")-SUMIFS(Transaktionen!$G$2:$G$251,Transaktionen!$C$2:$C$251,B59,Transaktionen!$F$2:$F$251,"Verkauf"))</f>
        <v/>
      </c>
      <c r="F59" s="26" t="str">
        <f>IF(B59="","",SUMIFS(Transaktionen!$G$2:$G$251,Transaktionen!$C$2:$C$251,B59,Transaktionen!$F$2:$F$251,"Kauf"))</f>
        <v/>
      </c>
      <c r="G59" s="9" t="str">
        <f>IF(B59="","",SUMIFS(Transaktionen!$M$2:$M$251,Transaktionen!$C$2:$C$251,B59,Transaktionen!$F$2:$F$251,"Kauf")+SUMIFS(Transaktionen!$K$2:$K$251,Transaktionen!$C$2:$C$251,B59,Transaktionen!$F$2:$F$251,"Kauf")+SUMIFS(Transaktionen!$L$2:$L$251,Transaktionen!$C$2:$C$251,B59,Transaktionen!$F$2:$F$251,"Kauf"))</f>
        <v/>
      </c>
      <c r="H59" s="9">
        <f t="shared" si="7"/>
        <v>0</v>
      </c>
      <c r="I59" s="9" t="str">
        <f>IF(B59="","",Kursdaten!H59)</f>
        <v/>
      </c>
      <c r="J59" s="9" t="str">
        <f t="shared" si="8"/>
        <v/>
      </c>
      <c r="K59" s="9" t="str">
        <f>IF(B59="","",SUMIFS(Transaktionen!$N$2:$N$251,Transaktionen!$C$2:$C$251,B59,Transaktionen!$F$2:$F$251,"Dividende"))</f>
        <v/>
      </c>
      <c r="L59" s="9" t="str">
        <f>IF(B59="","",SUMIFS(Transaktionen!$N$2:$N$251,Transaktionen!$C$2:$C$251,B59,Transaktionen!$F$2:$F$251,"Verkauf"))</f>
        <v/>
      </c>
      <c r="M59" s="9" t="str">
        <f t="shared" si="9"/>
        <v/>
      </c>
      <c r="N59" s="10">
        <f t="shared" si="10"/>
        <v>0</v>
      </c>
      <c r="O59" s="10">
        <f t="shared" si="11"/>
        <v>0</v>
      </c>
      <c r="P59" s="10" t="str">
        <f>IF(B59="","",Kursdaten!I59)</f>
        <v/>
      </c>
      <c r="Q59" s="10" t="str">
        <f t="shared" si="12"/>
        <v/>
      </c>
      <c r="R59" s="2" t="str">
        <f t="shared" si="13"/>
        <v/>
      </c>
      <c r="S59" s="11"/>
      <c r="T59" s="11"/>
      <c r="U59" s="11"/>
      <c r="V59" s="11"/>
      <c r="W59" s="11"/>
      <c r="X59" s="11"/>
      <c r="Y59" s="11"/>
      <c r="Z59" s="11"/>
    </row>
    <row r="60" spans="1:26" x14ac:dyDescent="0.25">
      <c r="A60" s="2" t="str">
        <f>IF(Kursdaten!A60="","",Kursdaten!A60)</f>
        <v/>
      </c>
      <c r="B60" s="2" t="str">
        <f>IF(Kursdaten!B60="","",Kursdaten!B60)</f>
        <v/>
      </c>
      <c r="C60" s="2" t="str">
        <f>IF(Kursdaten!C60="","",Kursdaten!C60)</f>
        <v/>
      </c>
      <c r="D60" s="2" t="str">
        <f>IF(Kursdaten!D60="","",Kursdaten!D60)</f>
        <v/>
      </c>
      <c r="E60" s="26" t="str">
        <f>IF(B60="","",SUMIFS(Transaktionen!$G$2:$G$251,Transaktionen!$C$2:$C$251,B60,Transaktionen!$F$2:$F$251,"Kauf")-SUMIFS(Transaktionen!$G$2:$G$251,Transaktionen!$C$2:$C$251,B60,Transaktionen!$F$2:$F$251,"Verkauf"))</f>
        <v/>
      </c>
      <c r="F60" s="26" t="str">
        <f>IF(B60="","",SUMIFS(Transaktionen!$G$2:$G$251,Transaktionen!$C$2:$C$251,B60,Transaktionen!$F$2:$F$251,"Kauf"))</f>
        <v/>
      </c>
      <c r="G60" s="9" t="str">
        <f>IF(B60="","",SUMIFS(Transaktionen!$M$2:$M$251,Transaktionen!$C$2:$C$251,B60,Transaktionen!$F$2:$F$251,"Kauf")+SUMIFS(Transaktionen!$K$2:$K$251,Transaktionen!$C$2:$C$251,B60,Transaktionen!$F$2:$F$251,"Kauf")+SUMIFS(Transaktionen!$L$2:$L$251,Transaktionen!$C$2:$C$251,B60,Transaktionen!$F$2:$F$251,"Kauf"))</f>
        <v/>
      </c>
      <c r="H60" s="9">
        <f t="shared" si="7"/>
        <v>0</v>
      </c>
      <c r="I60" s="9" t="str">
        <f>IF(B60="","",Kursdaten!H60)</f>
        <v/>
      </c>
      <c r="J60" s="9" t="str">
        <f t="shared" si="8"/>
        <v/>
      </c>
      <c r="K60" s="9" t="str">
        <f>IF(B60="","",SUMIFS(Transaktionen!$N$2:$N$251,Transaktionen!$C$2:$C$251,B60,Transaktionen!$F$2:$F$251,"Dividende"))</f>
        <v/>
      </c>
      <c r="L60" s="9" t="str">
        <f>IF(B60="","",SUMIFS(Transaktionen!$N$2:$N$251,Transaktionen!$C$2:$C$251,B60,Transaktionen!$F$2:$F$251,"Verkauf"))</f>
        <v/>
      </c>
      <c r="M60" s="9" t="str">
        <f t="shared" si="9"/>
        <v/>
      </c>
      <c r="N60" s="10">
        <f t="shared" si="10"/>
        <v>0</v>
      </c>
      <c r="O60" s="10">
        <f t="shared" si="11"/>
        <v>0</v>
      </c>
      <c r="P60" s="10" t="str">
        <f>IF(B60="","",Kursdaten!I60)</f>
        <v/>
      </c>
      <c r="Q60" s="10" t="str">
        <f t="shared" si="12"/>
        <v/>
      </c>
      <c r="R60" s="2" t="str">
        <f t="shared" si="13"/>
        <v/>
      </c>
      <c r="S60" s="11"/>
      <c r="T60" s="11"/>
      <c r="U60" s="11"/>
      <c r="V60" s="11"/>
      <c r="W60" s="11"/>
      <c r="X60" s="11"/>
      <c r="Y60" s="11"/>
      <c r="Z60" s="11"/>
    </row>
    <row r="61" spans="1:26" x14ac:dyDescent="0.25">
      <c r="A61" s="2" t="str">
        <f>IF(Kursdaten!A61="","",Kursdaten!A61)</f>
        <v/>
      </c>
      <c r="B61" s="2" t="str">
        <f>IF(Kursdaten!B61="","",Kursdaten!B61)</f>
        <v/>
      </c>
      <c r="C61" s="2" t="str">
        <f>IF(Kursdaten!C61="","",Kursdaten!C61)</f>
        <v/>
      </c>
      <c r="D61" s="2" t="str">
        <f>IF(Kursdaten!D61="","",Kursdaten!D61)</f>
        <v/>
      </c>
      <c r="E61" s="26" t="str">
        <f>IF(B61="","",SUMIFS(Transaktionen!$G$2:$G$251,Transaktionen!$C$2:$C$251,B61,Transaktionen!$F$2:$F$251,"Kauf")-SUMIFS(Transaktionen!$G$2:$G$251,Transaktionen!$C$2:$C$251,B61,Transaktionen!$F$2:$F$251,"Verkauf"))</f>
        <v/>
      </c>
      <c r="F61" s="26" t="str">
        <f>IF(B61="","",SUMIFS(Transaktionen!$G$2:$G$251,Transaktionen!$C$2:$C$251,B61,Transaktionen!$F$2:$F$251,"Kauf"))</f>
        <v/>
      </c>
      <c r="G61" s="9" t="str">
        <f>IF(B61="","",SUMIFS(Transaktionen!$M$2:$M$251,Transaktionen!$C$2:$C$251,B61,Transaktionen!$F$2:$F$251,"Kauf")+SUMIFS(Transaktionen!$K$2:$K$251,Transaktionen!$C$2:$C$251,B61,Transaktionen!$F$2:$F$251,"Kauf")+SUMIFS(Transaktionen!$L$2:$L$251,Transaktionen!$C$2:$C$251,B61,Transaktionen!$F$2:$F$251,"Kauf"))</f>
        <v/>
      </c>
      <c r="H61" s="9">
        <f t="shared" si="7"/>
        <v>0</v>
      </c>
      <c r="I61" s="9" t="str">
        <f>IF(B61="","",Kursdaten!H61)</f>
        <v/>
      </c>
      <c r="J61" s="9" t="str">
        <f t="shared" si="8"/>
        <v/>
      </c>
      <c r="K61" s="9" t="str">
        <f>IF(B61="","",SUMIFS(Transaktionen!$N$2:$N$251,Transaktionen!$C$2:$C$251,B61,Transaktionen!$F$2:$F$251,"Dividende"))</f>
        <v/>
      </c>
      <c r="L61" s="9" t="str">
        <f>IF(B61="","",SUMIFS(Transaktionen!$N$2:$N$251,Transaktionen!$C$2:$C$251,B61,Transaktionen!$F$2:$F$251,"Verkauf"))</f>
        <v/>
      </c>
      <c r="M61" s="9" t="str">
        <f t="shared" si="9"/>
        <v/>
      </c>
      <c r="N61" s="10">
        <f t="shared" si="10"/>
        <v>0</v>
      </c>
      <c r="O61" s="10">
        <f t="shared" si="11"/>
        <v>0</v>
      </c>
      <c r="P61" s="10" t="str">
        <f>IF(B61="","",Kursdaten!I61)</f>
        <v/>
      </c>
      <c r="Q61" s="10" t="str">
        <f t="shared" si="12"/>
        <v/>
      </c>
      <c r="R61" s="2" t="str">
        <f t="shared" si="13"/>
        <v/>
      </c>
      <c r="S61" s="11"/>
      <c r="T61" s="11"/>
      <c r="U61" s="11"/>
      <c r="V61" s="11"/>
      <c r="W61" s="11"/>
      <c r="X61" s="11"/>
      <c r="Y61" s="11"/>
      <c r="Z61" s="11"/>
    </row>
    <row r="62" spans="1:26" x14ac:dyDescent="0.25">
      <c r="A62" s="2" t="str">
        <f>IF(Kursdaten!A62="","",Kursdaten!A62)</f>
        <v/>
      </c>
      <c r="B62" s="2" t="str">
        <f>IF(Kursdaten!B62="","",Kursdaten!B62)</f>
        <v/>
      </c>
      <c r="C62" s="2" t="str">
        <f>IF(Kursdaten!C62="","",Kursdaten!C62)</f>
        <v/>
      </c>
      <c r="D62" s="2" t="str">
        <f>IF(Kursdaten!D62="","",Kursdaten!D62)</f>
        <v/>
      </c>
      <c r="E62" s="26" t="str">
        <f>IF(B62="","",SUMIFS(Transaktionen!$G$2:$G$251,Transaktionen!$C$2:$C$251,B62,Transaktionen!$F$2:$F$251,"Kauf")-SUMIFS(Transaktionen!$G$2:$G$251,Transaktionen!$C$2:$C$251,B62,Transaktionen!$F$2:$F$251,"Verkauf"))</f>
        <v/>
      </c>
      <c r="F62" s="26" t="str">
        <f>IF(B62="","",SUMIFS(Transaktionen!$G$2:$G$251,Transaktionen!$C$2:$C$251,B62,Transaktionen!$F$2:$F$251,"Kauf"))</f>
        <v/>
      </c>
      <c r="G62" s="9" t="str">
        <f>IF(B62="","",SUMIFS(Transaktionen!$M$2:$M$251,Transaktionen!$C$2:$C$251,B62,Transaktionen!$F$2:$F$251,"Kauf")+SUMIFS(Transaktionen!$K$2:$K$251,Transaktionen!$C$2:$C$251,B62,Transaktionen!$F$2:$F$251,"Kauf")+SUMIFS(Transaktionen!$L$2:$L$251,Transaktionen!$C$2:$C$251,B62,Transaktionen!$F$2:$F$251,"Kauf"))</f>
        <v/>
      </c>
      <c r="H62" s="9">
        <f t="shared" si="7"/>
        <v>0</v>
      </c>
      <c r="I62" s="9" t="str">
        <f>IF(B62="","",Kursdaten!H62)</f>
        <v/>
      </c>
      <c r="J62" s="9" t="str">
        <f t="shared" si="8"/>
        <v/>
      </c>
      <c r="K62" s="9" t="str">
        <f>IF(B62="","",SUMIFS(Transaktionen!$N$2:$N$251,Transaktionen!$C$2:$C$251,B62,Transaktionen!$F$2:$F$251,"Dividende"))</f>
        <v/>
      </c>
      <c r="L62" s="9" t="str">
        <f>IF(B62="","",SUMIFS(Transaktionen!$N$2:$N$251,Transaktionen!$C$2:$C$251,B62,Transaktionen!$F$2:$F$251,"Verkauf"))</f>
        <v/>
      </c>
      <c r="M62" s="9" t="str">
        <f t="shared" si="9"/>
        <v/>
      </c>
      <c r="N62" s="10">
        <f t="shared" si="10"/>
        <v>0</v>
      </c>
      <c r="O62" s="10">
        <f t="shared" si="11"/>
        <v>0</v>
      </c>
      <c r="P62" s="10" t="str">
        <f>IF(B62="","",Kursdaten!I62)</f>
        <v/>
      </c>
      <c r="Q62" s="10" t="str">
        <f t="shared" si="12"/>
        <v/>
      </c>
      <c r="R62" s="2" t="str">
        <f t="shared" si="13"/>
        <v/>
      </c>
      <c r="S62" s="11"/>
      <c r="T62" s="11"/>
      <c r="U62" s="11"/>
      <c r="V62" s="11"/>
      <c r="W62" s="11"/>
      <c r="X62" s="11"/>
      <c r="Y62" s="11"/>
      <c r="Z62" s="11"/>
    </row>
    <row r="63" spans="1:26" x14ac:dyDescent="0.25">
      <c r="A63" s="2" t="str">
        <f>IF(Kursdaten!A63="","",Kursdaten!A63)</f>
        <v/>
      </c>
      <c r="B63" s="2" t="str">
        <f>IF(Kursdaten!B63="","",Kursdaten!B63)</f>
        <v/>
      </c>
      <c r="C63" s="2" t="str">
        <f>IF(Kursdaten!C63="","",Kursdaten!C63)</f>
        <v/>
      </c>
      <c r="D63" s="2" t="str">
        <f>IF(Kursdaten!D63="","",Kursdaten!D63)</f>
        <v/>
      </c>
      <c r="E63" s="26" t="str">
        <f>IF(B63="","",SUMIFS(Transaktionen!$G$2:$G$251,Transaktionen!$C$2:$C$251,B63,Transaktionen!$F$2:$F$251,"Kauf")-SUMIFS(Transaktionen!$G$2:$G$251,Transaktionen!$C$2:$C$251,B63,Transaktionen!$F$2:$F$251,"Verkauf"))</f>
        <v/>
      </c>
      <c r="F63" s="26" t="str">
        <f>IF(B63="","",SUMIFS(Transaktionen!$G$2:$G$251,Transaktionen!$C$2:$C$251,B63,Transaktionen!$F$2:$F$251,"Kauf"))</f>
        <v/>
      </c>
      <c r="G63" s="9" t="str">
        <f>IF(B63="","",SUMIFS(Transaktionen!$M$2:$M$251,Transaktionen!$C$2:$C$251,B63,Transaktionen!$F$2:$F$251,"Kauf")+SUMIFS(Transaktionen!$K$2:$K$251,Transaktionen!$C$2:$C$251,B63,Transaktionen!$F$2:$F$251,"Kauf")+SUMIFS(Transaktionen!$L$2:$L$251,Transaktionen!$C$2:$C$251,B63,Transaktionen!$F$2:$F$251,"Kauf"))</f>
        <v/>
      </c>
      <c r="H63" s="9">
        <f t="shared" si="7"/>
        <v>0</v>
      </c>
      <c r="I63" s="9" t="str">
        <f>IF(B63="","",Kursdaten!H63)</f>
        <v/>
      </c>
      <c r="J63" s="9" t="str">
        <f t="shared" si="8"/>
        <v/>
      </c>
      <c r="K63" s="9" t="str">
        <f>IF(B63="","",SUMIFS(Transaktionen!$N$2:$N$251,Transaktionen!$C$2:$C$251,B63,Transaktionen!$F$2:$F$251,"Dividende"))</f>
        <v/>
      </c>
      <c r="L63" s="9" t="str">
        <f>IF(B63="","",SUMIFS(Transaktionen!$N$2:$N$251,Transaktionen!$C$2:$C$251,B63,Transaktionen!$F$2:$F$251,"Verkauf"))</f>
        <v/>
      </c>
      <c r="M63" s="9" t="str">
        <f t="shared" si="9"/>
        <v/>
      </c>
      <c r="N63" s="10">
        <f t="shared" si="10"/>
        <v>0</v>
      </c>
      <c r="O63" s="10">
        <f t="shared" si="11"/>
        <v>0</v>
      </c>
      <c r="P63" s="10" t="str">
        <f>IF(B63="","",Kursdaten!I63)</f>
        <v/>
      </c>
      <c r="Q63" s="10" t="str">
        <f t="shared" si="12"/>
        <v/>
      </c>
      <c r="R63" s="2" t="str">
        <f t="shared" si="13"/>
        <v/>
      </c>
      <c r="S63" s="11"/>
      <c r="T63" s="11"/>
      <c r="U63" s="11"/>
      <c r="V63" s="11"/>
      <c r="W63" s="11"/>
      <c r="X63" s="11"/>
      <c r="Y63" s="11"/>
      <c r="Z63" s="11"/>
    </row>
    <row r="64" spans="1:26" x14ac:dyDescent="0.25">
      <c r="A64" s="2" t="str">
        <f>IF(Kursdaten!A64="","",Kursdaten!A64)</f>
        <v/>
      </c>
      <c r="B64" s="2" t="str">
        <f>IF(Kursdaten!B64="","",Kursdaten!B64)</f>
        <v/>
      </c>
      <c r="C64" s="2" t="str">
        <f>IF(Kursdaten!C64="","",Kursdaten!C64)</f>
        <v/>
      </c>
      <c r="D64" s="2" t="str">
        <f>IF(Kursdaten!D64="","",Kursdaten!D64)</f>
        <v/>
      </c>
      <c r="E64" s="26" t="str">
        <f>IF(B64="","",SUMIFS(Transaktionen!$G$2:$G$251,Transaktionen!$C$2:$C$251,B64,Transaktionen!$F$2:$F$251,"Kauf")-SUMIFS(Transaktionen!$G$2:$G$251,Transaktionen!$C$2:$C$251,B64,Transaktionen!$F$2:$F$251,"Verkauf"))</f>
        <v/>
      </c>
      <c r="F64" s="26" t="str">
        <f>IF(B64="","",SUMIFS(Transaktionen!$G$2:$G$251,Transaktionen!$C$2:$C$251,B64,Transaktionen!$F$2:$F$251,"Kauf"))</f>
        <v/>
      </c>
      <c r="G64" s="9" t="str">
        <f>IF(B64="","",SUMIFS(Transaktionen!$M$2:$M$251,Transaktionen!$C$2:$C$251,B64,Transaktionen!$F$2:$F$251,"Kauf")+SUMIFS(Transaktionen!$K$2:$K$251,Transaktionen!$C$2:$C$251,B64,Transaktionen!$F$2:$F$251,"Kauf")+SUMIFS(Transaktionen!$L$2:$L$251,Transaktionen!$C$2:$C$251,B64,Transaktionen!$F$2:$F$251,"Kauf"))</f>
        <v/>
      </c>
      <c r="H64" s="9">
        <f t="shared" si="7"/>
        <v>0</v>
      </c>
      <c r="I64" s="9" t="str">
        <f>IF(B64="","",Kursdaten!H64)</f>
        <v/>
      </c>
      <c r="J64" s="9" t="str">
        <f t="shared" si="8"/>
        <v/>
      </c>
      <c r="K64" s="9" t="str">
        <f>IF(B64="","",SUMIFS(Transaktionen!$N$2:$N$251,Transaktionen!$C$2:$C$251,B64,Transaktionen!$F$2:$F$251,"Dividende"))</f>
        <v/>
      </c>
      <c r="L64" s="9" t="str">
        <f>IF(B64="","",SUMIFS(Transaktionen!$N$2:$N$251,Transaktionen!$C$2:$C$251,B64,Transaktionen!$F$2:$F$251,"Verkauf"))</f>
        <v/>
      </c>
      <c r="M64" s="9" t="str">
        <f t="shared" si="9"/>
        <v/>
      </c>
      <c r="N64" s="10">
        <f t="shared" si="10"/>
        <v>0</v>
      </c>
      <c r="O64" s="10">
        <f t="shared" si="11"/>
        <v>0</v>
      </c>
      <c r="P64" s="10" t="str">
        <f>IF(B64="","",Kursdaten!I64)</f>
        <v/>
      </c>
      <c r="Q64" s="10" t="str">
        <f t="shared" si="12"/>
        <v/>
      </c>
      <c r="R64" s="2" t="str">
        <f t="shared" si="13"/>
        <v/>
      </c>
      <c r="S64" s="11"/>
      <c r="T64" s="11"/>
      <c r="U64" s="11"/>
      <c r="V64" s="11"/>
      <c r="W64" s="11"/>
      <c r="X64" s="11"/>
      <c r="Y64" s="11"/>
      <c r="Z64" s="11"/>
    </row>
    <row r="65" spans="1:26" x14ac:dyDescent="0.25">
      <c r="A65" s="2" t="str">
        <f>IF(Kursdaten!A65="","",Kursdaten!A65)</f>
        <v/>
      </c>
      <c r="B65" s="2" t="str">
        <f>IF(Kursdaten!B65="","",Kursdaten!B65)</f>
        <v/>
      </c>
      <c r="C65" s="2" t="str">
        <f>IF(Kursdaten!C65="","",Kursdaten!C65)</f>
        <v/>
      </c>
      <c r="D65" s="2" t="str">
        <f>IF(Kursdaten!D65="","",Kursdaten!D65)</f>
        <v/>
      </c>
      <c r="E65" s="26" t="str">
        <f>IF(B65="","",SUMIFS(Transaktionen!$G$2:$G$251,Transaktionen!$C$2:$C$251,B65,Transaktionen!$F$2:$F$251,"Kauf")-SUMIFS(Transaktionen!$G$2:$G$251,Transaktionen!$C$2:$C$251,B65,Transaktionen!$F$2:$F$251,"Verkauf"))</f>
        <v/>
      </c>
      <c r="F65" s="26" t="str">
        <f>IF(B65="","",SUMIFS(Transaktionen!$G$2:$G$251,Transaktionen!$C$2:$C$251,B65,Transaktionen!$F$2:$F$251,"Kauf"))</f>
        <v/>
      </c>
      <c r="G65" s="9" t="str">
        <f>IF(B65="","",SUMIFS(Transaktionen!$M$2:$M$251,Transaktionen!$C$2:$C$251,B65,Transaktionen!$F$2:$F$251,"Kauf")+SUMIFS(Transaktionen!$K$2:$K$251,Transaktionen!$C$2:$C$251,B65,Transaktionen!$F$2:$F$251,"Kauf")+SUMIFS(Transaktionen!$L$2:$L$251,Transaktionen!$C$2:$C$251,B65,Transaktionen!$F$2:$F$251,"Kauf"))</f>
        <v/>
      </c>
      <c r="H65" s="9">
        <f t="shared" si="7"/>
        <v>0</v>
      </c>
      <c r="I65" s="9" t="str">
        <f>IF(B65="","",Kursdaten!H65)</f>
        <v/>
      </c>
      <c r="J65" s="9" t="str">
        <f t="shared" si="8"/>
        <v/>
      </c>
      <c r="K65" s="9" t="str">
        <f>IF(B65="","",SUMIFS(Transaktionen!$N$2:$N$251,Transaktionen!$C$2:$C$251,B65,Transaktionen!$F$2:$F$251,"Dividende"))</f>
        <v/>
      </c>
      <c r="L65" s="9" t="str">
        <f>IF(B65="","",SUMIFS(Transaktionen!$N$2:$N$251,Transaktionen!$C$2:$C$251,B65,Transaktionen!$F$2:$F$251,"Verkauf"))</f>
        <v/>
      </c>
      <c r="M65" s="9" t="str">
        <f t="shared" si="9"/>
        <v/>
      </c>
      <c r="N65" s="10">
        <f t="shared" si="10"/>
        <v>0</v>
      </c>
      <c r="O65" s="10">
        <f t="shared" si="11"/>
        <v>0</v>
      </c>
      <c r="P65" s="10" t="str">
        <f>IF(B65="","",Kursdaten!I65)</f>
        <v/>
      </c>
      <c r="Q65" s="10" t="str">
        <f t="shared" si="12"/>
        <v/>
      </c>
      <c r="R65" s="2" t="str">
        <f t="shared" si="13"/>
        <v/>
      </c>
      <c r="S65" s="11"/>
      <c r="T65" s="11"/>
      <c r="U65" s="11"/>
      <c r="V65" s="11"/>
      <c r="W65" s="11"/>
      <c r="X65" s="11"/>
      <c r="Y65" s="11"/>
      <c r="Z65" s="11"/>
    </row>
    <row r="66" spans="1:26" x14ac:dyDescent="0.25">
      <c r="A66" s="2" t="str">
        <f>IF(Kursdaten!A66="","",Kursdaten!A66)</f>
        <v/>
      </c>
      <c r="B66" s="2" t="str">
        <f>IF(Kursdaten!B66="","",Kursdaten!B66)</f>
        <v/>
      </c>
      <c r="C66" s="2" t="str">
        <f>IF(Kursdaten!C66="","",Kursdaten!C66)</f>
        <v/>
      </c>
      <c r="D66" s="2" t="str">
        <f>IF(Kursdaten!D66="","",Kursdaten!D66)</f>
        <v/>
      </c>
      <c r="E66" s="26" t="str">
        <f>IF(B66="","",SUMIFS(Transaktionen!$G$2:$G$251,Transaktionen!$C$2:$C$251,B66,Transaktionen!$F$2:$F$251,"Kauf")-SUMIFS(Transaktionen!$G$2:$G$251,Transaktionen!$C$2:$C$251,B66,Transaktionen!$F$2:$F$251,"Verkauf"))</f>
        <v/>
      </c>
      <c r="F66" s="26" t="str">
        <f>IF(B66="","",SUMIFS(Transaktionen!$G$2:$G$251,Transaktionen!$C$2:$C$251,B66,Transaktionen!$F$2:$F$251,"Kauf"))</f>
        <v/>
      </c>
      <c r="G66" s="9" t="str">
        <f>IF(B66="","",SUMIFS(Transaktionen!$M$2:$M$251,Transaktionen!$C$2:$C$251,B66,Transaktionen!$F$2:$F$251,"Kauf")+SUMIFS(Transaktionen!$K$2:$K$251,Transaktionen!$C$2:$C$251,B66,Transaktionen!$F$2:$F$251,"Kauf")+SUMIFS(Transaktionen!$L$2:$L$251,Transaktionen!$C$2:$C$251,B66,Transaktionen!$F$2:$F$251,"Kauf"))</f>
        <v/>
      </c>
      <c r="H66" s="9">
        <f t="shared" ref="H66:H97" si="14">IFERROR(G66/F66,0)</f>
        <v>0</v>
      </c>
      <c r="I66" s="9" t="str">
        <f>IF(B66="","",Kursdaten!H66)</f>
        <v/>
      </c>
      <c r="J66" s="9" t="str">
        <f t="shared" ref="J66:J97" si="15">IF(B66="","",E66*I66)</f>
        <v/>
      </c>
      <c r="K66" s="9" t="str">
        <f>IF(B66="","",SUMIFS(Transaktionen!$N$2:$N$251,Transaktionen!$C$2:$C$251,B66,Transaktionen!$F$2:$F$251,"Dividende"))</f>
        <v/>
      </c>
      <c r="L66" s="9" t="str">
        <f>IF(B66="","",SUMIFS(Transaktionen!$N$2:$N$251,Transaktionen!$C$2:$C$251,B66,Transaktionen!$F$2:$F$251,"Verkauf"))</f>
        <v/>
      </c>
      <c r="M66" s="9" t="str">
        <f t="shared" ref="M66:M101" si="16">IF(B66="","",J66-(E66*H66))</f>
        <v/>
      </c>
      <c r="N66" s="10">
        <f t="shared" ref="N66:N101" si="17">IFERROR((J66+K66+L66-G66)/G66,0)</f>
        <v>0</v>
      </c>
      <c r="O66" s="10">
        <f t="shared" ref="O66:O101" si="18">IFERROR(J66/SUM($J$2:$J$101),0)</f>
        <v>0</v>
      </c>
      <c r="P66" s="10" t="str">
        <f>IF(B66="","",Kursdaten!I66)</f>
        <v/>
      </c>
      <c r="Q66" s="10" t="str">
        <f t="shared" ref="Q66:Q97" si="19">IF(B66="","",O66-P66)</f>
        <v/>
      </c>
      <c r="R66" s="2" t="str">
        <f t="shared" ref="R66:R97" si="20">IF(B66="","",IF(ABS(Q66)&gt;0.05,IF(Q66&gt;0,"reduzieren prüfen","aufstocken prüfen"),"OK"))</f>
        <v/>
      </c>
      <c r="S66" s="11"/>
      <c r="T66" s="11"/>
      <c r="U66" s="11"/>
      <c r="V66" s="11"/>
      <c r="W66" s="11"/>
      <c r="X66" s="11"/>
      <c r="Y66" s="11"/>
      <c r="Z66" s="11"/>
    </row>
    <row r="67" spans="1:26" x14ac:dyDescent="0.25">
      <c r="A67" s="2" t="str">
        <f>IF(Kursdaten!A67="","",Kursdaten!A67)</f>
        <v/>
      </c>
      <c r="B67" s="2" t="str">
        <f>IF(Kursdaten!B67="","",Kursdaten!B67)</f>
        <v/>
      </c>
      <c r="C67" s="2" t="str">
        <f>IF(Kursdaten!C67="","",Kursdaten!C67)</f>
        <v/>
      </c>
      <c r="D67" s="2" t="str">
        <f>IF(Kursdaten!D67="","",Kursdaten!D67)</f>
        <v/>
      </c>
      <c r="E67" s="26" t="str">
        <f>IF(B67="","",SUMIFS(Transaktionen!$G$2:$G$251,Transaktionen!$C$2:$C$251,B67,Transaktionen!$F$2:$F$251,"Kauf")-SUMIFS(Transaktionen!$G$2:$G$251,Transaktionen!$C$2:$C$251,B67,Transaktionen!$F$2:$F$251,"Verkauf"))</f>
        <v/>
      </c>
      <c r="F67" s="26" t="str">
        <f>IF(B67="","",SUMIFS(Transaktionen!$G$2:$G$251,Transaktionen!$C$2:$C$251,B67,Transaktionen!$F$2:$F$251,"Kauf"))</f>
        <v/>
      </c>
      <c r="G67" s="9" t="str">
        <f>IF(B67="","",SUMIFS(Transaktionen!$M$2:$M$251,Transaktionen!$C$2:$C$251,B67,Transaktionen!$F$2:$F$251,"Kauf")+SUMIFS(Transaktionen!$K$2:$K$251,Transaktionen!$C$2:$C$251,B67,Transaktionen!$F$2:$F$251,"Kauf")+SUMIFS(Transaktionen!$L$2:$L$251,Transaktionen!$C$2:$C$251,B67,Transaktionen!$F$2:$F$251,"Kauf"))</f>
        <v/>
      </c>
      <c r="H67" s="9">
        <f t="shared" si="14"/>
        <v>0</v>
      </c>
      <c r="I67" s="9" t="str">
        <f>IF(B67="","",Kursdaten!H67)</f>
        <v/>
      </c>
      <c r="J67" s="9" t="str">
        <f t="shared" si="15"/>
        <v/>
      </c>
      <c r="K67" s="9" t="str">
        <f>IF(B67="","",SUMIFS(Transaktionen!$N$2:$N$251,Transaktionen!$C$2:$C$251,B67,Transaktionen!$F$2:$F$251,"Dividende"))</f>
        <v/>
      </c>
      <c r="L67" s="9" t="str">
        <f>IF(B67="","",SUMIFS(Transaktionen!$N$2:$N$251,Transaktionen!$C$2:$C$251,B67,Transaktionen!$F$2:$F$251,"Verkauf"))</f>
        <v/>
      </c>
      <c r="M67" s="9" t="str">
        <f t="shared" si="16"/>
        <v/>
      </c>
      <c r="N67" s="10">
        <f t="shared" si="17"/>
        <v>0</v>
      </c>
      <c r="O67" s="10">
        <f t="shared" si="18"/>
        <v>0</v>
      </c>
      <c r="P67" s="10" t="str">
        <f>IF(B67="","",Kursdaten!I67)</f>
        <v/>
      </c>
      <c r="Q67" s="10" t="str">
        <f t="shared" si="19"/>
        <v/>
      </c>
      <c r="R67" s="2" t="str">
        <f t="shared" si="20"/>
        <v/>
      </c>
      <c r="S67" s="11"/>
      <c r="T67" s="11"/>
      <c r="U67" s="11"/>
      <c r="V67" s="11"/>
      <c r="W67" s="11"/>
      <c r="X67" s="11"/>
      <c r="Y67" s="11"/>
      <c r="Z67" s="11"/>
    </row>
    <row r="68" spans="1:26" x14ac:dyDescent="0.25">
      <c r="A68" s="2" t="str">
        <f>IF(Kursdaten!A68="","",Kursdaten!A68)</f>
        <v/>
      </c>
      <c r="B68" s="2" t="str">
        <f>IF(Kursdaten!B68="","",Kursdaten!B68)</f>
        <v/>
      </c>
      <c r="C68" s="2" t="str">
        <f>IF(Kursdaten!C68="","",Kursdaten!C68)</f>
        <v/>
      </c>
      <c r="D68" s="2" t="str">
        <f>IF(Kursdaten!D68="","",Kursdaten!D68)</f>
        <v/>
      </c>
      <c r="E68" s="26" t="str">
        <f>IF(B68="","",SUMIFS(Transaktionen!$G$2:$G$251,Transaktionen!$C$2:$C$251,B68,Transaktionen!$F$2:$F$251,"Kauf")-SUMIFS(Transaktionen!$G$2:$G$251,Transaktionen!$C$2:$C$251,B68,Transaktionen!$F$2:$F$251,"Verkauf"))</f>
        <v/>
      </c>
      <c r="F68" s="26" t="str">
        <f>IF(B68="","",SUMIFS(Transaktionen!$G$2:$G$251,Transaktionen!$C$2:$C$251,B68,Transaktionen!$F$2:$F$251,"Kauf"))</f>
        <v/>
      </c>
      <c r="G68" s="9" t="str">
        <f>IF(B68="","",SUMIFS(Transaktionen!$M$2:$M$251,Transaktionen!$C$2:$C$251,B68,Transaktionen!$F$2:$F$251,"Kauf")+SUMIFS(Transaktionen!$K$2:$K$251,Transaktionen!$C$2:$C$251,B68,Transaktionen!$F$2:$F$251,"Kauf")+SUMIFS(Transaktionen!$L$2:$L$251,Transaktionen!$C$2:$C$251,B68,Transaktionen!$F$2:$F$251,"Kauf"))</f>
        <v/>
      </c>
      <c r="H68" s="9">
        <f t="shared" si="14"/>
        <v>0</v>
      </c>
      <c r="I68" s="9" t="str">
        <f>IF(B68="","",Kursdaten!H68)</f>
        <v/>
      </c>
      <c r="J68" s="9" t="str">
        <f t="shared" si="15"/>
        <v/>
      </c>
      <c r="K68" s="9" t="str">
        <f>IF(B68="","",SUMIFS(Transaktionen!$N$2:$N$251,Transaktionen!$C$2:$C$251,B68,Transaktionen!$F$2:$F$251,"Dividende"))</f>
        <v/>
      </c>
      <c r="L68" s="9" t="str">
        <f>IF(B68="","",SUMIFS(Transaktionen!$N$2:$N$251,Transaktionen!$C$2:$C$251,B68,Transaktionen!$F$2:$F$251,"Verkauf"))</f>
        <v/>
      </c>
      <c r="M68" s="9" t="str">
        <f t="shared" si="16"/>
        <v/>
      </c>
      <c r="N68" s="10">
        <f t="shared" si="17"/>
        <v>0</v>
      </c>
      <c r="O68" s="10">
        <f t="shared" si="18"/>
        <v>0</v>
      </c>
      <c r="P68" s="10" t="str">
        <f>IF(B68="","",Kursdaten!I68)</f>
        <v/>
      </c>
      <c r="Q68" s="10" t="str">
        <f t="shared" si="19"/>
        <v/>
      </c>
      <c r="R68" s="2" t="str">
        <f t="shared" si="20"/>
        <v/>
      </c>
      <c r="S68" s="11"/>
      <c r="T68" s="11"/>
      <c r="U68" s="11"/>
      <c r="V68" s="11"/>
      <c r="W68" s="11"/>
      <c r="X68" s="11"/>
      <c r="Y68" s="11"/>
      <c r="Z68" s="11"/>
    </row>
    <row r="69" spans="1:26" x14ac:dyDescent="0.25">
      <c r="A69" s="2" t="str">
        <f>IF(Kursdaten!A69="","",Kursdaten!A69)</f>
        <v/>
      </c>
      <c r="B69" s="2" t="str">
        <f>IF(Kursdaten!B69="","",Kursdaten!B69)</f>
        <v/>
      </c>
      <c r="C69" s="2" t="str">
        <f>IF(Kursdaten!C69="","",Kursdaten!C69)</f>
        <v/>
      </c>
      <c r="D69" s="2" t="str">
        <f>IF(Kursdaten!D69="","",Kursdaten!D69)</f>
        <v/>
      </c>
      <c r="E69" s="26" t="str">
        <f>IF(B69="","",SUMIFS(Transaktionen!$G$2:$G$251,Transaktionen!$C$2:$C$251,B69,Transaktionen!$F$2:$F$251,"Kauf")-SUMIFS(Transaktionen!$G$2:$G$251,Transaktionen!$C$2:$C$251,B69,Transaktionen!$F$2:$F$251,"Verkauf"))</f>
        <v/>
      </c>
      <c r="F69" s="26" t="str">
        <f>IF(B69="","",SUMIFS(Transaktionen!$G$2:$G$251,Transaktionen!$C$2:$C$251,B69,Transaktionen!$F$2:$F$251,"Kauf"))</f>
        <v/>
      </c>
      <c r="G69" s="9" t="str">
        <f>IF(B69="","",SUMIFS(Transaktionen!$M$2:$M$251,Transaktionen!$C$2:$C$251,B69,Transaktionen!$F$2:$F$251,"Kauf")+SUMIFS(Transaktionen!$K$2:$K$251,Transaktionen!$C$2:$C$251,B69,Transaktionen!$F$2:$F$251,"Kauf")+SUMIFS(Transaktionen!$L$2:$L$251,Transaktionen!$C$2:$C$251,B69,Transaktionen!$F$2:$F$251,"Kauf"))</f>
        <v/>
      </c>
      <c r="H69" s="9">
        <f t="shared" si="14"/>
        <v>0</v>
      </c>
      <c r="I69" s="9" t="str">
        <f>IF(B69="","",Kursdaten!H69)</f>
        <v/>
      </c>
      <c r="J69" s="9" t="str">
        <f t="shared" si="15"/>
        <v/>
      </c>
      <c r="K69" s="9" t="str">
        <f>IF(B69="","",SUMIFS(Transaktionen!$N$2:$N$251,Transaktionen!$C$2:$C$251,B69,Transaktionen!$F$2:$F$251,"Dividende"))</f>
        <v/>
      </c>
      <c r="L69" s="9" t="str">
        <f>IF(B69="","",SUMIFS(Transaktionen!$N$2:$N$251,Transaktionen!$C$2:$C$251,B69,Transaktionen!$F$2:$F$251,"Verkauf"))</f>
        <v/>
      </c>
      <c r="M69" s="9" t="str">
        <f t="shared" si="16"/>
        <v/>
      </c>
      <c r="N69" s="10">
        <f t="shared" si="17"/>
        <v>0</v>
      </c>
      <c r="O69" s="10">
        <f t="shared" si="18"/>
        <v>0</v>
      </c>
      <c r="P69" s="10" t="str">
        <f>IF(B69="","",Kursdaten!I69)</f>
        <v/>
      </c>
      <c r="Q69" s="10" t="str">
        <f t="shared" si="19"/>
        <v/>
      </c>
      <c r="R69" s="2" t="str">
        <f t="shared" si="20"/>
        <v/>
      </c>
      <c r="S69" s="11"/>
      <c r="T69" s="11"/>
      <c r="U69" s="11"/>
      <c r="V69" s="11"/>
      <c r="W69" s="11"/>
      <c r="X69" s="11"/>
      <c r="Y69" s="11"/>
      <c r="Z69" s="11"/>
    </row>
    <row r="70" spans="1:26" x14ac:dyDescent="0.25">
      <c r="A70" s="2" t="str">
        <f>IF(Kursdaten!A70="","",Kursdaten!A70)</f>
        <v/>
      </c>
      <c r="B70" s="2" t="str">
        <f>IF(Kursdaten!B70="","",Kursdaten!B70)</f>
        <v/>
      </c>
      <c r="C70" s="2" t="str">
        <f>IF(Kursdaten!C70="","",Kursdaten!C70)</f>
        <v/>
      </c>
      <c r="D70" s="2" t="str">
        <f>IF(Kursdaten!D70="","",Kursdaten!D70)</f>
        <v/>
      </c>
      <c r="E70" s="26" t="str">
        <f>IF(B70="","",SUMIFS(Transaktionen!$G$2:$G$251,Transaktionen!$C$2:$C$251,B70,Transaktionen!$F$2:$F$251,"Kauf")-SUMIFS(Transaktionen!$G$2:$G$251,Transaktionen!$C$2:$C$251,B70,Transaktionen!$F$2:$F$251,"Verkauf"))</f>
        <v/>
      </c>
      <c r="F70" s="26" t="str">
        <f>IF(B70="","",SUMIFS(Transaktionen!$G$2:$G$251,Transaktionen!$C$2:$C$251,B70,Transaktionen!$F$2:$F$251,"Kauf"))</f>
        <v/>
      </c>
      <c r="G70" s="9" t="str">
        <f>IF(B70="","",SUMIFS(Transaktionen!$M$2:$M$251,Transaktionen!$C$2:$C$251,B70,Transaktionen!$F$2:$F$251,"Kauf")+SUMIFS(Transaktionen!$K$2:$K$251,Transaktionen!$C$2:$C$251,B70,Transaktionen!$F$2:$F$251,"Kauf")+SUMIFS(Transaktionen!$L$2:$L$251,Transaktionen!$C$2:$C$251,B70,Transaktionen!$F$2:$F$251,"Kauf"))</f>
        <v/>
      </c>
      <c r="H70" s="9">
        <f t="shared" si="14"/>
        <v>0</v>
      </c>
      <c r="I70" s="9" t="str">
        <f>IF(B70="","",Kursdaten!H70)</f>
        <v/>
      </c>
      <c r="J70" s="9" t="str">
        <f t="shared" si="15"/>
        <v/>
      </c>
      <c r="K70" s="9" t="str">
        <f>IF(B70="","",SUMIFS(Transaktionen!$N$2:$N$251,Transaktionen!$C$2:$C$251,B70,Transaktionen!$F$2:$F$251,"Dividende"))</f>
        <v/>
      </c>
      <c r="L70" s="9" t="str">
        <f>IF(B70="","",SUMIFS(Transaktionen!$N$2:$N$251,Transaktionen!$C$2:$C$251,B70,Transaktionen!$F$2:$F$251,"Verkauf"))</f>
        <v/>
      </c>
      <c r="M70" s="9" t="str">
        <f t="shared" si="16"/>
        <v/>
      </c>
      <c r="N70" s="10">
        <f t="shared" si="17"/>
        <v>0</v>
      </c>
      <c r="O70" s="10">
        <f t="shared" si="18"/>
        <v>0</v>
      </c>
      <c r="P70" s="10" t="str">
        <f>IF(B70="","",Kursdaten!I70)</f>
        <v/>
      </c>
      <c r="Q70" s="10" t="str">
        <f t="shared" si="19"/>
        <v/>
      </c>
      <c r="R70" s="2" t="str">
        <f t="shared" si="20"/>
        <v/>
      </c>
      <c r="S70" s="11"/>
      <c r="T70" s="11"/>
      <c r="U70" s="11"/>
      <c r="V70" s="11"/>
      <c r="W70" s="11"/>
      <c r="X70" s="11"/>
      <c r="Y70" s="11"/>
      <c r="Z70" s="11"/>
    </row>
    <row r="71" spans="1:26" x14ac:dyDescent="0.25">
      <c r="A71" s="2" t="str">
        <f>IF(Kursdaten!A71="","",Kursdaten!A71)</f>
        <v/>
      </c>
      <c r="B71" s="2" t="str">
        <f>IF(Kursdaten!B71="","",Kursdaten!B71)</f>
        <v/>
      </c>
      <c r="C71" s="2" t="str">
        <f>IF(Kursdaten!C71="","",Kursdaten!C71)</f>
        <v/>
      </c>
      <c r="D71" s="2" t="str">
        <f>IF(Kursdaten!D71="","",Kursdaten!D71)</f>
        <v/>
      </c>
      <c r="E71" s="26" t="str">
        <f>IF(B71="","",SUMIFS(Transaktionen!$G$2:$G$251,Transaktionen!$C$2:$C$251,B71,Transaktionen!$F$2:$F$251,"Kauf")-SUMIFS(Transaktionen!$G$2:$G$251,Transaktionen!$C$2:$C$251,B71,Transaktionen!$F$2:$F$251,"Verkauf"))</f>
        <v/>
      </c>
      <c r="F71" s="26" t="str">
        <f>IF(B71="","",SUMIFS(Transaktionen!$G$2:$G$251,Transaktionen!$C$2:$C$251,B71,Transaktionen!$F$2:$F$251,"Kauf"))</f>
        <v/>
      </c>
      <c r="G71" s="9" t="str">
        <f>IF(B71="","",SUMIFS(Transaktionen!$M$2:$M$251,Transaktionen!$C$2:$C$251,B71,Transaktionen!$F$2:$F$251,"Kauf")+SUMIFS(Transaktionen!$K$2:$K$251,Transaktionen!$C$2:$C$251,B71,Transaktionen!$F$2:$F$251,"Kauf")+SUMIFS(Transaktionen!$L$2:$L$251,Transaktionen!$C$2:$C$251,B71,Transaktionen!$F$2:$F$251,"Kauf"))</f>
        <v/>
      </c>
      <c r="H71" s="9">
        <f t="shared" si="14"/>
        <v>0</v>
      </c>
      <c r="I71" s="9" t="str">
        <f>IF(B71="","",Kursdaten!H71)</f>
        <v/>
      </c>
      <c r="J71" s="9" t="str">
        <f t="shared" si="15"/>
        <v/>
      </c>
      <c r="K71" s="9" t="str">
        <f>IF(B71="","",SUMIFS(Transaktionen!$N$2:$N$251,Transaktionen!$C$2:$C$251,B71,Transaktionen!$F$2:$F$251,"Dividende"))</f>
        <v/>
      </c>
      <c r="L71" s="9" t="str">
        <f>IF(B71="","",SUMIFS(Transaktionen!$N$2:$N$251,Transaktionen!$C$2:$C$251,B71,Transaktionen!$F$2:$F$251,"Verkauf"))</f>
        <v/>
      </c>
      <c r="M71" s="9" t="str">
        <f t="shared" si="16"/>
        <v/>
      </c>
      <c r="N71" s="10">
        <f t="shared" si="17"/>
        <v>0</v>
      </c>
      <c r="O71" s="10">
        <f t="shared" si="18"/>
        <v>0</v>
      </c>
      <c r="P71" s="10" t="str">
        <f>IF(B71="","",Kursdaten!I71)</f>
        <v/>
      </c>
      <c r="Q71" s="10" t="str">
        <f t="shared" si="19"/>
        <v/>
      </c>
      <c r="R71" s="2" t="str">
        <f t="shared" si="20"/>
        <v/>
      </c>
      <c r="S71" s="11"/>
      <c r="T71" s="11"/>
      <c r="U71" s="11"/>
      <c r="V71" s="11"/>
      <c r="W71" s="11"/>
      <c r="X71" s="11"/>
      <c r="Y71" s="11"/>
      <c r="Z71" s="11"/>
    </row>
    <row r="72" spans="1:26" x14ac:dyDescent="0.25">
      <c r="A72" s="2" t="str">
        <f>IF(Kursdaten!A72="","",Kursdaten!A72)</f>
        <v/>
      </c>
      <c r="B72" s="2" t="str">
        <f>IF(Kursdaten!B72="","",Kursdaten!B72)</f>
        <v/>
      </c>
      <c r="C72" s="2" t="str">
        <f>IF(Kursdaten!C72="","",Kursdaten!C72)</f>
        <v/>
      </c>
      <c r="D72" s="2" t="str">
        <f>IF(Kursdaten!D72="","",Kursdaten!D72)</f>
        <v/>
      </c>
      <c r="E72" s="26" t="str">
        <f>IF(B72="","",SUMIFS(Transaktionen!$G$2:$G$251,Transaktionen!$C$2:$C$251,B72,Transaktionen!$F$2:$F$251,"Kauf")-SUMIFS(Transaktionen!$G$2:$G$251,Transaktionen!$C$2:$C$251,B72,Transaktionen!$F$2:$F$251,"Verkauf"))</f>
        <v/>
      </c>
      <c r="F72" s="26" t="str">
        <f>IF(B72="","",SUMIFS(Transaktionen!$G$2:$G$251,Transaktionen!$C$2:$C$251,B72,Transaktionen!$F$2:$F$251,"Kauf"))</f>
        <v/>
      </c>
      <c r="G72" s="9" t="str">
        <f>IF(B72="","",SUMIFS(Transaktionen!$M$2:$M$251,Transaktionen!$C$2:$C$251,B72,Transaktionen!$F$2:$F$251,"Kauf")+SUMIFS(Transaktionen!$K$2:$K$251,Transaktionen!$C$2:$C$251,B72,Transaktionen!$F$2:$F$251,"Kauf")+SUMIFS(Transaktionen!$L$2:$L$251,Transaktionen!$C$2:$C$251,B72,Transaktionen!$F$2:$F$251,"Kauf"))</f>
        <v/>
      </c>
      <c r="H72" s="9">
        <f t="shared" si="14"/>
        <v>0</v>
      </c>
      <c r="I72" s="9" t="str">
        <f>IF(B72="","",Kursdaten!H72)</f>
        <v/>
      </c>
      <c r="J72" s="9" t="str">
        <f t="shared" si="15"/>
        <v/>
      </c>
      <c r="K72" s="9" t="str">
        <f>IF(B72="","",SUMIFS(Transaktionen!$N$2:$N$251,Transaktionen!$C$2:$C$251,B72,Transaktionen!$F$2:$F$251,"Dividende"))</f>
        <v/>
      </c>
      <c r="L72" s="9" t="str">
        <f>IF(B72="","",SUMIFS(Transaktionen!$N$2:$N$251,Transaktionen!$C$2:$C$251,B72,Transaktionen!$F$2:$F$251,"Verkauf"))</f>
        <v/>
      </c>
      <c r="M72" s="9" t="str">
        <f t="shared" si="16"/>
        <v/>
      </c>
      <c r="N72" s="10">
        <f t="shared" si="17"/>
        <v>0</v>
      </c>
      <c r="O72" s="10">
        <f t="shared" si="18"/>
        <v>0</v>
      </c>
      <c r="P72" s="10" t="str">
        <f>IF(B72="","",Kursdaten!I72)</f>
        <v/>
      </c>
      <c r="Q72" s="10" t="str">
        <f t="shared" si="19"/>
        <v/>
      </c>
      <c r="R72" s="2" t="str">
        <f t="shared" si="20"/>
        <v/>
      </c>
      <c r="S72" s="11"/>
      <c r="T72" s="11"/>
      <c r="U72" s="11"/>
      <c r="V72" s="11"/>
      <c r="W72" s="11"/>
      <c r="X72" s="11"/>
      <c r="Y72" s="11"/>
      <c r="Z72" s="11"/>
    </row>
    <row r="73" spans="1:26" x14ac:dyDescent="0.25">
      <c r="A73" s="2" t="str">
        <f>IF(Kursdaten!A73="","",Kursdaten!A73)</f>
        <v/>
      </c>
      <c r="B73" s="2" t="str">
        <f>IF(Kursdaten!B73="","",Kursdaten!B73)</f>
        <v/>
      </c>
      <c r="C73" s="2" t="str">
        <f>IF(Kursdaten!C73="","",Kursdaten!C73)</f>
        <v/>
      </c>
      <c r="D73" s="2" t="str">
        <f>IF(Kursdaten!D73="","",Kursdaten!D73)</f>
        <v/>
      </c>
      <c r="E73" s="26" t="str">
        <f>IF(B73="","",SUMIFS(Transaktionen!$G$2:$G$251,Transaktionen!$C$2:$C$251,B73,Transaktionen!$F$2:$F$251,"Kauf")-SUMIFS(Transaktionen!$G$2:$G$251,Transaktionen!$C$2:$C$251,B73,Transaktionen!$F$2:$F$251,"Verkauf"))</f>
        <v/>
      </c>
      <c r="F73" s="26" t="str">
        <f>IF(B73="","",SUMIFS(Transaktionen!$G$2:$G$251,Transaktionen!$C$2:$C$251,B73,Transaktionen!$F$2:$F$251,"Kauf"))</f>
        <v/>
      </c>
      <c r="G73" s="9" t="str">
        <f>IF(B73="","",SUMIFS(Transaktionen!$M$2:$M$251,Transaktionen!$C$2:$C$251,B73,Transaktionen!$F$2:$F$251,"Kauf")+SUMIFS(Transaktionen!$K$2:$K$251,Transaktionen!$C$2:$C$251,B73,Transaktionen!$F$2:$F$251,"Kauf")+SUMIFS(Transaktionen!$L$2:$L$251,Transaktionen!$C$2:$C$251,B73,Transaktionen!$F$2:$F$251,"Kauf"))</f>
        <v/>
      </c>
      <c r="H73" s="9">
        <f t="shared" si="14"/>
        <v>0</v>
      </c>
      <c r="I73" s="9" t="str">
        <f>IF(B73="","",Kursdaten!H73)</f>
        <v/>
      </c>
      <c r="J73" s="9" t="str">
        <f t="shared" si="15"/>
        <v/>
      </c>
      <c r="K73" s="9" t="str">
        <f>IF(B73="","",SUMIFS(Transaktionen!$N$2:$N$251,Transaktionen!$C$2:$C$251,B73,Transaktionen!$F$2:$F$251,"Dividende"))</f>
        <v/>
      </c>
      <c r="L73" s="9" t="str">
        <f>IF(B73="","",SUMIFS(Transaktionen!$N$2:$N$251,Transaktionen!$C$2:$C$251,B73,Transaktionen!$F$2:$F$251,"Verkauf"))</f>
        <v/>
      </c>
      <c r="M73" s="9" t="str">
        <f t="shared" si="16"/>
        <v/>
      </c>
      <c r="N73" s="10">
        <f t="shared" si="17"/>
        <v>0</v>
      </c>
      <c r="O73" s="10">
        <f t="shared" si="18"/>
        <v>0</v>
      </c>
      <c r="P73" s="10" t="str">
        <f>IF(B73="","",Kursdaten!I73)</f>
        <v/>
      </c>
      <c r="Q73" s="10" t="str">
        <f t="shared" si="19"/>
        <v/>
      </c>
      <c r="R73" s="2" t="str">
        <f t="shared" si="20"/>
        <v/>
      </c>
      <c r="S73" s="11"/>
      <c r="T73" s="11"/>
      <c r="U73" s="11"/>
      <c r="V73" s="11"/>
      <c r="W73" s="11"/>
      <c r="X73" s="11"/>
      <c r="Y73" s="11"/>
      <c r="Z73" s="11"/>
    </row>
    <row r="74" spans="1:26" x14ac:dyDescent="0.25">
      <c r="A74" s="2" t="str">
        <f>IF(Kursdaten!A74="","",Kursdaten!A74)</f>
        <v/>
      </c>
      <c r="B74" s="2" t="str">
        <f>IF(Kursdaten!B74="","",Kursdaten!B74)</f>
        <v/>
      </c>
      <c r="C74" s="2" t="str">
        <f>IF(Kursdaten!C74="","",Kursdaten!C74)</f>
        <v/>
      </c>
      <c r="D74" s="2" t="str">
        <f>IF(Kursdaten!D74="","",Kursdaten!D74)</f>
        <v/>
      </c>
      <c r="E74" s="26" t="str">
        <f>IF(B74="","",SUMIFS(Transaktionen!$G$2:$G$251,Transaktionen!$C$2:$C$251,B74,Transaktionen!$F$2:$F$251,"Kauf")-SUMIFS(Transaktionen!$G$2:$G$251,Transaktionen!$C$2:$C$251,B74,Transaktionen!$F$2:$F$251,"Verkauf"))</f>
        <v/>
      </c>
      <c r="F74" s="26" t="str">
        <f>IF(B74="","",SUMIFS(Transaktionen!$G$2:$G$251,Transaktionen!$C$2:$C$251,B74,Transaktionen!$F$2:$F$251,"Kauf"))</f>
        <v/>
      </c>
      <c r="G74" s="9" t="str">
        <f>IF(B74="","",SUMIFS(Transaktionen!$M$2:$M$251,Transaktionen!$C$2:$C$251,B74,Transaktionen!$F$2:$F$251,"Kauf")+SUMIFS(Transaktionen!$K$2:$K$251,Transaktionen!$C$2:$C$251,B74,Transaktionen!$F$2:$F$251,"Kauf")+SUMIFS(Transaktionen!$L$2:$L$251,Transaktionen!$C$2:$C$251,B74,Transaktionen!$F$2:$F$251,"Kauf"))</f>
        <v/>
      </c>
      <c r="H74" s="9">
        <f t="shared" si="14"/>
        <v>0</v>
      </c>
      <c r="I74" s="9" t="str">
        <f>IF(B74="","",Kursdaten!H74)</f>
        <v/>
      </c>
      <c r="J74" s="9" t="str">
        <f t="shared" si="15"/>
        <v/>
      </c>
      <c r="K74" s="9" t="str">
        <f>IF(B74="","",SUMIFS(Transaktionen!$N$2:$N$251,Transaktionen!$C$2:$C$251,B74,Transaktionen!$F$2:$F$251,"Dividende"))</f>
        <v/>
      </c>
      <c r="L74" s="9" t="str">
        <f>IF(B74="","",SUMIFS(Transaktionen!$N$2:$N$251,Transaktionen!$C$2:$C$251,B74,Transaktionen!$F$2:$F$251,"Verkauf"))</f>
        <v/>
      </c>
      <c r="M74" s="9" t="str">
        <f t="shared" si="16"/>
        <v/>
      </c>
      <c r="N74" s="10">
        <f t="shared" si="17"/>
        <v>0</v>
      </c>
      <c r="O74" s="10">
        <f t="shared" si="18"/>
        <v>0</v>
      </c>
      <c r="P74" s="10" t="str">
        <f>IF(B74="","",Kursdaten!I74)</f>
        <v/>
      </c>
      <c r="Q74" s="10" t="str">
        <f t="shared" si="19"/>
        <v/>
      </c>
      <c r="R74" s="2" t="str">
        <f t="shared" si="20"/>
        <v/>
      </c>
      <c r="S74" s="11"/>
      <c r="T74" s="11"/>
      <c r="U74" s="11"/>
      <c r="V74" s="11"/>
      <c r="W74" s="11"/>
      <c r="X74" s="11"/>
      <c r="Y74" s="11"/>
      <c r="Z74" s="11"/>
    </row>
    <row r="75" spans="1:26" x14ac:dyDescent="0.25">
      <c r="A75" s="2" t="str">
        <f>IF(Kursdaten!A75="","",Kursdaten!A75)</f>
        <v/>
      </c>
      <c r="B75" s="2" t="str">
        <f>IF(Kursdaten!B75="","",Kursdaten!B75)</f>
        <v/>
      </c>
      <c r="C75" s="2" t="str">
        <f>IF(Kursdaten!C75="","",Kursdaten!C75)</f>
        <v/>
      </c>
      <c r="D75" s="2" t="str">
        <f>IF(Kursdaten!D75="","",Kursdaten!D75)</f>
        <v/>
      </c>
      <c r="E75" s="26" t="str">
        <f>IF(B75="","",SUMIFS(Transaktionen!$G$2:$G$251,Transaktionen!$C$2:$C$251,B75,Transaktionen!$F$2:$F$251,"Kauf")-SUMIFS(Transaktionen!$G$2:$G$251,Transaktionen!$C$2:$C$251,B75,Transaktionen!$F$2:$F$251,"Verkauf"))</f>
        <v/>
      </c>
      <c r="F75" s="26" t="str">
        <f>IF(B75="","",SUMIFS(Transaktionen!$G$2:$G$251,Transaktionen!$C$2:$C$251,B75,Transaktionen!$F$2:$F$251,"Kauf"))</f>
        <v/>
      </c>
      <c r="G75" s="9" t="str">
        <f>IF(B75="","",SUMIFS(Transaktionen!$M$2:$M$251,Transaktionen!$C$2:$C$251,B75,Transaktionen!$F$2:$F$251,"Kauf")+SUMIFS(Transaktionen!$K$2:$K$251,Transaktionen!$C$2:$C$251,B75,Transaktionen!$F$2:$F$251,"Kauf")+SUMIFS(Transaktionen!$L$2:$L$251,Transaktionen!$C$2:$C$251,B75,Transaktionen!$F$2:$F$251,"Kauf"))</f>
        <v/>
      </c>
      <c r="H75" s="9">
        <f t="shared" si="14"/>
        <v>0</v>
      </c>
      <c r="I75" s="9" t="str">
        <f>IF(B75="","",Kursdaten!H75)</f>
        <v/>
      </c>
      <c r="J75" s="9" t="str">
        <f t="shared" si="15"/>
        <v/>
      </c>
      <c r="K75" s="9" t="str">
        <f>IF(B75="","",SUMIFS(Transaktionen!$N$2:$N$251,Transaktionen!$C$2:$C$251,B75,Transaktionen!$F$2:$F$251,"Dividende"))</f>
        <v/>
      </c>
      <c r="L75" s="9" t="str">
        <f>IF(B75="","",SUMIFS(Transaktionen!$N$2:$N$251,Transaktionen!$C$2:$C$251,B75,Transaktionen!$F$2:$F$251,"Verkauf"))</f>
        <v/>
      </c>
      <c r="M75" s="9" t="str">
        <f t="shared" si="16"/>
        <v/>
      </c>
      <c r="N75" s="10">
        <f t="shared" si="17"/>
        <v>0</v>
      </c>
      <c r="O75" s="10">
        <f t="shared" si="18"/>
        <v>0</v>
      </c>
      <c r="P75" s="10" t="str">
        <f>IF(B75="","",Kursdaten!I75)</f>
        <v/>
      </c>
      <c r="Q75" s="10" t="str">
        <f t="shared" si="19"/>
        <v/>
      </c>
      <c r="R75" s="2" t="str">
        <f t="shared" si="20"/>
        <v/>
      </c>
      <c r="S75" s="11"/>
      <c r="T75" s="11"/>
      <c r="U75" s="11"/>
      <c r="V75" s="11"/>
      <c r="W75" s="11"/>
      <c r="X75" s="11"/>
      <c r="Y75" s="11"/>
      <c r="Z75" s="11"/>
    </row>
    <row r="76" spans="1:26" x14ac:dyDescent="0.25">
      <c r="A76" s="2" t="str">
        <f>IF(Kursdaten!A76="","",Kursdaten!A76)</f>
        <v/>
      </c>
      <c r="B76" s="2" t="str">
        <f>IF(Kursdaten!B76="","",Kursdaten!B76)</f>
        <v/>
      </c>
      <c r="C76" s="2" t="str">
        <f>IF(Kursdaten!C76="","",Kursdaten!C76)</f>
        <v/>
      </c>
      <c r="D76" s="2" t="str">
        <f>IF(Kursdaten!D76="","",Kursdaten!D76)</f>
        <v/>
      </c>
      <c r="E76" s="26" t="str">
        <f>IF(B76="","",SUMIFS(Transaktionen!$G$2:$G$251,Transaktionen!$C$2:$C$251,B76,Transaktionen!$F$2:$F$251,"Kauf")-SUMIFS(Transaktionen!$G$2:$G$251,Transaktionen!$C$2:$C$251,B76,Transaktionen!$F$2:$F$251,"Verkauf"))</f>
        <v/>
      </c>
      <c r="F76" s="26" t="str">
        <f>IF(B76="","",SUMIFS(Transaktionen!$G$2:$G$251,Transaktionen!$C$2:$C$251,B76,Transaktionen!$F$2:$F$251,"Kauf"))</f>
        <v/>
      </c>
      <c r="G76" s="9" t="str">
        <f>IF(B76="","",SUMIFS(Transaktionen!$M$2:$M$251,Transaktionen!$C$2:$C$251,B76,Transaktionen!$F$2:$F$251,"Kauf")+SUMIFS(Transaktionen!$K$2:$K$251,Transaktionen!$C$2:$C$251,B76,Transaktionen!$F$2:$F$251,"Kauf")+SUMIFS(Transaktionen!$L$2:$L$251,Transaktionen!$C$2:$C$251,B76,Transaktionen!$F$2:$F$251,"Kauf"))</f>
        <v/>
      </c>
      <c r="H76" s="9">
        <f t="shared" si="14"/>
        <v>0</v>
      </c>
      <c r="I76" s="9" t="str">
        <f>IF(B76="","",Kursdaten!H76)</f>
        <v/>
      </c>
      <c r="J76" s="9" t="str">
        <f t="shared" si="15"/>
        <v/>
      </c>
      <c r="K76" s="9" t="str">
        <f>IF(B76="","",SUMIFS(Transaktionen!$N$2:$N$251,Transaktionen!$C$2:$C$251,B76,Transaktionen!$F$2:$F$251,"Dividende"))</f>
        <v/>
      </c>
      <c r="L76" s="9" t="str">
        <f>IF(B76="","",SUMIFS(Transaktionen!$N$2:$N$251,Transaktionen!$C$2:$C$251,B76,Transaktionen!$F$2:$F$251,"Verkauf"))</f>
        <v/>
      </c>
      <c r="M76" s="9" t="str">
        <f t="shared" si="16"/>
        <v/>
      </c>
      <c r="N76" s="10">
        <f t="shared" si="17"/>
        <v>0</v>
      </c>
      <c r="O76" s="10">
        <f t="shared" si="18"/>
        <v>0</v>
      </c>
      <c r="P76" s="10" t="str">
        <f>IF(B76="","",Kursdaten!I76)</f>
        <v/>
      </c>
      <c r="Q76" s="10" t="str">
        <f t="shared" si="19"/>
        <v/>
      </c>
      <c r="R76" s="2" t="str">
        <f t="shared" si="20"/>
        <v/>
      </c>
      <c r="S76" s="11"/>
      <c r="T76" s="11"/>
      <c r="U76" s="11"/>
      <c r="V76" s="11"/>
      <c r="W76" s="11"/>
      <c r="X76" s="11"/>
      <c r="Y76" s="11"/>
      <c r="Z76" s="11"/>
    </row>
    <row r="77" spans="1:26" x14ac:dyDescent="0.25">
      <c r="A77" s="2" t="str">
        <f>IF(Kursdaten!A77="","",Kursdaten!A77)</f>
        <v/>
      </c>
      <c r="B77" s="2" t="str">
        <f>IF(Kursdaten!B77="","",Kursdaten!B77)</f>
        <v/>
      </c>
      <c r="C77" s="2" t="str">
        <f>IF(Kursdaten!C77="","",Kursdaten!C77)</f>
        <v/>
      </c>
      <c r="D77" s="2" t="str">
        <f>IF(Kursdaten!D77="","",Kursdaten!D77)</f>
        <v/>
      </c>
      <c r="E77" s="26" t="str">
        <f>IF(B77="","",SUMIFS(Transaktionen!$G$2:$G$251,Transaktionen!$C$2:$C$251,B77,Transaktionen!$F$2:$F$251,"Kauf")-SUMIFS(Transaktionen!$G$2:$G$251,Transaktionen!$C$2:$C$251,B77,Transaktionen!$F$2:$F$251,"Verkauf"))</f>
        <v/>
      </c>
      <c r="F77" s="26" t="str">
        <f>IF(B77="","",SUMIFS(Transaktionen!$G$2:$G$251,Transaktionen!$C$2:$C$251,B77,Transaktionen!$F$2:$F$251,"Kauf"))</f>
        <v/>
      </c>
      <c r="G77" s="9" t="str">
        <f>IF(B77="","",SUMIFS(Transaktionen!$M$2:$M$251,Transaktionen!$C$2:$C$251,B77,Transaktionen!$F$2:$F$251,"Kauf")+SUMIFS(Transaktionen!$K$2:$K$251,Transaktionen!$C$2:$C$251,B77,Transaktionen!$F$2:$F$251,"Kauf")+SUMIFS(Transaktionen!$L$2:$L$251,Transaktionen!$C$2:$C$251,B77,Transaktionen!$F$2:$F$251,"Kauf"))</f>
        <v/>
      </c>
      <c r="H77" s="9">
        <f t="shared" si="14"/>
        <v>0</v>
      </c>
      <c r="I77" s="9" t="str">
        <f>IF(B77="","",Kursdaten!H77)</f>
        <v/>
      </c>
      <c r="J77" s="9" t="str">
        <f t="shared" si="15"/>
        <v/>
      </c>
      <c r="K77" s="9" t="str">
        <f>IF(B77="","",SUMIFS(Transaktionen!$N$2:$N$251,Transaktionen!$C$2:$C$251,B77,Transaktionen!$F$2:$F$251,"Dividende"))</f>
        <v/>
      </c>
      <c r="L77" s="9" t="str">
        <f>IF(B77="","",SUMIFS(Transaktionen!$N$2:$N$251,Transaktionen!$C$2:$C$251,B77,Transaktionen!$F$2:$F$251,"Verkauf"))</f>
        <v/>
      </c>
      <c r="M77" s="9" t="str">
        <f t="shared" si="16"/>
        <v/>
      </c>
      <c r="N77" s="10">
        <f t="shared" si="17"/>
        <v>0</v>
      </c>
      <c r="O77" s="10">
        <f t="shared" si="18"/>
        <v>0</v>
      </c>
      <c r="P77" s="10" t="str">
        <f>IF(B77="","",Kursdaten!I77)</f>
        <v/>
      </c>
      <c r="Q77" s="10" t="str">
        <f t="shared" si="19"/>
        <v/>
      </c>
      <c r="R77" s="2" t="str">
        <f t="shared" si="20"/>
        <v/>
      </c>
      <c r="S77" s="11"/>
      <c r="T77" s="11"/>
      <c r="U77" s="11"/>
      <c r="V77" s="11"/>
      <c r="W77" s="11"/>
      <c r="X77" s="11"/>
      <c r="Y77" s="11"/>
      <c r="Z77" s="11"/>
    </row>
    <row r="78" spans="1:26" x14ac:dyDescent="0.25">
      <c r="A78" s="2" t="str">
        <f>IF(Kursdaten!A78="","",Kursdaten!A78)</f>
        <v/>
      </c>
      <c r="B78" s="2" t="str">
        <f>IF(Kursdaten!B78="","",Kursdaten!B78)</f>
        <v/>
      </c>
      <c r="C78" s="2" t="str">
        <f>IF(Kursdaten!C78="","",Kursdaten!C78)</f>
        <v/>
      </c>
      <c r="D78" s="2" t="str">
        <f>IF(Kursdaten!D78="","",Kursdaten!D78)</f>
        <v/>
      </c>
      <c r="E78" s="26" t="str">
        <f>IF(B78="","",SUMIFS(Transaktionen!$G$2:$G$251,Transaktionen!$C$2:$C$251,B78,Transaktionen!$F$2:$F$251,"Kauf")-SUMIFS(Transaktionen!$G$2:$G$251,Transaktionen!$C$2:$C$251,B78,Transaktionen!$F$2:$F$251,"Verkauf"))</f>
        <v/>
      </c>
      <c r="F78" s="26" t="str">
        <f>IF(B78="","",SUMIFS(Transaktionen!$G$2:$G$251,Transaktionen!$C$2:$C$251,B78,Transaktionen!$F$2:$F$251,"Kauf"))</f>
        <v/>
      </c>
      <c r="G78" s="9" t="str">
        <f>IF(B78="","",SUMIFS(Transaktionen!$M$2:$M$251,Transaktionen!$C$2:$C$251,B78,Transaktionen!$F$2:$F$251,"Kauf")+SUMIFS(Transaktionen!$K$2:$K$251,Transaktionen!$C$2:$C$251,B78,Transaktionen!$F$2:$F$251,"Kauf")+SUMIFS(Transaktionen!$L$2:$L$251,Transaktionen!$C$2:$C$251,B78,Transaktionen!$F$2:$F$251,"Kauf"))</f>
        <v/>
      </c>
      <c r="H78" s="9">
        <f t="shared" si="14"/>
        <v>0</v>
      </c>
      <c r="I78" s="9" t="str">
        <f>IF(B78="","",Kursdaten!H78)</f>
        <v/>
      </c>
      <c r="J78" s="9" t="str">
        <f t="shared" si="15"/>
        <v/>
      </c>
      <c r="K78" s="9" t="str">
        <f>IF(B78="","",SUMIFS(Transaktionen!$N$2:$N$251,Transaktionen!$C$2:$C$251,B78,Transaktionen!$F$2:$F$251,"Dividende"))</f>
        <v/>
      </c>
      <c r="L78" s="9" t="str">
        <f>IF(B78="","",SUMIFS(Transaktionen!$N$2:$N$251,Transaktionen!$C$2:$C$251,B78,Transaktionen!$F$2:$F$251,"Verkauf"))</f>
        <v/>
      </c>
      <c r="M78" s="9" t="str">
        <f t="shared" si="16"/>
        <v/>
      </c>
      <c r="N78" s="10">
        <f t="shared" si="17"/>
        <v>0</v>
      </c>
      <c r="O78" s="10">
        <f t="shared" si="18"/>
        <v>0</v>
      </c>
      <c r="P78" s="10" t="str">
        <f>IF(B78="","",Kursdaten!I78)</f>
        <v/>
      </c>
      <c r="Q78" s="10" t="str">
        <f t="shared" si="19"/>
        <v/>
      </c>
      <c r="R78" s="2" t="str">
        <f t="shared" si="20"/>
        <v/>
      </c>
      <c r="S78" s="11"/>
      <c r="T78" s="11"/>
      <c r="U78" s="11"/>
      <c r="V78" s="11"/>
      <c r="W78" s="11"/>
      <c r="X78" s="11"/>
      <c r="Y78" s="11"/>
      <c r="Z78" s="11"/>
    </row>
    <row r="79" spans="1:26" x14ac:dyDescent="0.25">
      <c r="A79" s="2" t="str">
        <f>IF(Kursdaten!A79="","",Kursdaten!A79)</f>
        <v/>
      </c>
      <c r="B79" s="2" t="str">
        <f>IF(Kursdaten!B79="","",Kursdaten!B79)</f>
        <v/>
      </c>
      <c r="C79" s="2" t="str">
        <f>IF(Kursdaten!C79="","",Kursdaten!C79)</f>
        <v/>
      </c>
      <c r="D79" s="2" t="str">
        <f>IF(Kursdaten!D79="","",Kursdaten!D79)</f>
        <v/>
      </c>
      <c r="E79" s="26" t="str">
        <f>IF(B79="","",SUMIFS(Transaktionen!$G$2:$G$251,Transaktionen!$C$2:$C$251,B79,Transaktionen!$F$2:$F$251,"Kauf")-SUMIFS(Transaktionen!$G$2:$G$251,Transaktionen!$C$2:$C$251,B79,Transaktionen!$F$2:$F$251,"Verkauf"))</f>
        <v/>
      </c>
      <c r="F79" s="26" t="str">
        <f>IF(B79="","",SUMIFS(Transaktionen!$G$2:$G$251,Transaktionen!$C$2:$C$251,B79,Transaktionen!$F$2:$F$251,"Kauf"))</f>
        <v/>
      </c>
      <c r="G79" s="9" t="str">
        <f>IF(B79="","",SUMIFS(Transaktionen!$M$2:$M$251,Transaktionen!$C$2:$C$251,B79,Transaktionen!$F$2:$F$251,"Kauf")+SUMIFS(Transaktionen!$K$2:$K$251,Transaktionen!$C$2:$C$251,B79,Transaktionen!$F$2:$F$251,"Kauf")+SUMIFS(Transaktionen!$L$2:$L$251,Transaktionen!$C$2:$C$251,B79,Transaktionen!$F$2:$F$251,"Kauf"))</f>
        <v/>
      </c>
      <c r="H79" s="9">
        <f t="shared" si="14"/>
        <v>0</v>
      </c>
      <c r="I79" s="9" t="str">
        <f>IF(B79="","",Kursdaten!H79)</f>
        <v/>
      </c>
      <c r="J79" s="9" t="str">
        <f t="shared" si="15"/>
        <v/>
      </c>
      <c r="K79" s="9" t="str">
        <f>IF(B79="","",SUMIFS(Transaktionen!$N$2:$N$251,Transaktionen!$C$2:$C$251,B79,Transaktionen!$F$2:$F$251,"Dividende"))</f>
        <v/>
      </c>
      <c r="L79" s="9" t="str">
        <f>IF(B79="","",SUMIFS(Transaktionen!$N$2:$N$251,Transaktionen!$C$2:$C$251,B79,Transaktionen!$F$2:$F$251,"Verkauf"))</f>
        <v/>
      </c>
      <c r="M79" s="9" t="str">
        <f t="shared" si="16"/>
        <v/>
      </c>
      <c r="N79" s="10">
        <f t="shared" si="17"/>
        <v>0</v>
      </c>
      <c r="O79" s="10">
        <f t="shared" si="18"/>
        <v>0</v>
      </c>
      <c r="P79" s="10" t="str">
        <f>IF(B79="","",Kursdaten!I79)</f>
        <v/>
      </c>
      <c r="Q79" s="10" t="str">
        <f t="shared" si="19"/>
        <v/>
      </c>
      <c r="R79" s="2" t="str">
        <f t="shared" si="20"/>
        <v/>
      </c>
      <c r="S79" s="11"/>
      <c r="T79" s="11"/>
      <c r="U79" s="11"/>
      <c r="V79" s="11"/>
      <c r="W79" s="11"/>
      <c r="X79" s="11"/>
      <c r="Y79" s="11"/>
      <c r="Z79" s="11"/>
    </row>
    <row r="80" spans="1:26" x14ac:dyDescent="0.25">
      <c r="A80" s="2" t="str">
        <f>IF(Kursdaten!A80="","",Kursdaten!A80)</f>
        <v/>
      </c>
      <c r="B80" s="2" t="str">
        <f>IF(Kursdaten!B80="","",Kursdaten!B80)</f>
        <v/>
      </c>
      <c r="C80" s="2" t="str">
        <f>IF(Kursdaten!C80="","",Kursdaten!C80)</f>
        <v/>
      </c>
      <c r="D80" s="2" t="str">
        <f>IF(Kursdaten!D80="","",Kursdaten!D80)</f>
        <v/>
      </c>
      <c r="E80" s="26" t="str">
        <f>IF(B80="","",SUMIFS(Transaktionen!$G$2:$G$251,Transaktionen!$C$2:$C$251,B80,Transaktionen!$F$2:$F$251,"Kauf")-SUMIFS(Transaktionen!$G$2:$G$251,Transaktionen!$C$2:$C$251,B80,Transaktionen!$F$2:$F$251,"Verkauf"))</f>
        <v/>
      </c>
      <c r="F80" s="26" t="str">
        <f>IF(B80="","",SUMIFS(Transaktionen!$G$2:$G$251,Transaktionen!$C$2:$C$251,B80,Transaktionen!$F$2:$F$251,"Kauf"))</f>
        <v/>
      </c>
      <c r="G80" s="9" t="str">
        <f>IF(B80="","",SUMIFS(Transaktionen!$M$2:$M$251,Transaktionen!$C$2:$C$251,B80,Transaktionen!$F$2:$F$251,"Kauf")+SUMIFS(Transaktionen!$K$2:$K$251,Transaktionen!$C$2:$C$251,B80,Transaktionen!$F$2:$F$251,"Kauf")+SUMIFS(Transaktionen!$L$2:$L$251,Transaktionen!$C$2:$C$251,B80,Transaktionen!$F$2:$F$251,"Kauf"))</f>
        <v/>
      </c>
      <c r="H80" s="9">
        <f t="shared" si="14"/>
        <v>0</v>
      </c>
      <c r="I80" s="9" t="str">
        <f>IF(B80="","",Kursdaten!H80)</f>
        <v/>
      </c>
      <c r="J80" s="9" t="str">
        <f t="shared" si="15"/>
        <v/>
      </c>
      <c r="K80" s="9" t="str">
        <f>IF(B80="","",SUMIFS(Transaktionen!$N$2:$N$251,Transaktionen!$C$2:$C$251,B80,Transaktionen!$F$2:$F$251,"Dividende"))</f>
        <v/>
      </c>
      <c r="L80" s="9" t="str">
        <f>IF(B80="","",SUMIFS(Transaktionen!$N$2:$N$251,Transaktionen!$C$2:$C$251,B80,Transaktionen!$F$2:$F$251,"Verkauf"))</f>
        <v/>
      </c>
      <c r="M80" s="9" t="str">
        <f t="shared" si="16"/>
        <v/>
      </c>
      <c r="N80" s="10">
        <f t="shared" si="17"/>
        <v>0</v>
      </c>
      <c r="O80" s="10">
        <f t="shared" si="18"/>
        <v>0</v>
      </c>
      <c r="P80" s="10" t="str">
        <f>IF(B80="","",Kursdaten!I80)</f>
        <v/>
      </c>
      <c r="Q80" s="10" t="str">
        <f t="shared" si="19"/>
        <v/>
      </c>
      <c r="R80" s="2" t="str">
        <f t="shared" si="20"/>
        <v/>
      </c>
      <c r="S80" s="11"/>
      <c r="T80" s="11"/>
      <c r="U80" s="11"/>
      <c r="V80" s="11"/>
      <c r="W80" s="11"/>
      <c r="X80" s="11"/>
      <c r="Y80" s="11"/>
      <c r="Z80" s="11"/>
    </row>
    <row r="81" spans="1:26" x14ac:dyDescent="0.25">
      <c r="A81" s="2" t="str">
        <f>IF(Kursdaten!A81="","",Kursdaten!A81)</f>
        <v/>
      </c>
      <c r="B81" s="2" t="str">
        <f>IF(Kursdaten!B81="","",Kursdaten!B81)</f>
        <v/>
      </c>
      <c r="C81" s="2" t="str">
        <f>IF(Kursdaten!C81="","",Kursdaten!C81)</f>
        <v/>
      </c>
      <c r="D81" s="2" t="str">
        <f>IF(Kursdaten!D81="","",Kursdaten!D81)</f>
        <v/>
      </c>
      <c r="E81" s="26" t="str">
        <f>IF(B81="","",SUMIFS(Transaktionen!$G$2:$G$251,Transaktionen!$C$2:$C$251,B81,Transaktionen!$F$2:$F$251,"Kauf")-SUMIFS(Transaktionen!$G$2:$G$251,Transaktionen!$C$2:$C$251,B81,Transaktionen!$F$2:$F$251,"Verkauf"))</f>
        <v/>
      </c>
      <c r="F81" s="26" t="str">
        <f>IF(B81="","",SUMIFS(Transaktionen!$G$2:$G$251,Transaktionen!$C$2:$C$251,B81,Transaktionen!$F$2:$F$251,"Kauf"))</f>
        <v/>
      </c>
      <c r="G81" s="9" t="str">
        <f>IF(B81="","",SUMIFS(Transaktionen!$M$2:$M$251,Transaktionen!$C$2:$C$251,B81,Transaktionen!$F$2:$F$251,"Kauf")+SUMIFS(Transaktionen!$K$2:$K$251,Transaktionen!$C$2:$C$251,B81,Transaktionen!$F$2:$F$251,"Kauf")+SUMIFS(Transaktionen!$L$2:$L$251,Transaktionen!$C$2:$C$251,B81,Transaktionen!$F$2:$F$251,"Kauf"))</f>
        <v/>
      </c>
      <c r="H81" s="9">
        <f t="shared" si="14"/>
        <v>0</v>
      </c>
      <c r="I81" s="9" t="str">
        <f>IF(B81="","",Kursdaten!H81)</f>
        <v/>
      </c>
      <c r="J81" s="9" t="str">
        <f t="shared" si="15"/>
        <v/>
      </c>
      <c r="K81" s="9" t="str">
        <f>IF(B81="","",SUMIFS(Transaktionen!$N$2:$N$251,Transaktionen!$C$2:$C$251,B81,Transaktionen!$F$2:$F$251,"Dividende"))</f>
        <v/>
      </c>
      <c r="L81" s="9" t="str">
        <f>IF(B81="","",SUMIFS(Transaktionen!$N$2:$N$251,Transaktionen!$C$2:$C$251,B81,Transaktionen!$F$2:$F$251,"Verkauf"))</f>
        <v/>
      </c>
      <c r="M81" s="9" t="str">
        <f t="shared" si="16"/>
        <v/>
      </c>
      <c r="N81" s="10">
        <f t="shared" si="17"/>
        <v>0</v>
      </c>
      <c r="O81" s="10">
        <f t="shared" si="18"/>
        <v>0</v>
      </c>
      <c r="P81" s="10" t="str">
        <f>IF(B81="","",Kursdaten!I81)</f>
        <v/>
      </c>
      <c r="Q81" s="10" t="str">
        <f t="shared" si="19"/>
        <v/>
      </c>
      <c r="R81" s="2" t="str">
        <f t="shared" si="20"/>
        <v/>
      </c>
      <c r="S81" s="11"/>
      <c r="T81" s="11"/>
      <c r="U81" s="11"/>
      <c r="V81" s="11"/>
      <c r="W81" s="11"/>
      <c r="X81" s="11"/>
      <c r="Y81" s="11"/>
      <c r="Z81" s="11"/>
    </row>
    <row r="82" spans="1:26" x14ac:dyDescent="0.25">
      <c r="A82" s="2" t="str">
        <f>IF(Kursdaten!A82="","",Kursdaten!A82)</f>
        <v/>
      </c>
      <c r="B82" s="2" t="str">
        <f>IF(Kursdaten!B82="","",Kursdaten!B82)</f>
        <v/>
      </c>
      <c r="C82" s="2" t="str">
        <f>IF(Kursdaten!C82="","",Kursdaten!C82)</f>
        <v/>
      </c>
      <c r="D82" s="2" t="str">
        <f>IF(Kursdaten!D82="","",Kursdaten!D82)</f>
        <v/>
      </c>
      <c r="E82" s="26" t="str">
        <f>IF(B82="","",SUMIFS(Transaktionen!$G$2:$G$251,Transaktionen!$C$2:$C$251,B82,Transaktionen!$F$2:$F$251,"Kauf")-SUMIFS(Transaktionen!$G$2:$G$251,Transaktionen!$C$2:$C$251,B82,Transaktionen!$F$2:$F$251,"Verkauf"))</f>
        <v/>
      </c>
      <c r="F82" s="26" t="str">
        <f>IF(B82="","",SUMIFS(Transaktionen!$G$2:$G$251,Transaktionen!$C$2:$C$251,B82,Transaktionen!$F$2:$F$251,"Kauf"))</f>
        <v/>
      </c>
      <c r="G82" s="9" t="str">
        <f>IF(B82="","",SUMIFS(Transaktionen!$M$2:$M$251,Transaktionen!$C$2:$C$251,B82,Transaktionen!$F$2:$F$251,"Kauf")+SUMIFS(Transaktionen!$K$2:$K$251,Transaktionen!$C$2:$C$251,B82,Transaktionen!$F$2:$F$251,"Kauf")+SUMIFS(Transaktionen!$L$2:$L$251,Transaktionen!$C$2:$C$251,B82,Transaktionen!$F$2:$F$251,"Kauf"))</f>
        <v/>
      </c>
      <c r="H82" s="9">
        <f t="shared" si="14"/>
        <v>0</v>
      </c>
      <c r="I82" s="9" t="str">
        <f>IF(B82="","",Kursdaten!H82)</f>
        <v/>
      </c>
      <c r="J82" s="9" t="str">
        <f t="shared" si="15"/>
        <v/>
      </c>
      <c r="K82" s="9" t="str">
        <f>IF(B82="","",SUMIFS(Transaktionen!$N$2:$N$251,Transaktionen!$C$2:$C$251,B82,Transaktionen!$F$2:$F$251,"Dividende"))</f>
        <v/>
      </c>
      <c r="L82" s="9" t="str">
        <f>IF(B82="","",SUMIFS(Transaktionen!$N$2:$N$251,Transaktionen!$C$2:$C$251,B82,Transaktionen!$F$2:$F$251,"Verkauf"))</f>
        <v/>
      </c>
      <c r="M82" s="9" t="str">
        <f t="shared" si="16"/>
        <v/>
      </c>
      <c r="N82" s="10">
        <f t="shared" si="17"/>
        <v>0</v>
      </c>
      <c r="O82" s="10">
        <f t="shared" si="18"/>
        <v>0</v>
      </c>
      <c r="P82" s="10" t="str">
        <f>IF(B82="","",Kursdaten!I82)</f>
        <v/>
      </c>
      <c r="Q82" s="10" t="str">
        <f t="shared" si="19"/>
        <v/>
      </c>
      <c r="R82" s="2" t="str">
        <f t="shared" si="20"/>
        <v/>
      </c>
      <c r="S82" s="11"/>
      <c r="T82" s="11"/>
      <c r="U82" s="11"/>
      <c r="V82" s="11"/>
      <c r="W82" s="11"/>
      <c r="X82" s="11"/>
      <c r="Y82" s="11"/>
      <c r="Z82" s="11"/>
    </row>
    <row r="83" spans="1:26" x14ac:dyDescent="0.25">
      <c r="A83" s="2" t="str">
        <f>IF(Kursdaten!A83="","",Kursdaten!A83)</f>
        <v/>
      </c>
      <c r="B83" s="2" t="str">
        <f>IF(Kursdaten!B83="","",Kursdaten!B83)</f>
        <v/>
      </c>
      <c r="C83" s="2" t="str">
        <f>IF(Kursdaten!C83="","",Kursdaten!C83)</f>
        <v/>
      </c>
      <c r="D83" s="2" t="str">
        <f>IF(Kursdaten!D83="","",Kursdaten!D83)</f>
        <v/>
      </c>
      <c r="E83" s="26" t="str">
        <f>IF(B83="","",SUMIFS(Transaktionen!$G$2:$G$251,Transaktionen!$C$2:$C$251,B83,Transaktionen!$F$2:$F$251,"Kauf")-SUMIFS(Transaktionen!$G$2:$G$251,Transaktionen!$C$2:$C$251,B83,Transaktionen!$F$2:$F$251,"Verkauf"))</f>
        <v/>
      </c>
      <c r="F83" s="26" t="str">
        <f>IF(B83="","",SUMIFS(Transaktionen!$G$2:$G$251,Transaktionen!$C$2:$C$251,B83,Transaktionen!$F$2:$F$251,"Kauf"))</f>
        <v/>
      </c>
      <c r="G83" s="9" t="str">
        <f>IF(B83="","",SUMIFS(Transaktionen!$M$2:$M$251,Transaktionen!$C$2:$C$251,B83,Transaktionen!$F$2:$F$251,"Kauf")+SUMIFS(Transaktionen!$K$2:$K$251,Transaktionen!$C$2:$C$251,B83,Transaktionen!$F$2:$F$251,"Kauf")+SUMIFS(Transaktionen!$L$2:$L$251,Transaktionen!$C$2:$C$251,B83,Transaktionen!$F$2:$F$251,"Kauf"))</f>
        <v/>
      </c>
      <c r="H83" s="9">
        <f t="shared" si="14"/>
        <v>0</v>
      </c>
      <c r="I83" s="9" t="str">
        <f>IF(B83="","",Kursdaten!H83)</f>
        <v/>
      </c>
      <c r="J83" s="9" t="str">
        <f t="shared" si="15"/>
        <v/>
      </c>
      <c r="K83" s="9" t="str">
        <f>IF(B83="","",SUMIFS(Transaktionen!$N$2:$N$251,Transaktionen!$C$2:$C$251,B83,Transaktionen!$F$2:$F$251,"Dividende"))</f>
        <v/>
      </c>
      <c r="L83" s="9" t="str">
        <f>IF(B83="","",SUMIFS(Transaktionen!$N$2:$N$251,Transaktionen!$C$2:$C$251,B83,Transaktionen!$F$2:$F$251,"Verkauf"))</f>
        <v/>
      </c>
      <c r="M83" s="9" t="str">
        <f t="shared" si="16"/>
        <v/>
      </c>
      <c r="N83" s="10">
        <f t="shared" si="17"/>
        <v>0</v>
      </c>
      <c r="O83" s="10">
        <f t="shared" si="18"/>
        <v>0</v>
      </c>
      <c r="P83" s="10" t="str">
        <f>IF(B83="","",Kursdaten!I83)</f>
        <v/>
      </c>
      <c r="Q83" s="10" t="str">
        <f t="shared" si="19"/>
        <v/>
      </c>
      <c r="R83" s="2" t="str">
        <f t="shared" si="20"/>
        <v/>
      </c>
      <c r="S83" s="11"/>
      <c r="T83" s="11"/>
      <c r="U83" s="11"/>
      <c r="V83" s="11"/>
      <c r="W83" s="11"/>
      <c r="X83" s="11"/>
      <c r="Y83" s="11"/>
      <c r="Z83" s="11"/>
    </row>
    <row r="84" spans="1:26" x14ac:dyDescent="0.25">
      <c r="A84" s="2" t="str">
        <f>IF(Kursdaten!A84="","",Kursdaten!A84)</f>
        <v/>
      </c>
      <c r="B84" s="2" t="str">
        <f>IF(Kursdaten!B84="","",Kursdaten!B84)</f>
        <v/>
      </c>
      <c r="C84" s="2" t="str">
        <f>IF(Kursdaten!C84="","",Kursdaten!C84)</f>
        <v/>
      </c>
      <c r="D84" s="2" t="str">
        <f>IF(Kursdaten!D84="","",Kursdaten!D84)</f>
        <v/>
      </c>
      <c r="E84" s="26" t="str">
        <f>IF(B84="","",SUMIFS(Transaktionen!$G$2:$G$251,Transaktionen!$C$2:$C$251,B84,Transaktionen!$F$2:$F$251,"Kauf")-SUMIFS(Transaktionen!$G$2:$G$251,Transaktionen!$C$2:$C$251,B84,Transaktionen!$F$2:$F$251,"Verkauf"))</f>
        <v/>
      </c>
      <c r="F84" s="26" t="str">
        <f>IF(B84="","",SUMIFS(Transaktionen!$G$2:$G$251,Transaktionen!$C$2:$C$251,B84,Transaktionen!$F$2:$F$251,"Kauf"))</f>
        <v/>
      </c>
      <c r="G84" s="9" t="str">
        <f>IF(B84="","",SUMIFS(Transaktionen!$M$2:$M$251,Transaktionen!$C$2:$C$251,B84,Transaktionen!$F$2:$F$251,"Kauf")+SUMIFS(Transaktionen!$K$2:$K$251,Transaktionen!$C$2:$C$251,B84,Transaktionen!$F$2:$F$251,"Kauf")+SUMIFS(Transaktionen!$L$2:$L$251,Transaktionen!$C$2:$C$251,B84,Transaktionen!$F$2:$F$251,"Kauf"))</f>
        <v/>
      </c>
      <c r="H84" s="9">
        <f t="shared" si="14"/>
        <v>0</v>
      </c>
      <c r="I84" s="9" t="str">
        <f>IF(B84="","",Kursdaten!H84)</f>
        <v/>
      </c>
      <c r="J84" s="9" t="str">
        <f t="shared" si="15"/>
        <v/>
      </c>
      <c r="K84" s="9" t="str">
        <f>IF(B84="","",SUMIFS(Transaktionen!$N$2:$N$251,Transaktionen!$C$2:$C$251,B84,Transaktionen!$F$2:$F$251,"Dividende"))</f>
        <v/>
      </c>
      <c r="L84" s="9" t="str">
        <f>IF(B84="","",SUMIFS(Transaktionen!$N$2:$N$251,Transaktionen!$C$2:$C$251,B84,Transaktionen!$F$2:$F$251,"Verkauf"))</f>
        <v/>
      </c>
      <c r="M84" s="9" t="str">
        <f t="shared" si="16"/>
        <v/>
      </c>
      <c r="N84" s="10">
        <f t="shared" si="17"/>
        <v>0</v>
      </c>
      <c r="O84" s="10">
        <f t="shared" si="18"/>
        <v>0</v>
      </c>
      <c r="P84" s="10" t="str">
        <f>IF(B84="","",Kursdaten!I84)</f>
        <v/>
      </c>
      <c r="Q84" s="10" t="str">
        <f t="shared" si="19"/>
        <v/>
      </c>
      <c r="R84" s="2" t="str">
        <f t="shared" si="20"/>
        <v/>
      </c>
      <c r="S84" s="11"/>
      <c r="T84" s="11"/>
      <c r="U84" s="11"/>
      <c r="V84" s="11"/>
      <c r="W84" s="11"/>
      <c r="X84" s="11"/>
      <c r="Y84" s="11"/>
      <c r="Z84" s="11"/>
    </row>
    <row r="85" spans="1:26" x14ac:dyDescent="0.25">
      <c r="A85" s="2" t="str">
        <f>IF(Kursdaten!A85="","",Kursdaten!A85)</f>
        <v/>
      </c>
      <c r="B85" s="2" t="str">
        <f>IF(Kursdaten!B85="","",Kursdaten!B85)</f>
        <v/>
      </c>
      <c r="C85" s="2" t="str">
        <f>IF(Kursdaten!C85="","",Kursdaten!C85)</f>
        <v/>
      </c>
      <c r="D85" s="2" t="str">
        <f>IF(Kursdaten!D85="","",Kursdaten!D85)</f>
        <v/>
      </c>
      <c r="E85" s="26" t="str">
        <f>IF(B85="","",SUMIFS(Transaktionen!$G$2:$G$251,Transaktionen!$C$2:$C$251,B85,Transaktionen!$F$2:$F$251,"Kauf")-SUMIFS(Transaktionen!$G$2:$G$251,Transaktionen!$C$2:$C$251,B85,Transaktionen!$F$2:$F$251,"Verkauf"))</f>
        <v/>
      </c>
      <c r="F85" s="26" t="str">
        <f>IF(B85="","",SUMIFS(Transaktionen!$G$2:$G$251,Transaktionen!$C$2:$C$251,B85,Transaktionen!$F$2:$F$251,"Kauf"))</f>
        <v/>
      </c>
      <c r="G85" s="9" t="str">
        <f>IF(B85="","",SUMIFS(Transaktionen!$M$2:$M$251,Transaktionen!$C$2:$C$251,B85,Transaktionen!$F$2:$F$251,"Kauf")+SUMIFS(Transaktionen!$K$2:$K$251,Transaktionen!$C$2:$C$251,B85,Transaktionen!$F$2:$F$251,"Kauf")+SUMIFS(Transaktionen!$L$2:$L$251,Transaktionen!$C$2:$C$251,B85,Transaktionen!$F$2:$F$251,"Kauf"))</f>
        <v/>
      </c>
      <c r="H85" s="9">
        <f t="shared" si="14"/>
        <v>0</v>
      </c>
      <c r="I85" s="9" t="str">
        <f>IF(B85="","",Kursdaten!H85)</f>
        <v/>
      </c>
      <c r="J85" s="9" t="str">
        <f t="shared" si="15"/>
        <v/>
      </c>
      <c r="K85" s="9" t="str">
        <f>IF(B85="","",SUMIFS(Transaktionen!$N$2:$N$251,Transaktionen!$C$2:$C$251,B85,Transaktionen!$F$2:$F$251,"Dividende"))</f>
        <v/>
      </c>
      <c r="L85" s="9" t="str">
        <f>IF(B85="","",SUMIFS(Transaktionen!$N$2:$N$251,Transaktionen!$C$2:$C$251,B85,Transaktionen!$F$2:$F$251,"Verkauf"))</f>
        <v/>
      </c>
      <c r="M85" s="9" t="str">
        <f t="shared" si="16"/>
        <v/>
      </c>
      <c r="N85" s="10">
        <f t="shared" si="17"/>
        <v>0</v>
      </c>
      <c r="O85" s="10">
        <f t="shared" si="18"/>
        <v>0</v>
      </c>
      <c r="P85" s="10" t="str">
        <f>IF(B85="","",Kursdaten!I85)</f>
        <v/>
      </c>
      <c r="Q85" s="10" t="str">
        <f t="shared" si="19"/>
        <v/>
      </c>
      <c r="R85" s="2" t="str">
        <f t="shared" si="20"/>
        <v/>
      </c>
      <c r="S85" s="11"/>
      <c r="T85" s="11"/>
      <c r="U85" s="11"/>
      <c r="V85" s="11"/>
      <c r="W85" s="11"/>
      <c r="X85" s="11"/>
      <c r="Y85" s="11"/>
      <c r="Z85" s="11"/>
    </row>
    <row r="86" spans="1:26" x14ac:dyDescent="0.25">
      <c r="A86" s="2" t="str">
        <f>IF(Kursdaten!A86="","",Kursdaten!A86)</f>
        <v/>
      </c>
      <c r="B86" s="2" t="str">
        <f>IF(Kursdaten!B86="","",Kursdaten!B86)</f>
        <v/>
      </c>
      <c r="C86" s="2" t="str">
        <f>IF(Kursdaten!C86="","",Kursdaten!C86)</f>
        <v/>
      </c>
      <c r="D86" s="2" t="str">
        <f>IF(Kursdaten!D86="","",Kursdaten!D86)</f>
        <v/>
      </c>
      <c r="E86" s="26" t="str">
        <f>IF(B86="","",SUMIFS(Transaktionen!$G$2:$G$251,Transaktionen!$C$2:$C$251,B86,Transaktionen!$F$2:$F$251,"Kauf")-SUMIFS(Transaktionen!$G$2:$G$251,Transaktionen!$C$2:$C$251,B86,Transaktionen!$F$2:$F$251,"Verkauf"))</f>
        <v/>
      </c>
      <c r="F86" s="26" t="str">
        <f>IF(B86="","",SUMIFS(Transaktionen!$G$2:$G$251,Transaktionen!$C$2:$C$251,B86,Transaktionen!$F$2:$F$251,"Kauf"))</f>
        <v/>
      </c>
      <c r="G86" s="9" t="str">
        <f>IF(B86="","",SUMIFS(Transaktionen!$M$2:$M$251,Transaktionen!$C$2:$C$251,B86,Transaktionen!$F$2:$F$251,"Kauf")+SUMIFS(Transaktionen!$K$2:$K$251,Transaktionen!$C$2:$C$251,B86,Transaktionen!$F$2:$F$251,"Kauf")+SUMIFS(Transaktionen!$L$2:$L$251,Transaktionen!$C$2:$C$251,B86,Transaktionen!$F$2:$F$251,"Kauf"))</f>
        <v/>
      </c>
      <c r="H86" s="9">
        <f t="shared" si="14"/>
        <v>0</v>
      </c>
      <c r="I86" s="9" t="str">
        <f>IF(B86="","",Kursdaten!H86)</f>
        <v/>
      </c>
      <c r="J86" s="9" t="str">
        <f t="shared" si="15"/>
        <v/>
      </c>
      <c r="K86" s="9" t="str">
        <f>IF(B86="","",SUMIFS(Transaktionen!$N$2:$N$251,Transaktionen!$C$2:$C$251,B86,Transaktionen!$F$2:$F$251,"Dividende"))</f>
        <v/>
      </c>
      <c r="L86" s="9" t="str">
        <f>IF(B86="","",SUMIFS(Transaktionen!$N$2:$N$251,Transaktionen!$C$2:$C$251,B86,Transaktionen!$F$2:$F$251,"Verkauf"))</f>
        <v/>
      </c>
      <c r="M86" s="9" t="str">
        <f t="shared" si="16"/>
        <v/>
      </c>
      <c r="N86" s="10">
        <f t="shared" si="17"/>
        <v>0</v>
      </c>
      <c r="O86" s="10">
        <f t="shared" si="18"/>
        <v>0</v>
      </c>
      <c r="P86" s="10" t="str">
        <f>IF(B86="","",Kursdaten!I86)</f>
        <v/>
      </c>
      <c r="Q86" s="10" t="str">
        <f t="shared" si="19"/>
        <v/>
      </c>
      <c r="R86" s="2" t="str">
        <f t="shared" si="20"/>
        <v/>
      </c>
      <c r="S86" s="11"/>
      <c r="T86" s="11"/>
      <c r="U86" s="11"/>
      <c r="V86" s="11"/>
      <c r="W86" s="11"/>
      <c r="X86" s="11"/>
      <c r="Y86" s="11"/>
      <c r="Z86" s="11"/>
    </row>
    <row r="87" spans="1:26" x14ac:dyDescent="0.25">
      <c r="A87" s="2" t="str">
        <f>IF(Kursdaten!A87="","",Kursdaten!A87)</f>
        <v/>
      </c>
      <c r="B87" s="2" t="str">
        <f>IF(Kursdaten!B87="","",Kursdaten!B87)</f>
        <v/>
      </c>
      <c r="C87" s="2" t="str">
        <f>IF(Kursdaten!C87="","",Kursdaten!C87)</f>
        <v/>
      </c>
      <c r="D87" s="2" t="str">
        <f>IF(Kursdaten!D87="","",Kursdaten!D87)</f>
        <v/>
      </c>
      <c r="E87" s="26" t="str">
        <f>IF(B87="","",SUMIFS(Transaktionen!$G$2:$G$251,Transaktionen!$C$2:$C$251,B87,Transaktionen!$F$2:$F$251,"Kauf")-SUMIFS(Transaktionen!$G$2:$G$251,Transaktionen!$C$2:$C$251,B87,Transaktionen!$F$2:$F$251,"Verkauf"))</f>
        <v/>
      </c>
      <c r="F87" s="26" t="str">
        <f>IF(B87="","",SUMIFS(Transaktionen!$G$2:$G$251,Transaktionen!$C$2:$C$251,B87,Transaktionen!$F$2:$F$251,"Kauf"))</f>
        <v/>
      </c>
      <c r="G87" s="9" t="str">
        <f>IF(B87="","",SUMIFS(Transaktionen!$M$2:$M$251,Transaktionen!$C$2:$C$251,B87,Transaktionen!$F$2:$F$251,"Kauf")+SUMIFS(Transaktionen!$K$2:$K$251,Transaktionen!$C$2:$C$251,B87,Transaktionen!$F$2:$F$251,"Kauf")+SUMIFS(Transaktionen!$L$2:$L$251,Transaktionen!$C$2:$C$251,B87,Transaktionen!$F$2:$F$251,"Kauf"))</f>
        <v/>
      </c>
      <c r="H87" s="9">
        <f t="shared" si="14"/>
        <v>0</v>
      </c>
      <c r="I87" s="9" t="str">
        <f>IF(B87="","",Kursdaten!H87)</f>
        <v/>
      </c>
      <c r="J87" s="9" t="str">
        <f t="shared" si="15"/>
        <v/>
      </c>
      <c r="K87" s="9" t="str">
        <f>IF(B87="","",SUMIFS(Transaktionen!$N$2:$N$251,Transaktionen!$C$2:$C$251,B87,Transaktionen!$F$2:$F$251,"Dividende"))</f>
        <v/>
      </c>
      <c r="L87" s="9" t="str">
        <f>IF(B87="","",SUMIFS(Transaktionen!$N$2:$N$251,Transaktionen!$C$2:$C$251,B87,Transaktionen!$F$2:$F$251,"Verkauf"))</f>
        <v/>
      </c>
      <c r="M87" s="9" t="str">
        <f t="shared" si="16"/>
        <v/>
      </c>
      <c r="N87" s="10">
        <f t="shared" si="17"/>
        <v>0</v>
      </c>
      <c r="O87" s="10">
        <f t="shared" si="18"/>
        <v>0</v>
      </c>
      <c r="P87" s="10" t="str">
        <f>IF(B87="","",Kursdaten!I87)</f>
        <v/>
      </c>
      <c r="Q87" s="10" t="str">
        <f t="shared" si="19"/>
        <v/>
      </c>
      <c r="R87" s="2" t="str">
        <f t="shared" si="20"/>
        <v/>
      </c>
      <c r="S87" s="11"/>
      <c r="T87" s="11"/>
      <c r="U87" s="11"/>
      <c r="V87" s="11"/>
      <c r="W87" s="11"/>
      <c r="X87" s="11"/>
      <c r="Y87" s="11"/>
      <c r="Z87" s="11"/>
    </row>
    <row r="88" spans="1:26" x14ac:dyDescent="0.25">
      <c r="A88" s="2" t="str">
        <f>IF(Kursdaten!A88="","",Kursdaten!A88)</f>
        <v/>
      </c>
      <c r="B88" s="2" t="str">
        <f>IF(Kursdaten!B88="","",Kursdaten!B88)</f>
        <v/>
      </c>
      <c r="C88" s="2" t="str">
        <f>IF(Kursdaten!C88="","",Kursdaten!C88)</f>
        <v/>
      </c>
      <c r="D88" s="2" t="str">
        <f>IF(Kursdaten!D88="","",Kursdaten!D88)</f>
        <v/>
      </c>
      <c r="E88" s="26" t="str">
        <f>IF(B88="","",SUMIFS(Transaktionen!$G$2:$G$251,Transaktionen!$C$2:$C$251,B88,Transaktionen!$F$2:$F$251,"Kauf")-SUMIFS(Transaktionen!$G$2:$G$251,Transaktionen!$C$2:$C$251,B88,Transaktionen!$F$2:$F$251,"Verkauf"))</f>
        <v/>
      </c>
      <c r="F88" s="26" t="str">
        <f>IF(B88="","",SUMIFS(Transaktionen!$G$2:$G$251,Transaktionen!$C$2:$C$251,B88,Transaktionen!$F$2:$F$251,"Kauf"))</f>
        <v/>
      </c>
      <c r="G88" s="9" t="str">
        <f>IF(B88="","",SUMIFS(Transaktionen!$M$2:$M$251,Transaktionen!$C$2:$C$251,B88,Transaktionen!$F$2:$F$251,"Kauf")+SUMIFS(Transaktionen!$K$2:$K$251,Transaktionen!$C$2:$C$251,B88,Transaktionen!$F$2:$F$251,"Kauf")+SUMIFS(Transaktionen!$L$2:$L$251,Transaktionen!$C$2:$C$251,B88,Transaktionen!$F$2:$F$251,"Kauf"))</f>
        <v/>
      </c>
      <c r="H88" s="9">
        <f t="shared" si="14"/>
        <v>0</v>
      </c>
      <c r="I88" s="9" t="str">
        <f>IF(B88="","",Kursdaten!H88)</f>
        <v/>
      </c>
      <c r="J88" s="9" t="str">
        <f t="shared" si="15"/>
        <v/>
      </c>
      <c r="K88" s="9" t="str">
        <f>IF(B88="","",SUMIFS(Transaktionen!$N$2:$N$251,Transaktionen!$C$2:$C$251,B88,Transaktionen!$F$2:$F$251,"Dividende"))</f>
        <v/>
      </c>
      <c r="L88" s="9" t="str">
        <f>IF(B88="","",SUMIFS(Transaktionen!$N$2:$N$251,Transaktionen!$C$2:$C$251,B88,Transaktionen!$F$2:$F$251,"Verkauf"))</f>
        <v/>
      </c>
      <c r="M88" s="9" t="str">
        <f t="shared" si="16"/>
        <v/>
      </c>
      <c r="N88" s="10">
        <f t="shared" si="17"/>
        <v>0</v>
      </c>
      <c r="O88" s="10">
        <f t="shared" si="18"/>
        <v>0</v>
      </c>
      <c r="P88" s="10" t="str">
        <f>IF(B88="","",Kursdaten!I88)</f>
        <v/>
      </c>
      <c r="Q88" s="10" t="str">
        <f t="shared" si="19"/>
        <v/>
      </c>
      <c r="R88" s="2" t="str">
        <f t="shared" si="20"/>
        <v/>
      </c>
      <c r="S88" s="11"/>
      <c r="T88" s="11"/>
      <c r="U88" s="11"/>
      <c r="V88" s="11"/>
      <c r="W88" s="11"/>
      <c r="X88" s="11"/>
      <c r="Y88" s="11"/>
      <c r="Z88" s="11"/>
    </row>
    <row r="89" spans="1:26" x14ac:dyDescent="0.25">
      <c r="A89" s="2" t="str">
        <f>IF(Kursdaten!A89="","",Kursdaten!A89)</f>
        <v/>
      </c>
      <c r="B89" s="2" t="str">
        <f>IF(Kursdaten!B89="","",Kursdaten!B89)</f>
        <v/>
      </c>
      <c r="C89" s="2" t="str">
        <f>IF(Kursdaten!C89="","",Kursdaten!C89)</f>
        <v/>
      </c>
      <c r="D89" s="2" t="str">
        <f>IF(Kursdaten!D89="","",Kursdaten!D89)</f>
        <v/>
      </c>
      <c r="E89" s="26" t="str">
        <f>IF(B89="","",SUMIFS(Transaktionen!$G$2:$G$251,Transaktionen!$C$2:$C$251,B89,Transaktionen!$F$2:$F$251,"Kauf")-SUMIFS(Transaktionen!$G$2:$G$251,Transaktionen!$C$2:$C$251,B89,Transaktionen!$F$2:$F$251,"Verkauf"))</f>
        <v/>
      </c>
      <c r="F89" s="26" t="str">
        <f>IF(B89="","",SUMIFS(Transaktionen!$G$2:$G$251,Transaktionen!$C$2:$C$251,B89,Transaktionen!$F$2:$F$251,"Kauf"))</f>
        <v/>
      </c>
      <c r="G89" s="9" t="str">
        <f>IF(B89="","",SUMIFS(Transaktionen!$M$2:$M$251,Transaktionen!$C$2:$C$251,B89,Transaktionen!$F$2:$F$251,"Kauf")+SUMIFS(Transaktionen!$K$2:$K$251,Transaktionen!$C$2:$C$251,B89,Transaktionen!$F$2:$F$251,"Kauf")+SUMIFS(Transaktionen!$L$2:$L$251,Transaktionen!$C$2:$C$251,B89,Transaktionen!$F$2:$F$251,"Kauf"))</f>
        <v/>
      </c>
      <c r="H89" s="9">
        <f t="shared" si="14"/>
        <v>0</v>
      </c>
      <c r="I89" s="9" t="str">
        <f>IF(B89="","",Kursdaten!H89)</f>
        <v/>
      </c>
      <c r="J89" s="9" t="str">
        <f t="shared" si="15"/>
        <v/>
      </c>
      <c r="K89" s="9" t="str">
        <f>IF(B89="","",SUMIFS(Transaktionen!$N$2:$N$251,Transaktionen!$C$2:$C$251,B89,Transaktionen!$F$2:$F$251,"Dividende"))</f>
        <v/>
      </c>
      <c r="L89" s="9" t="str">
        <f>IF(B89="","",SUMIFS(Transaktionen!$N$2:$N$251,Transaktionen!$C$2:$C$251,B89,Transaktionen!$F$2:$F$251,"Verkauf"))</f>
        <v/>
      </c>
      <c r="M89" s="9" t="str">
        <f t="shared" si="16"/>
        <v/>
      </c>
      <c r="N89" s="10">
        <f t="shared" si="17"/>
        <v>0</v>
      </c>
      <c r="O89" s="10">
        <f t="shared" si="18"/>
        <v>0</v>
      </c>
      <c r="P89" s="10" t="str">
        <f>IF(B89="","",Kursdaten!I89)</f>
        <v/>
      </c>
      <c r="Q89" s="10" t="str">
        <f t="shared" si="19"/>
        <v/>
      </c>
      <c r="R89" s="2" t="str">
        <f t="shared" si="20"/>
        <v/>
      </c>
      <c r="S89" s="11"/>
      <c r="T89" s="11"/>
      <c r="U89" s="11"/>
      <c r="V89" s="11"/>
      <c r="W89" s="11"/>
      <c r="X89" s="11"/>
      <c r="Y89" s="11"/>
      <c r="Z89" s="11"/>
    </row>
    <row r="90" spans="1:26" x14ac:dyDescent="0.25">
      <c r="A90" s="2" t="str">
        <f>IF(Kursdaten!A90="","",Kursdaten!A90)</f>
        <v/>
      </c>
      <c r="B90" s="2" t="str">
        <f>IF(Kursdaten!B90="","",Kursdaten!B90)</f>
        <v/>
      </c>
      <c r="C90" s="2" t="str">
        <f>IF(Kursdaten!C90="","",Kursdaten!C90)</f>
        <v/>
      </c>
      <c r="D90" s="2" t="str">
        <f>IF(Kursdaten!D90="","",Kursdaten!D90)</f>
        <v/>
      </c>
      <c r="E90" s="26" t="str">
        <f>IF(B90="","",SUMIFS(Transaktionen!$G$2:$G$251,Transaktionen!$C$2:$C$251,B90,Transaktionen!$F$2:$F$251,"Kauf")-SUMIFS(Transaktionen!$G$2:$G$251,Transaktionen!$C$2:$C$251,B90,Transaktionen!$F$2:$F$251,"Verkauf"))</f>
        <v/>
      </c>
      <c r="F90" s="26" t="str">
        <f>IF(B90="","",SUMIFS(Transaktionen!$G$2:$G$251,Transaktionen!$C$2:$C$251,B90,Transaktionen!$F$2:$F$251,"Kauf"))</f>
        <v/>
      </c>
      <c r="G90" s="9" t="str">
        <f>IF(B90="","",SUMIFS(Transaktionen!$M$2:$M$251,Transaktionen!$C$2:$C$251,B90,Transaktionen!$F$2:$F$251,"Kauf")+SUMIFS(Transaktionen!$K$2:$K$251,Transaktionen!$C$2:$C$251,B90,Transaktionen!$F$2:$F$251,"Kauf")+SUMIFS(Transaktionen!$L$2:$L$251,Transaktionen!$C$2:$C$251,B90,Transaktionen!$F$2:$F$251,"Kauf"))</f>
        <v/>
      </c>
      <c r="H90" s="9">
        <f t="shared" si="14"/>
        <v>0</v>
      </c>
      <c r="I90" s="9" t="str">
        <f>IF(B90="","",Kursdaten!H90)</f>
        <v/>
      </c>
      <c r="J90" s="9" t="str">
        <f t="shared" si="15"/>
        <v/>
      </c>
      <c r="K90" s="9" t="str">
        <f>IF(B90="","",SUMIFS(Transaktionen!$N$2:$N$251,Transaktionen!$C$2:$C$251,B90,Transaktionen!$F$2:$F$251,"Dividende"))</f>
        <v/>
      </c>
      <c r="L90" s="9" t="str">
        <f>IF(B90="","",SUMIFS(Transaktionen!$N$2:$N$251,Transaktionen!$C$2:$C$251,B90,Transaktionen!$F$2:$F$251,"Verkauf"))</f>
        <v/>
      </c>
      <c r="M90" s="9" t="str">
        <f t="shared" si="16"/>
        <v/>
      </c>
      <c r="N90" s="10">
        <f t="shared" si="17"/>
        <v>0</v>
      </c>
      <c r="O90" s="10">
        <f t="shared" si="18"/>
        <v>0</v>
      </c>
      <c r="P90" s="10" t="str">
        <f>IF(B90="","",Kursdaten!I90)</f>
        <v/>
      </c>
      <c r="Q90" s="10" t="str">
        <f t="shared" si="19"/>
        <v/>
      </c>
      <c r="R90" s="2" t="str">
        <f t="shared" si="20"/>
        <v/>
      </c>
      <c r="S90" s="11"/>
      <c r="T90" s="11"/>
      <c r="U90" s="11"/>
      <c r="V90" s="11"/>
      <c r="W90" s="11"/>
      <c r="X90" s="11"/>
      <c r="Y90" s="11"/>
      <c r="Z90" s="11"/>
    </row>
    <row r="91" spans="1:26" x14ac:dyDescent="0.25">
      <c r="A91" s="2" t="str">
        <f>IF(Kursdaten!A91="","",Kursdaten!A91)</f>
        <v/>
      </c>
      <c r="B91" s="2" t="str">
        <f>IF(Kursdaten!B91="","",Kursdaten!B91)</f>
        <v/>
      </c>
      <c r="C91" s="2" t="str">
        <f>IF(Kursdaten!C91="","",Kursdaten!C91)</f>
        <v/>
      </c>
      <c r="D91" s="2" t="str">
        <f>IF(Kursdaten!D91="","",Kursdaten!D91)</f>
        <v/>
      </c>
      <c r="E91" s="26" t="str">
        <f>IF(B91="","",SUMIFS(Transaktionen!$G$2:$G$251,Transaktionen!$C$2:$C$251,B91,Transaktionen!$F$2:$F$251,"Kauf")-SUMIFS(Transaktionen!$G$2:$G$251,Transaktionen!$C$2:$C$251,B91,Transaktionen!$F$2:$F$251,"Verkauf"))</f>
        <v/>
      </c>
      <c r="F91" s="26" t="str">
        <f>IF(B91="","",SUMIFS(Transaktionen!$G$2:$G$251,Transaktionen!$C$2:$C$251,B91,Transaktionen!$F$2:$F$251,"Kauf"))</f>
        <v/>
      </c>
      <c r="G91" s="9" t="str">
        <f>IF(B91="","",SUMIFS(Transaktionen!$M$2:$M$251,Transaktionen!$C$2:$C$251,B91,Transaktionen!$F$2:$F$251,"Kauf")+SUMIFS(Transaktionen!$K$2:$K$251,Transaktionen!$C$2:$C$251,B91,Transaktionen!$F$2:$F$251,"Kauf")+SUMIFS(Transaktionen!$L$2:$L$251,Transaktionen!$C$2:$C$251,B91,Transaktionen!$F$2:$F$251,"Kauf"))</f>
        <v/>
      </c>
      <c r="H91" s="9">
        <f t="shared" si="14"/>
        <v>0</v>
      </c>
      <c r="I91" s="9" t="str">
        <f>IF(B91="","",Kursdaten!H91)</f>
        <v/>
      </c>
      <c r="J91" s="9" t="str">
        <f t="shared" si="15"/>
        <v/>
      </c>
      <c r="K91" s="9" t="str">
        <f>IF(B91="","",SUMIFS(Transaktionen!$N$2:$N$251,Transaktionen!$C$2:$C$251,B91,Transaktionen!$F$2:$F$251,"Dividende"))</f>
        <v/>
      </c>
      <c r="L91" s="9" t="str">
        <f>IF(B91="","",SUMIFS(Transaktionen!$N$2:$N$251,Transaktionen!$C$2:$C$251,B91,Transaktionen!$F$2:$F$251,"Verkauf"))</f>
        <v/>
      </c>
      <c r="M91" s="9" t="str">
        <f t="shared" si="16"/>
        <v/>
      </c>
      <c r="N91" s="10">
        <f t="shared" si="17"/>
        <v>0</v>
      </c>
      <c r="O91" s="10">
        <f t="shared" si="18"/>
        <v>0</v>
      </c>
      <c r="P91" s="10" t="str">
        <f>IF(B91="","",Kursdaten!I91)</f>
        <v/>
      </c>
      <c r="Q91" s="10" t="str">
        <f t="shared" si="19"/>
        <v/>
      </c>
      <c r="R91" s="2" t="str">
        <f t="shared" si="20"/>
        <v/>
      </c>
      <c r="S91" s="11"/>
      <c r="T91" s="11"/>
      <c r="U91" s="11"/>
      <c r="V91" s="11"/>
      <c r="W91" s="11"/>
      <c r="X91" s="11"/>
      <c r="Y91" s="11"/>
      <c r="Z91" s="11"/>
    </row>
    <row r="92" spans="1:26" x14ac:dyDescent="0.25">
      <c r="A92" s="2" t="str">
        <f>IF(Kursdaten!A92="","",Kursdaten!A92)</f>
        <v/>
      </c>
      <c r="B92" s="2" t="str">
        <f>IF(Kursdaten!B92="","",Kursdaten!B92)</f>
        <v/>
      </c>
      <c r="C92" s="2" t="str">
        <f>IF(Kursdaten!C92="","",Kursdaten!C92)</f>
        <v/>
      </c>
      <c r="D92" s="2" t="str">
        <f>IF(Kursdaten!D92="","",Kursdaten!D92)</f>
        <v/>
      </c>
      <c r="E92" s="26" t="str">
        <f>IF(B92="","",SUMIFS(Transaktionen!$G$2:$G$251,Transaktionen!$C$2:$C$251,B92,Transaktionen!$F$2:$F$251,"Kauf")-SUMIFS(Transaktionen!$G$2:$G$251,Transaktionen!$C$2:$C$251,B92,Transaktionen!$F$2:$F$251,"Verkauf"))</f>
        <v/>
      </c>
      <c r="F92" s="26" t="str">
        <f>IF(B92="","",SUMIFS(Transaktionen!$G$2:$G$251,Transaktionen!$C$2:$C$251,B92,Transaktionen!$F$2:$F$251,"Kauf"))</f>
        <v/>
      </c>
      <c r="G92" s="9" t="str">
        <f>IF(B92="","",SUMIFS(Transaktionen!$M$2:$M$251,Transaktionen!$C$2:$C$251,B92,Transaktionen!$F$2:$F$251,"Kauf")+SUMIFS(Transaktionen!$K$2:$K$251,Transaktionen!$C$2:$C$251,B92,Transaktionen!$F$2:$F$251,"Kauf")+SUMIFS(Transaktionen!$L$2:$L$251,Transaktionen!$C$2:$C$251,B92,Transaktionen!$F$2:$F$251,"Kauf"))</f>
        <v/>
      </c>
      <c r="H92" s="9">
        <f t="shared" si="14"/>
        <v>0</v>
      </c>
      <c r="I92" s="9" t="str">
        <f>IF(B92="","",Kursdaten!H92)</f>
        <v/>
      </c>
      <c r="J92" s="9" t="str">
        <f t="shared" si="15"/>
        <v/>
      </c>
      <c r="K92" s="9" t="str">
        <f>IF(B92="","",SUMIFS(Transaktionen!$N$2:$N$251,Transaktionen!$C$2:$C$251,B92,Transaktionen!$F$2:$F$251,"Dividende"))</f>
        <v/>
      </c>
      <c r="L92" s="9" t="str">
        <f>IF(B92="","",SUMIFS(Transaktionen!$N$2:$N$251,Transaktionen!$C$2:$C$251,B92,Transaktionen!$F$2:$F$251,"Verkauf"))</f>
        <v/>
      </c>
      <c r="M92" s="9" t="str">
        <f t="shared" si="16"/>
        <v/>
      </c>
      <c r="N92" s="10">
        <f t="shared" si="17"/>
        <v>0</v>
      </c>
      <c r="O92" s="10">
        <f t="shared" si="18"/>
        <v>0</v>
      </c>
      <c r="P92" s="10" t="str">
        <f>IF(B92="","",Kursdaten!I92)</f>
        <v/>
      </c>
      <c r="Q92" s="10" t="str">
        <f t="shared" si="19"/>
        <v/>
      </c>
      <c r="R92" s="2" t="str">
        <f t="shared" si="20"/>
        <v/>
      </c>
      <c r="S92" s="11"/>
      <c r="T92" s="11"/>
      <c r="U92" s="11"/>
      <c r="V92" s="11"/>
      <c r="W92" s="11"/>
      <c r="X92" s="11"/>
      <c r="Y92" s="11"/>
      <c r="Z92" s="11"/>
    </row>
    <row r="93" spans="1:26" x14ac:dyDescent="0.25">
      <c r="A93" s="2" t="str">
        <f>IF(Kursdaten!A93="","",Kursdaten!A93)</f>
        <v/>
      </c>
      <c r="B93" s="2" t="str">
        <f>IF(Kursdaten!B93="","",Kursdaten!B93)</f>
        <v/>
      </c>
      <c r="C93" s="2" t="str">
        <f>IF(Kursdaten!C93="","",Kursdaten!C93)</f>
        <v/>
      </c>
      <c r="D93" s="2" t="str">
        <f>IF(Kursdaten!D93="","",Kursdaten!D93)</f>
        <v/>
      </c>
      <c r="E93" s="26" t="str">
        <f>IF(B93="","",SUMIFS(Transaktionen!$G$2:$G$251,Transaktionen!$C$2:$C$251,B93,Transaktionen!$F$2:$F$251,"Kauf")-SUMIFS(Transaktionen!$G$2:$G$251,Transaktionen!$C$2:$C$251,B93,Transaktionen!$F$2:$F$251,"Verkauf"))</f>
        <v/>
      </c>
      <c r="F93" s="26" t="str">
        <f>IF(B93="","",SUMIFS(Transaktionen!$G$2:$G$251,Transaktionen!$C$2:$C$251,B93,Transaktionen!$F$2:$F$251,"Kauf"))</f>
        <v/>
      </c>
      <c r="G93" s="9" t="str">
        <f>IF(B93="","",SUMIFS(Transaktionen!$M$2:$M$251,Transaktionen!$C$2:$C$251,B93,Transaktionen!$F$2:$F$251,"Kauf")+SUMIFS(Transaktionen!$K$2:$K$251,Transaktionen!$C$2:$C$251,B93,Transaktionen!$F$2:$F$251,"Kauf")+SUMIFS(Transaktionen!$L$2:$L$251,Transaktionen!$C$2:$C$251,B93,Transaktionen!$F$2:$F$251,"Kauf"))</f>
        <v/>
      </c>
      <c r="H93" s="9">
        <f t="shared" si="14"/>
        <v>0</v>
      </c>
      <c r="I93" s="9" t="str">
        <f>IF(B93="","",Kursdaten!H93)</f>
        <v/>
      </c>
      <c r="J93" s="9" t="str">
        <f t="shared" si="15"/>
        <v/>
      </c>
      <c r="K93" s="9" t="str">
        <f>IF(B93="","",SUMIFS(Transaktionen!$N$2:$N$251,Transaktionen!$C$2:$C$251,B93,Transaktionen!$F$2:$F$251,"Dividende"))</f>
        <v/>
      </c>
      <c r="L93" s="9" t="str">
        <f>IF(B93="","",SUMIFS(Transaktionen!$N$2:$N$251,Transaktionen!$C$2:$C$251,B93,Transaktionen!$F$2:$F$251,"Verkauf"))</f>
        <v/>
      </c>
      <c r="M93" s="9" t="str">
        <f t="shared" si="16"/>
        <v/>
      </c>
      <c r="N93" s="10">
        <f t="shared" si="17"/>
        <v>0</v>
      </c>
      <c r="O93" s="10">
        <f t="shared" si="18"/>
        <v>0</v>
      </c>
      <c r="P93" s="10" t="str">
        <f>IF(B93="","",Kursdaten!I93)</f>
        <v/>
      </c>
      <c r="Q93" s="10" t="str">
        <f t="shared" si="19"/>
        <v/>
      </c>
      <c r="R93" s="2" t="str">
        <f t="shared" si="20"/>
        <v/>
      </c>
      <c r="S93" s="11"/>
      <c r="T93" s="11"/>
      <c r="U93" s="11"/>
      <c r="V93" s="11"/>
      <c r="W93" s="11"/>
      <c r="X93" s="11"/>
      <c r="Y93" s="11"/>
      <c r="Z93" s="11"/>
    </row>
    <row r="94" spans="1:26" x14ac:dyDescent="0.25">
      <c r="A94" s="2" t="str">
        <f>IF(Kursdaten!A94="","",Kursdaten!A94)</f>
        <v/>
      </c>
      <c r="B94" s="2" t="str">
        <f>IF(Kursdaten!B94="","",Kursdaten!B94)</f>
        <v/>
      </c>
      <c r="C94" s="2" t="str">
        <f>IF(Kursdaten!C94="","",Kursdaten!C94)</f>
        <v/>
      </c>
      <c r="D94" s="2" t="str">
        <f>IF(Kursdaten!D94="","",Kursdaten!D94)</f>
        <v/>
      </c>
      <c r="E94" s="26" t="str">
        <f>IF(B94="","",SUMIFS(Transaktionen!$G$2:$G$251,Transaktionen!$C$2:$C$251,B94,Transaktionen!$F$2:$F$251,"Kauf")-SUMIFS(Transaktionen!$G$2:$G$251,Transaktionen!$C$2:$C$251,B94,Transaktionen!$F$2:$F$251,"Verkauf"))</f>
        <v/>
      </c>
      <c r="F94" s="26" t="str">
        <f>IF(B94="","",SUMIFS(Transaktionen!$G$2:$G$251,Transaktionen!$C$2:$C$251,B94,Transaktionen!$F$2:$F$251,"Kauf"))</f>
        <v/>
      </c>
      <c r="G94" s="9" t="str">
        <f>IF(B94="","",SUMIFS(Transaktionen!$M$2:$M$251,Transaktionen!$C$2:$C$251,B94,Transaktionen!$F$2:$F$251,"Kauf")+SUMIFS(Transaktionen!$K$2:$K$251,Transaktionen!$C$2:$C$251,B94,Transaktionen!$F$2:$F$251,"Kauf")+SUMIFS(Transaktionen!$L$2:$L$251,Transaktionen!$C$2:$C$251,B94,Transaktionen!$F$2:$F$251,"Kauf"))</f>
        <v/>
      </c>
      <c r="H94" s="9">
        <f t="shared" si="14"/>
        <v>0</v>
      </c>
      <c r="I94" s="9" t="str">
        <f>IF(B94="","",Kursdaten!H94)</f>
        <v/>
      </c>
      <c r="J94" s="9" t="str">
        <f t="shared" si="15"/>
        <v/>
      </c>
      <c r="K94" s="9" t="str">
        <f>IF(B94="","",SUMIFS(Transaktionen!$N$2:$N$251,Transaktionen!$C$2:$C$251,B94,Transaktionen!$F$2:$F$251,"Dividende"))</f>
        <v/>
      </c>
      <c r="L94" s="9" t="str">
        <f>IF(B94="","",SUMIFS(Transaktionen!$N$2:$N$251,Transaktionen!$C$2:$C$251,B94,Transaktionen!$F$2:$F$251,"Verkauf"))</f>
        <v/>
      </c>
      <c r="M94" s="9" t="str">
        <f t="shared" si="16"/>
        <v/>
      </c>
      <c r="N94" s="10">
        <f t="shared" si="17"/>
        <v>0</v>
      </c>
      <c r="O94" s="10">
        <f t="shared" si="18"/>
        <v>0</v>
      </c>
      <c r="P94" s="10" t="str">
        <f>IF(B94="","",Kursdaten!I94)</f>
        <v/>
      </c>
      <c r="Q94" s="10" t="str">
        <f t="shared" si="19"/>
        <v/>
      </c>
      <c r="R94" s="2" t="str">
        <f t="shared" si="20"/>
        <v/>
      </c>
      <c r="S94" s="11"/>
      <c r="T94" s="11"/>
      <c r="U94" s="11"/>
      <c r="V94" s="11"/>
      <c r="W94" s="11"/>
      <c r="X94" s="11"/>
      <c r="Y94" s="11"/>
      <c r="Z94" s="11"/>
    </row>
    <row r="95" spans="1:26" x14ac:dyDescent="0.25">
      <c r="A95" s="2" t="str">
        <f>IF(Kursdaten!A95="","",Kursdaten!A95)</f>
        <v/>
      </c>
      <c r="B95" s="2" t="str">
        <f>IF(Kursdaten!B95="","",Kursdaten!B95)</f>
        <v/>
      </c>
      <c r="C95" s="2" t="str">
        <f>IF(Kursdaten!C95="","",Kursdaten!C95)</f>
        <v/>
      </c>
      <c r="D95" s="2" t="str">
        <f>IF(Kursdaten!D95="","",Kursdaten!D95)</f>
        <v/>
      </c>
      <c r="E95" s="26" t="str">
        <f>IF(B95="","",SUMIFS(Transaktionen!$G$2:$G$251,Transaktionen!$C$2:$C$251,B95,Transaktionen!$F$2:$F$251,"Kauf")-SUMIFS(Transaktionen!$G$2:$G$251,Transaktionen!$C$2:$C$251,B95,Transaktionen!$F$2:$F$251,"Verkauf"))</f>
        <v/>
      </c>
      <c r="F95" s="26" t="str">
        <f>IF(B95="","",SUMIFS(Transaktionen!$G$2:$G$251,Transaktionen!$C$2:$C$251,B95,Transaktionen!$F$2:$F$251,"Kauf"))</f>
        <v/>
      </c>
      <c r="G95" s="9" t="str">
        <f>IF(B95="","",SUMIFS(Transaktionen!$M$2:$M$251,Transaktionen!$C$2:$C$251,B95,Transaktionen!$F$2:$F$251,"Kauf")+SUMIFS(Transaktionen!$K$2:$K$251,Transaktionen!$C$2:$C$251,B95,Transaktionen!$F$2:$F$251,"Kauf")+SUMIFS(Transaktionen!$L$2:$L$251,Transaktionen!$C$2:$C$251,B95,Transaktionen!$F$2:$F$251,"Kauf"))</f>
        <v/>
      </c>
      <c r="H95" s="9">
        <f t="shared" si="14"/>
        <v>0</v>
      </c>
      <c r="I95" s="9" t="str">
        <f>IF(B95="","",Kursdaten!H95)</f>
        <v/>
      </c>
      <c r="J95" s="9" t="str">
        <f t="shared" si="15"/>
        <v/>
      </c>
      <c r="K95" s="9" t="str">
        <f>IF(B95="","",SUMIFS(Transaktionen!$N$2:$N$251,Transaktionen!$C$2:$C$251,B95,Transaktionen!$F$2:$F$251,"Dividende"))</f>
        <v/>
      </c>
      <c r="L95" s="9" t="str">
        <f>IF(B95="","",SUMIFS(Transaktionen!$N$2:$N$251,Transaktionen!$C$2:$C$251,B95,Transaktionen!$F$2:$F$251,"Verkauf"))</f>
        <v/>
      </c>
      <c r="M95" s="9" t="str">
        <f t="shared" si="16"/>
        <v/>
      </c>
      <c r="N95" s="10">
        <f t="shared" si="17"/>
        <v>0</v>
      </c>
      <c r="O95" s="10">
        <f t="shared" si="18"/>
        <v>0</v>
      </c>
      <c r="P95" s="10" t="str">
        <f>IF(B95="","",Kursdaten!I95)</f>
        <v/>
      </c>
      <c r="Q95" s="10" t="str">
        <f t="shared" si="19"/>
        <v/>
      </c>
      <c r="R95" s="2" t="str">
        <f t="shared" si="20"/>
        <v/>
      </c>
      <c r="S95" s="11"/>
      <c r="T95" s="11"/>
      <c r="U95" s="11"/>
      <c r="V95" s="11"/>
      <c r="W95" s="11"/>
      <c r="X95" s="11"/>
      <c r="Y95" s="11"/>
      <c r="Z95" s="11"/>
    </row>
    <row r="96" spans="1:26" x14ac:dyDescent="0.25">
      <c r="A96" s="2" t="str">
        <f>IF(Kursdaten!A96="","",Kursdaten!A96)</f>
        <v/>
      </c>
      <c r="B96" s="2" t="str">
        <f>IF(Kursdaten!B96="","",Kursdaten!B96)</f>
        <v/>
      </c>
      <c r="C96" s="2" t="str">
        <f>IF(Kursdaten!C96="","",Kursdaten!C96)</f>
        <v/>
      </c>
      <c r="D96" s="2" t="str">
        <f>IF(Kursdaten!D96="","",Kursdaten!D96)</f>
        <v/>
      </c>
      <c r="E96" s="26" t="str">
        <f>IF(B96="","",SUMIFS(Transaktionen!$G$2:$G$251,Transaktionen!$C$2:$C$251,B96,Transaktionen!$F$2:$F$251,"Kauf")-SUMIFS(Transaktionen!$G$2:$G$251,Transaktionen!$C$2:$C$251,B96,Transaktionen!$F$2:$F$251,"Verkauf"))</f>
        <v/>
      </c>
      <c r="F96" s="26" t="str">
        <f>IF(B96="","",SUMIFS(Transaktionen!$G$2:$G$251,Transaktionen!$C$2:$C$251,B96,Transaktionen!$F$2:$F$251,"Kauf"))</f>
        <v/>
      </c>
      <c r="G96" s="9" t="str">
        <f>IF(B96="","",SUMIFS(Transaktionen!$M$2:$M$251,Transaktionen!$C$2:$C$251,B96,Transaktionen!$F$2:$F$251,"Kauf")+SUMIFS(Transaktionen!$K$2:$K$251,Transaktionen!$C$2:$C$251,B96,Transaktionen!$F$2:$F$251,"Kauf")+SUMIFS(Transaktionen!$L$2:$L$251,Transaktionen!$C$2:$C$251,B96,Transaktionen!$F$2:$F$251,"Kauf"))</f>
        <v/>
      </c>
      <c r="H96" s="9">
        <f t="shared" si="14"/>
        <v>0</v>
      </c>
      <c r="I96" s="9" t="str">
        <f>IF(B96="","",Kursdaten!H96)</f>
        <v/>
      </c>
      <c r="J96" s="9" t="str">
        <f t="shared" si="15"/>
        <v/>
      </c>
      <c r="K96" s="9" t="str">
        <f>IF(B96="","",SUMIFS(Transaktionen!$N$2:$N$251,Transaktionen!$C$2:$C$251,B96,Transaktionen!$F$2:$F$251,"Dividende"))</f>
        <v/>
      </c>
      <c r="L96" s="9" t="str">
        <f>IF(B96="","",SUMIFS(Transaktionen!$N$2:$N$251,Transaktionen!$C$2:$C$251,B96,Transaktionen!$F$2:$F$251,"Verkauf"))</f>
        <v/>
      </c>
      <c r="M96" s="9" t="str">
        <f t="shared" si="16"/>
        <v/>
      </c>
      <c r="N96" s="10">
        <f t="shared" si="17"/>
        <v>0</v>
      </c>
      <c r="O96" s="10">
        <f t="shared" si="18"/>
        <v>0</v>
      </c>
      <c r="P96" s="10" t="str">
        <f>IF(B96="","",Kursdaten!I96)</f>
        <v/>
      </c>
      <c r="Q96" s="10" t="str">
        <f t="shared" si="19"/>
        <v/>
      </c>
      <c r="R96" s="2" t="str">
        <f t="shared" si="20"/>
        <v/>
      </c>
      <c r="S96" s="11"/>
      <c r="T96" s="11"/>
      <c r="U96" s="11"/>
      <c r="V96" s="11"/>
      <c r="W96" s="11"/>
      <c r="X96" s="11"/>
      <c r="Y96" s="11"/>
      <c r="Z96" s="11"/>
    </row>
    <row r="97" spans="1:26" x14ac:dyDescent="0.25">
      <c r="A97" s="2" t="str">
        <f>IF(Kursdaten!A97="","",Kursdaten!A97)</f>
        <v/>
      </c>
      <c r="B97" s="2" t="str">
        <f>IF(Kursdaten!B97="","",Kursdaten!B97)</f>
        <v/>
      </c>
      <c r="C97" s="2" t="str">
        <f>IF(Kursdaten!C97="","",Kursdaten!C97)</f>
        <v/>
      </c>
      <c r="D97" s="2" t="str">
        <f>IF(Kursdaten!D97="","",Kursdaten!D97)</f>
        <v/>
      </c>
      <c r="E97" s="26" t="str">
        <f>IF(B97="","",SUMIFS(Transaktionen!$G$2:$G$251,Transaktionen!$C$2:$C$251,B97,Transaktionen!$F$2:$F$251,"Kauf")-SUMIFS(Transaktionen!$G$2:$G$251,Transaktionen!$C$2:$C$251,B97,Transaktionen!$F$2:$F$251,"Verkauf"))</f>
        <v/>
      </c>
      <c r="F97" s="26" t="str">
        <f>IF(B97="","",SUMIFS(Transaktionen!$G$2:$G$251,Transaktionen!$C$2:$C$251,B97,Transaktionen!$F$2:$F$251,"Kauf"))</f>
        <v/>
      </c>
      <c r="G97" s="9" t="str">
        <f>IF(B97="","",SUMIFS(Transaktionen!$M$2:$M$251,Transaktionen!$C$2:$C$251,B97,Transaktionen!$F$2:$F$251,"Kauf")+SUMIFS(Transaktionen!$K$2:$K$251,Transaktionen!$C$2:$C$251,B97,Transaktionen!$F$2:$F$251,"Kauf")+SUMIFS(Transaktionen!$L$2:$L$251,Transaktionen!$C$2:$C$251,B97,Transaktionen!$F$2:$F$251,"Kauf"))</f>
        <v/>
      </c>
      <c r="H97" s="9">
        <f t="shared" si="14"/>
        <v>0</v>
      </c>
      <c r="I97" s="9" t="str">
        <f>IF(B97="","",Kursdaten!H97)</f>
        <v/>
      </c>
      <c r="J97" s="9" t="str">
        <f t="shared" si="15"/>
        <v/>
      </c>
      <c r="K97" s="9" t="str">
        <f>IF(B97="","",SUMIFS(Transaktionen!$N$2:$N$251,Transaktionen!$C$2:$C$251,B97,Transaktionen!$F$2:$F$251,"Dividende"))</f>
        <v/>
      </c>
      <c r="L97" s="9" t="str">
        <f>IF(B97="","",SUMIFS(Transaktionen!$N$2:$N$251,Transaktionen!$C$2:$C$251,B97,Transaktionen!$F$2:$F$251,"Verkauf"))</f>
        <v/>
      </c>
      <c r="M97" s="9" t="str">
        <f t="shared" si="16"/>
        <v/>
      </c>
      <c r="N97" s="10">
        <f t="shared" si="17"/>
        <v>0</v>
      </c>
      <c r="O97" s="10">
        <f t="shared" si="18"/>
        <v>0</v>
      </c>
      <c r="P97" s="10" t="str">
        <f>IF(B97="","",Kursdaten!I97)</f>
        <v/>
      </c>
      <c r="Q97" s="10" t="str">
        <f t="shared" si="19"/>
        <v/>
      </c>
      <c r="R97" s="2" t="str">
        <f t="shared" si="20"/>
        <v/>
      </c>
      <c r="S97" s="11"/>
      <c r="T97" s="11"/>
      <c r="U97" s="11"/>
      <c r="V97" s="11"/>
      <c r="W97" s="11"/>
      <c r="X97" s="11"/>
      <c r="Y97" s="11"/>
      <c r="Z97" s="11"/>
    </row>
    <row r="98" spans="1:26" x14ac:dyDescent="0.25">
      <c r="A98" s="2" t="str">
        <f>IF(Kursdaten!A98="","",Kursdaten!A98)</f>
        <v/>
      </c>
      <c r="B98" s="2" t="str">
        <f>IF(Kursdaten!B98="","",Kursdaten!B98)</f>
        <v/>
      </c>
      <c r="C98" s="2" t="str">
        <f>IF(Kursdaten!C98="","",Kursdaten!C98)</f>
        <v/>
      </c>
      <c r="D98" s="2" t="str">
        <f>IF(Kursdaten!D98="","",Kursdaten!D98)</f>
        <v/>
      </c>
      <c r="E98" s="26" t="str">
        <f>IF(B98="","",SUMIFS(Transaktionen!$G$2:$G$251,Transaktionen!$C$2:$C$251,B98,Transaktionen!$F$2:$F$251,"Kauf")-SUMIFS(Transaktionen!$G$2:$G$251,Transaktionen!$C$2:$C$251,B98,Transaktionen!$F$2:$F$251,"Verkauf"))</f>
        <v/>
      </c>
      <c r="F98" s="26" t="str">
        <f>IF(B98="","",SUMIFS(Transaktionen!$G$2:$G$251,Transaktionen!$C$2:$C$251,B98,Transaktionen!$F$2:$F$251,"Kauf"))</f>
        <v/>
      </c>
      <c r="G98" s="9" t="str">
        <f>IF(B98="","",SUMIFS(Transaktionen!$M$2:$M$251,Transaktionen!$C$2:$C$251,B98,Transaktionen!$F$2:$F$251,"Kauf")+SUMIFS(Transaktionen!$K$2:$K$251,Transaktionen!$C$2:$C$251,B98,Transaktionen!$F$2:$F$251,"Kauf")+SUMIFS(Transaktionen!$L$2:$L$251,Transaktionen!$C$2:$C$251,B98,Transaktionen!$F$2:$F$251,"Kauf"))</f>
        <v/>
      </c>
      <c r="H98" s="9">
        <f t="shared" ref="H98:H129" si="21">IFERROR(G98/F98,0)</f>
        <v>0</v>
      </c>
      <c r="I98" s="9" t="str">
        <f>IF(B98="","",Kursdaten!H98)</f>
        <v/>
      </c>
      <c r="J98" s="9" t="str">
        <f t="shared" ref="J98:J129" si="22">IF(B98="","",E98*I98)</f>
        <v/>
      </c>
      <c r="K98" s="9" t="str">
        <f>IF(B98="","",SUMIFS(Transaktionen!$N$2:$N$251,Transaktionen!$C$2:$C$251,B98,Transaktionen!$F$2:$F$251,"Dividende"))</f>
        <v/>
      </c>
      <c r="L98" s="9" t="str">
        <f>IF(B98="","",SUMIFS(Transaktionen!$N$2:$N$251,Transaktionen!$C$2:$C$251,B98,Transaktionen!$F$2:$F$251,"Verkauf"))</f>
        <v/>
      </c>
      <c r="M98" s="9" t="str">
        <f t="shared" si="16"/>
        <v/>
      </c>
      <c r="N98" s="10">
        <f t="shared" si="17"/>
        <v>0</v>
      </c>
      <c r="O98" s="10">
        <f t="shared" si="18"/>
        <v>0</v>
      </c>
      <c r="P98" s="10" t="str">
        <f>IF(B98="","",Kursdaten!I98)</f>
        <v/>
      </c>
      <c r="Q98" s="10" t="str">
        <f t="shared" ref="Q98:Q129" si="23">IF(B98="","",O98-P98)</f>
        <v/>
      </c>
      <c r="R98" s="2" t="str">
        <f t="shared" ref="R98:R129" si="24">IF(B98="","",IF(ABS(Q98)&gt;0.05,IF(Q98&gt;0,"reduzieren prüfen","aufstocken prüfen"),"OK"))</f>
        <v/>
      </c>
      <c r="S98" s="11"/>
      <c r="T98" s="11"/>
      <c r="U98" s="11"/>
      <c r="V98" s="11"/>
      <c r="W98" s="11"/>
      <c r="X98" s="11"/>
      <c r="Y98" s="11"/>
      <c r="Z98" s="11"/>
    </row>
    <row r="99" spans="1:26" x14ac:dyDescent="0.25">
      <c r="A99" s="2" t="str">
        <f>IF(Kursdaten!A99="","",Kursdaten!A99)</f>
        <v/>
      </c>
      <c r="B99" s="2" t="str">
        <f>IF(Kursdaten!B99="","",Kursdaten!B99)</f>
        <v/>
      </c>
      <c r="C99" s="2" t="str">
        <f>IF(Kursdaten!C99="","",Kursdaten!C99)</f>
        <v/>
      </c>
      <c r="D99" s="2" t="str">
        <f>IF(Kursdaten!D99="","",Kursdaten!D99)</f>
        <v/>
      </c>
      <c r="E99" s="26" t="str">
        <f>IF(B99="","",SUMIFS(Transaktionen!$G$2:$G$251,Transaktionen!$C$2:$C$251,B99,Transaktionen!$F$2:$F$251,"Kauf")-SUMIFS(Transaktionen!$G$2:$G$251,Transaktionen!$C$2:$C$251,B99,Transaktionen!$F$2:$F$251,"Verkauf"))</f>
        <v/>
      </c>
      <c r="F99" s="26" t="str">
        <f>IF(B99="","",SUMIFS(Transaktionen!$G$2:$G$251,Transaktionen!$C$2:$C$251,B99,Transaktionen!$F$2:$F$251,"Kauf"))</f>
        <v/>
      </c>
      <c r="G99" s="9" t="str">
        <f>IF(B99="","",SUMIFS(Transaktionen!$M$2:$M$251,Transaktionen!$C$2:$C$251,B99,Transaktionen!$F$2:$F$251,"Kauf")+SUMIFS(Transaktionen!$K$2:$K$251,Transaktionen!$C$2:$C$251,B99,Transaktionen!$F$2:$F$251,"Kauf")+SUMIFS(Transaktionen!$L$2:$L$251,Transaktionen!$C$2:$C$251,B99,Transaktionen!$F$2:$F$251,"Kauf"))</f>
        <v/>
      </c>
      <c r="H99" s="9">
        <f t="shared" si="21"/>
        <v>0</v>
      </c>
      <c r="I99" s="9" t="str">
        <f>IF(B99="","",Kursdaten!H99)</f>
        <v/>
      </c>
      <c r="J99" s="9" t="str">
        <f t="shared" si="22"/>
        <v/>
      </c>
      <c r="K99" s="9" t="str">
        <f>IF(B99="","",SUMIFS(Transaktionen!$N$2:$N$251,Transaktionen!$C$2:$C$251,B99,Transaktionen!$F$2:$F$251,"Dividende"))</f>
        <v/>
      </c>
      <c r="L99" s="9" t="str">
        <f>IF(B99="","",SUMIFS(Transaktionen!$N$2:$N$251,Transaktionen!$C$2:$C$251,B99,Transaktionen!$F$2:$F$251,"Verkauf"))</f>
        <v/>
      </c>
      <c r="M99" s="9" t="str">
        <f t="shared" si="16"/>
        <v/>
      </c>
      <c r="N99" s="10">
        <f t="shared" si="17"/>
        <v>0</v>
      </c>
      <c r="O99" s="10">
        <f t="shared" si="18"/>
        <v>0</v>
      </c>
      <c r="P99" s="10" t="str">
        <f>IF(B99="","",Kursdaten!I99)</f>
        <v/>
      </c>
      <c r="Q99" s="10" t="str">
        <f t="shared" si="23"/>
        <v/>
      </c>
      <c r="R99" s="2" t="str">
        <f t="shared" si="24"/>
        <v/>
      </c>
      <c r="S99" s="11"/>
      <c r="T99" s="11"/>
      <c r="U99" s="11"/>
      <c r="V99" s="11"/>
      <c r="W99" s="11"/>
      <c r="X99" s="11"/>
      <c r="Y99" s="11"/>
      <c r="Z99" s="11"/>
    </row>
    <row r="100" spans="1:26" x14ac:dyDescent="0.25">
      <c r="A100" s="2" t="str">
        <f>IF(Kursdaten!A100="","",Kursdaten!A100)</f>
        <v/>
      </c>
      <c r="B100" s="2" t="str">
        <f>IF(Kursdaten!B100="","",Kursdaten!B100)</f>
        <v/>
      </c>
      <c r="C100" s="2" t="str">
        <f>IF(Kursdaten!C100="","",Kursdaten!C100)</f>
        <v/>
      </c>
      <c r="D100" s="2" t="str">
        <f>IF(Kursdaten!D100="","",Kursdaten!D100)</f>
        <v/>
      </c>
      <c r="E100" s="26" t="str">
        <f>IF(B100="","",SUMIFS(Transaktionen!$G$2:$G$251,Transaktionen!$C$2:$C$251,B100,Transaktionen!$F$2:$F$251,"Kauf")-SUMIFS(Transaktionen!$G$2:$G$251,Transaktionen!$C$2:$C$251,B100,Transaktionen!$F$2:$F$251,"Verkauf"))</f>
        <v/>
      </c>
      <c r="F100" s="26" t="str">
        <f>IF(B100="","",SUMIFS(Transaktionen!$G$2:$G$251,Transaktionen!$C$2:$C$251,B100,Transaktionen!$F$2:$F$251,"Kauf"))</f>
        <v/>
      </c>
      <c r="G100" s="9" t="str">
        <f>IF(B100="","",SUMIFS(Transaktionen!$M$2:$M$251,Transaktionen!$C$2:$C$251,B100,Transaktionen!$F$2:$F$251,"Kauf")+SUMIFS(Transaktionen!$K$2:$K$251,Transaktionen!$C$2:$C$251,B100,Transaktionen!$F$2:$F$251,"Kauf")+SUMIFS(Transaktionen!$L$2:$L$251,Transaktionen!$C$2:$C$251,B100,Transaktionen!$F$2:$F$251,"Kauf"))</f>
        <v/>
      </c>
      <c r="H100" s="9">
        <f t="shared" si="21"/>
        <v>0</v>
      </c>
      <c r="I100" s="9" t="str">
        <f>IF(B100="","",Kursdaten!H100)</f>
        <v/>
      </c>
      <c r="J100" s="9" t="str">
        <f t="shared" si="22"/>
        <v/>
      </c>
      <c r="K100" s="9" t="str">
        <f>IF(B100="","",SUMIFS(Transaktionen!$N$2:$N$251,Transaktionen!$C$2:$C$251,B100,Transaktionen!$F$2:$F$251,"Dividende"))</f>
        <v/>
      </c>
      <c r="L100" s="9" t="str">
        <f>IF(B100="","",SUMIFS(Transaktionen!$N$2:$N$251,Transaktionen!$C$2:$C$251,B100,Transaktionen!$F$2:$F$251,"Verkauf"))</f>
        <v/>
      </c>
      <c r="M100" s="9" t="str">
        <f t="shared" si="16"/>
        <v/>
      </c>
      <c r="N100" s="10">
        <f t="shared" si="17"/>
        <v>0</v>
      </c>
      <c r="O100" s="10">
        <f t="shared" si="18"/>
        <v>0</v>
      </c>
      <c r="P100" s="10" t="str">
        <f>IF(B100="","",Kursdaten!I100)</f>
        <v/>
      </c>
      <c r="Q100" s="10" t="str">
        <f t="shared" si="23"/>
        <v/>
      </c>
      <c r="R100" s="2" t="str">
        <f t="shared" si="24"/>
        <v/>
      </c>
      <c r="S100" s="11"/>
      <c r="T100" s="11"/>
      <c r="U100" s="11"/>
      <c r="V100" s="11"/>
      <c r="W100" s="11"/>
      <c r="X100" s="11"/>
      <c r="Y100" s="11"/>
      <c r="Z100" s="11"/>
    </row>
    <row r="101" spans="1:26" x14ac:dyDescent="0.25">
      <c r="A101" s="2" t="str">
        <f>IF(Kursdaten!A101="","",Kursdaten!A101)</f>
        <v/>
      </c>
      <c r="B101" s="2" t="str">
        <f>IF(Kursdaten!B101="","",Kursdaten!B101)</f>
        <v/>
      </c>
      <c r="C101" s="2" t="str">
        <f>IF(Kursdaten!C101="","",Kursdaten!C101)</f>
        <v/>
      </c>
      <c r="D101" s="2" t="str">
        <f>IF(Kursdaten!D101="","",Kursdaten!D101)</f>
        <v/>
      </c>
      <c r="E101" s="26" t="str">
        <f>IF(B101="","",SUMIFS(Transaktionen!$G$2:$G$251,Transaktionen!$C$2:$C$251,B101,Transaktionen!$F$2:$F$251,"Kauf")-SUMIFS(Transaktionen!$G$2:$G$251,Transaktionen!$C$2:$C$251,B101,Transaktionen!$F$2:$F$251,"Verkauf"))</f>
        <v/>
      </c>
      <c r="F101" s="26" t="str">
        <f>IF(B101="","",SUMIFS(Transaktionen!$G$2:$G$251,Transaktionen!$C$2:$C$251,B101,Transaktionen!$F$2:$F$251,"Kauf"))</f>
        <v/>
      </c>
      <c r="G101" s="9" t="str">
        <f>IF(B101="","",SUMIFS(Transaktionen!$M$2:$M$251,Transaktionen!$C$2:$C$251,B101,Transaktionen!$F$2:$F$251,"Kauf")+SUMIFS(Transaktionen!$K$2:$K$251,Transaktionen!$C$2:$C$251,B101,Transaktionen!$F$2:$F$251,"Kauf")+SUMIFS(Transaktionen!$L$2:$L$251,Transaktionen!$C$2:$C$251,B101,Transaktionen!$F$2:$F$251,"Kauf"))</f>
        <v/>
      </c>
      <c r="H101" s="9">
        <f t="shared" si="21"/>
        <v>0</v>
      </c>
      <c r="I101" s="9" t="str">
        <f>IF(B101="","",Kursdaten!H101)</f>
        <v/>
      </c>
      <c r="J101" s="9" t="str">
        <f t="shared" si="22"/>
        <v/>
      </c>
      <c r="K101" s="9" t="str">
        <f>IF(B101="","",SUMIFS(Transaktionen!$N$2:$N$251,Transaktionen!$C$2:$C$251,B101,Transaktionen!$F$2:$F$251,"Dividende"))</f>
        <v/>
      </c>
      <c r="L101" s="9" t="str">
        <f>IF(B101="","",SUMIFS(Transaktionen!$N$2:$N$251,Transaktionen!$C$2:$C$251,B101,Transaktionen!$F$2:$F$251,"Verkauf"))</f>
        <v/>
      </c>
      <c r="M101" s="9" t="str">
        <f t="shared" si="16"/>
        <v/>
      </c>
      <c r="N101" s="10">
        <f t="shared" si="17"/>
        <v>0</v>
      </c>
      <c r="O101" s="10">
        <f t="shared" si="18"/>
        <v>0</v>
      </c>
      <c r="P101" s="10" t="str">
        <f>IF(B101="","",Kursdaten!I101)</f>
        <v/>
      </c>
      <c r="Q101" s="10" t="str">
        <f t="shared" si="23"/>
        <v/>
      </c>
      <c r="R101" s="2" t="str">
        <f t="shared" si="24"/>
        <v/>
      </c>
      <c r="S101" s="11"/>
      <c r="T101" s="11"/>
      <c r="U101" s="11"/>
      <c r="V101" s="11"/>
      <c r="W101" s="11"/>
      <c r="X101" s="11"/>
      <c r="Y101" s="11"/>
      <c r="Z101" s="11"/>
    </row>
    <row r="102" spans="1:26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</sheetData>
  <conditionalFormatting sqref="J2:J101">
    <cfRule type="dataBar" priority="1">
      <dataBar>
        <cfvo type="min"/>
        <cfvo type="max"/>
        <color rgb="FF93C5FD"/>
      </dataBar>
    </cfRule>
    <cfRule type="dataBar" priority="7">
      <dataBar>
        <cfvo type="min"/>
        <cfvo type="max"/>
        <color rgb="FF93C5FD"/>
      </dataBar>
      <extLst>
        <ext xmlns:x14="http://schemas.microsoft.com/office/spreadsheetml/2009/9/main" uri="{B025F937-C7B1-47D3-B67F-A62EFF666E3E}">
          <x14:id>{1AF614A3-D397-6ACA-B2D0-DEA00E9442E8}</x14:id>
        </ext>
      </extLst>
    </cfRule>
  </conditionalFormatting>
  <conditionalFormatting sqref="M2:M101">
    <cfRule type="cellIs" dxfId="6" priority="2" operator="lessThan">
      <formula>0</formula>
    </cfRule>
    <cfRule type="cellIs" dxfId="5" priority="3" operator="greaterThan">
      <formula>0</formula>
    </cfRule>
  </conditionalFormatting>
  <conditionalFormatting sqref="Q2:Q101">
    <cfRule type="expression" dxfId="4" priority="4">
      <formula>ABS(Q2)&gt;0.05</formula>
    </cfRule>
  </conditionalFormatting>
  <conditionalFormatting sqref="R2:R101">
    <cfRule type="expression" dxfId="3" priority="5">
      <formula>R2="OK"</formula>
    </cfRule>
    <cfRule type="expression" dxfId="2" priority="6">
      <formula>R2&lt;&gt;"OK"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F614A3-D397-6ACA-B2D0-DEA00E9442E8}">
            <x14:dataBar>
              <x14:cfvo type="min"/>
              <x14:cfvo type="max"/>
              <x14:negativeFillColor auto="1"/>
              <x14:axisColor auto="1"/>
            </x14:dataBar>
          </x14:cfRule>
          <xm:sqref>J2:J101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00"/>
  <sheetViews>
    <sheetView workbookViewId="0"/>
  </sheetViews>
  <sheetFormatPr baseColWidth="10" defaultColWidth="9" defaultRowHeight="15" x14ac:dyDescent="0.25"/>
  <cols>
    <col min="1" max="1" width="12" customWidth="1"/>
    <col min="2" max="7" width="18" customWidth="1"/>
    <col min="8" max="8" width="26" customWidth="1"/>
  </cols>
  <sheetData>
    <row r="1" spans="1:26" ht="30" x14ac:dyDescent="0.25">
      <c r="A1" s="1" t="s">
        <v>50</v>
      </c>
      <c r="B1" s="1" t="s">
        <v>107</v>
      </c>
      <c r="C1" s="1" t="s">
        <v>108</v>
      </c>
      <c r="D1" s="1" t="s">
        <v>109</v>
      </c>
      <c r="E1" s="1" t="s">
        <v>110</v>
      </c>
      <c r="F1" s="1" t="s">
        <v>111</v>
      </c>
      <c r="G1" s="1" t="s">
        <v>112</v>
      </c>
      <c r="H1" s="1" t="s">
        <v>113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25">
      <c r="A2" s="27">
        <v>45688</v>
      </c>
      <c r="B2" s="28">
        <v>2200</v>
      </c>
      <c r="C2" s="28">
        <v>0</v>
      </c>
      <c r="D2" s="28">
        <v>2215</v>
      </c>
      <c r="E2" s="29">
        <f>IF(A2="","",SUM($B$2:B2)-SUM($C$2:C2))</f>
        <v>2200</v>
      </c>
      <c r="F2" s="29">
        <f t="shared" ref="F2:F33" si="0">IF(A2="","",D2-E2)</f>
        <v>15</v>
      </c>
      <c r="G2" s="30">
        <f t="shared" ref="G2:G33" si="1">IFERROR(F2/E2,0)</f>
        <v>6.8181818181818179E-3</v>
      </c>
      <c r="H2" s="11" t="s">
        <v>114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27">
        <v>45716</v>
      </c>
      <c r="B3" s="28">
        <v>1100</v>
      </c>
      <c r="C3" s="28">
        <v>0</v>
      </c>
      <c r="D3" s="28">
        <v>3360</v>
      </c>
      <c r="E3" s="29">
        <f>IF(A3="","",SUM($B$2:B3)-SUM($C$2:C3))</f>
        <v>3300</v>
      </c>
      <c r="F3" s="29">
        <f t="shared" si="0"/>
        <v>60</v>
      </c>
      <c r="G3" s="30">
        <f t="shared" si="1"/>
        <v>1.8181818181818181E-2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27">
        <v>45747</v>
      </c>
      <c r="B4" s="28">
        <v>1700</v>
      </c>
      <c r="C4" s="28">
        <v>0</v>
      </c>
      <c r="D4" s="28">
        <v>5085</v>
      </c>
      <c r="E4" s="29">
        <f>IF(A4="","",SUM($B$2:B4)-SUM($C$2:C4))</f>
        <v>5000</v>
      </c>
      <c r="F4" s="29">
        <f t="shared" si="0"/>
        <v>85</v>
      </c>
      <c r="G4" s="30">
        <f t="shared" si="1"/>
        <v>1.7000000000000001E-2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27">
        <v>45777</v>
      </c>
      <c r="B5" s="28">
        <v>800</v>
      </c>
      <c r="C5" s="28">
        <v>0</v>
      </c>
      <c r="D5" s="28">
        <v>5980</v>
      </c>
      <c r="E5" s="29">
        <f>IF(A5="","",SUM($B$2:B5)-SUM($C$2:C5))</f>
        <v>5800</v>
      </c>
      <c r="F5" s="29">
        <f t="shared" si="0"/>
        <v>180</v>
      </c>
      <c r="G5" s="30">
        <f t="shared" si="1"/>
        <v>3.1034482758620689E-2</v>
      </c>
      <c r="H5" s="11" t="s">
        <v>115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27">
        <v>45808</v>
      </c>
      <c r="B6" s="28">
        <v>1000</v>
      </c>
      <c r="C6" s="28">
        <v>0</v>
      </c>
      <c r="D6" s="28">
        <v>7045</v>
      </c>
      <c r="E6" s="29">
        <f>IF(A6="","",SUM($B$2:B6)-SUM($C$2:C6))</f>
        <v>6800</v>
      </c>
      <c r="F6" s="29">
        <f t="shared" si="0"/>
        <v>245</v>
      </c>
      <c r="G6" s="30">
        <f t="shared" si="1"/>
        <v>3.6029411764705879E-2</v>
      </c>
      <c r="H6" s="11" t="s">
        <v>116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x14ac:dyDescent="0.25">
      <c r="A7" s="27">
        <v>45838</v>
      </c>
      <c r="B7" s="28">
        <v>300</v>
      </c>
      <c r="C7" s="28">
        <v>0</v>
      </c>
      <c r="D7" s="28">
        <v>7410</v>
      </c>
      <c r="E7" s="29">
        <f>IF(A7="","",SUM($B$2:B7)-SUM($C$2:C7))</f>
        <v>7100</v>
      </c>
      <c r="F7" s="29">
        <f t="shared" si="0"/>
        <v>310</v>
      </c>
      <c r="G7" s="30">
        <f t="shared" si="1"/>
        <v>4.3661971830985913E-2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27">
        <v>45869</v>
      </c>
      <c r="B8" s="28">
        <v>0</v>
      </c>
      <c r="C8" s="28">
        <v>0</v>
      </c>
      <c r="D8" s="28">
        <v>7485</v>
      </c>
      <c r="E8" s="29">
        <f>IF(A8="","",SUM($B$2:B8)-SUM($C$2:C8))</f>
        <v>7100</v>
      </c>
      <c r="F8" s="29">
        <f t="shared" si="0"/>
        <v>385</v>
      </c>
      <c r="G8" s="30">
        <f t="shared" si="1"/>
        <v>5.4225352112676053E-2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27">
        <v>45900</v>
      </c>
      <c r="B9" s="28">
        <v>400</v>
      </c>
      <c r="C9" s="28">
        <v>0</v>
      </c>
      <c r="D9" s="28">
        <v>7905</v>
      </c>
      <c r="E9" s="29">
        <f>IF(A9="","",SUM($B$2:B9)-SUM($C$2:C9))</f>
        <v>7500</v>
      </c>
      <c r="F9" s="29">
        <f t="shared" si="0"/>
        <v>405</v>
      </c>
      <c r="G9" s="30">
        <f t="shared" si="1"/>
        <v>5.3999999999999999E-2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27">
        <v>45930</v>
      </c>
      <c r="B10" s="28">
        <v>0</v>
      </c>
      <c r="C10" s="28">
        <v>0</v>
      </c>
      <c r="D10" s="28">
        <v>8018</v>
      </c>
      <c r="E10" s="29">
        <f>IF(A10="","",SUM($B$2:B10)-SUM($C$2:C10))</f>
        <v>7500</v>
      </c>
      <c r="F10" s="29">
        <f t="shared" si="0"/>
        <v>518</v>
      </c>
      <c r="G10" s="30">
        <f t="shared" si="1"/>
        <v>6.9066666666666665E-2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27">
        <v>45961</v>
      </c>
      <c r="B11" s="28">
        <v>800</v>
      </c>
      <c r="C11" s="28">
        <v>0</v>
      </c>
      <c r="D11" s="28">
        <v>8924</v>
      </c>
      <c r="E11" s="29">
        <f>IF(A11="","",SUM($B$2:B11)-SUM($C$2:C11))</f>
        <v>8300</v>
      </c>
      <c r="F11" s="29">
        <f t="shared" si="0"/>
        <v>624</v>
      </c>
      <c r="G11" s="30">
        <f t="shared" si="1"/>
        <v>7.5180722891566271E-2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27">
        <v>45991</v>
      </c>
      <c r="B12" s="28">
        <v>0</v>
      </c>
      <c r="C12" s="28">
        <v>0</v>
      </c>
      <c r="D12" s="28">
        <v>8998</v>
      </c>
      <c r="E12" s="29">
        <f>IF(A12="","",SUM($B$2:B12)-SUM($C$2:C12))</f>
        <v>8300</v>
      </c>
      <c r="F12" s="29">
        <f t="shared" si="0"/>
        <v>698</v>
      </c>
      <c r="G12" s="30">
        <f t="shared" si="1"/>
        <v>8.4096385542168681E-2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27">
        <v>46022</v>
      </c>
      <c r="B13" s="28">
        <v>500</v>
      </c>
      <c r="C13" s="28">
        <v>0</v>
      </c>
      <c r="D13" s="28">
        <v>9586</v>
      </c>
      <c r="E13" s="29">
        <f>IF(A13="","",SUM($B$2:B13)-SUM($C$2:C13))</f>
        <v>8800</v>
      </c>
      <c r="F13" s="29">
        <f t="shared" si="0"/>
        <v>786</v>
      </c>
      <c r="G13" s="30">
        <f t="shared" si="1"/>
        <v>8.9318181818181824E-2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27">
        <v>46053</v>
      </c>
      <c r="B14" s="28">
        <v>500</v>
      </c>
      <c r="C14" s="28">
        <v>0</v>
      </c>
      <c r="D14" s="28">
        <v>10140</v>
      </c>
      <c r="E14" s="29">
        <f>IF(A14="","",SUM($B$2:B14)-SUM($C$2:C14))</f>
        <v>9300</v>
      </c>
      <c r="F14" s="29">
        <f t="shared" si="0"/>
        <v>840</v>
      </c>
      <c r="G14" s="30">
        <f t="shared" si="1"/>
        <v>9.0322580645161285E-2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27">
        <v>46081</v>
      </c>
      <c r="B15" s="28">
        <v>0</v>
      </c>
      <c r="C15" s="28">
        <v>0</v>
      </c>
      <c r="D15" s="28">
        <v>10210</v>
      </c>
      <c r="E15" s="29">
        <f>IF(A15="","",SUM($B$2:B15)-SUM($C$2:C15))</f>
        <v>9300</v>
      </c>
      <c r="F15" s="29">
        <f t="shared" si="0"/>
        <v>910</v>
      </c>
      <c r="G15" s="30">
        <f t="shared" si="1"/>
        <v>9.7849462365591403E-2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27">
        <v>46112</v>
      </c>
      <c r="B16" s="28">
        <v>200</v>
      </c>
      <c r="C16" s="28">
        <v>0</v>
      </c>
      <c r="D16" s="28">
        <v>10485</v>
      </c>
      <c r="E16" s="29">
        <f>IF(A16="","",SUM($B$2:B16)-SUM($C$2:C16))</f>
        <v>9500</v>
      </c>
      <c r="F16" s="29">
        <f t="shared" si="0"/>
        <v>985</v>
      </c>
      <c r="G16" s="30">
        <f t="shared" si="1"/>
        <v>0.1036842105263158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27">
        <v>46142</v>
      </c>
      <c r="B17" s="28">
        <v>300</v>
      </c>
      <c r="C17" s="28">
        <v>0</v>
      </c>
      <c r="D17" s="28">
        <v>10895</v>
      </c>
      <c r="E17" s="29">
        <f>IF(A17="","",SUM($B$2:B17)-SUM($C$2:C17))</f>
        <v>9800</v>
      </c>
      <c r="F17" s="29">
        <f t="shared" si="0"/>
        <v>1095</v>
      </c>
      <c r="G17" s="30">
        <f t="shared" si="1"/>
        <v>0.11173469387755101</v>
      </c>
      <c r="H17" s="11" t="s">
        <v>117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27"/>
      <c r="B18" s="28"/>
      <c r="C18" s="28"/>
      <c r="D18" s="28"/>
      <c r="E18" s="29" t="str">
        <f>IF(A18="","",SUM($B$2:B18)-SUM($C$2:C18))</f>
        <v/>
      </c>
      <c r="F18" s="29" t="str">
        <f t="shared" si="0"/>
        <v/>
      </c>
      <c r="G18" s="30">
        <f t="shared" si="1"/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27"/>
      <c r="B19" s="28"/>
      <c r="C19" s="28"/>
      <c r="D19" s="28"/>
      <c r="E19" s="29" t="str">
        <f>IF(A19="","",SUM($B$2:B19)-SUM($C$2:C19))</f>
        <v/>
      </c>
      <c r="F19" s="29" t="str">
        <f t="shared" si="0"/>
        <v/>
      </c>
      <c r="G19" s="30">
        <f t="shared" si="1"/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27"/>
      <c r="B20" s="28"/>
      <c r="C20" s="28"/>
      <c r="D20" s="28"/>
      <c r="E20" s="29" t="str">
        <f>IF(A20="","",SUM($B$2:B20)-SUM($C$2:C20))</f>
        <v/>
      </c>
      <c r="F20" s="29" t="str">
        <f t="shared" si="0"/>
        <v/>
      </c>
      <c r="G20" s="30">
        <f t="shared" si="1"/>
        <v>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27"/>
      <c r="B21" s="28"/>
      <c r="C21" s="28"/>
      <c r="D21" s="28"/>
      <c r="E21" s="29" t="str">
        <f>IF(A21="","",SUM($B$2:B21)-SUM($C$2:C21))</f>
        <v/>
      </c>
      <c r="F21" s="29" t="str">
        <f t="shared" si="0"/>
        <v/>
      </c>
      <c r="G21" s="30">
        <f t="shared" si="1"/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27"/>
      <c r="B22" s="28"/>
      <c r="C22" s="28"/>
      <c r="D22" s="28"/>
      <c r="E22" s="29" t="str">
        <f>IF(A22="","",SUM($B$2:B22)-SUM($C$2:C22))</f>
        <v/>
      </c>
      <c r="F22" s="29" t="str">
        <f t="shared" si="0"/>
        <v/>
      </c>
      <c r="G22" s="30">
        <f t="shared" si="1"/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27"/>
      <c r="B23" s="28"/>
      <c r="C23" s="28"/>
      <c r="D23" s="28"/>
      <c r="E23" s="29" t="str">
        <f>IF(A23="","",SUM($B$2:B23)-SUM($C$2:C23))</f>
        <v/>
      </c>
      <c r="F23" s="29" t="str">
        <f t="shared" si="0"/>
        <v/>
      </c>
      <c r="G23" s="30">
        <f t="shared" si="1"/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x14ac:dyDescent="0.25">
      <c r="A24" s="27"/>
      <c r="B24" s="28"/>
      <c r="C24" s="28"/>
      <c r="D24" s="28"/>
      <c r="E24" s="29" t="str">
        <f>IF(A24="","",SUM($B$2:B24)-SUM($C$2:C24))</f>
        <v/>
      </c>
      <c r="F24" s="29" t="str">
        <f t="shared" si="0"/>
        <v/>
      </c>
      <c r="G24" s="30">
        <f t="shared" si="1"/>
        <v>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x14ac:dyDescent="0.25">
      <c r="A25" s="27"/>
      <c r="B25" s="28"/>
      <c r="C25" s="28"/>
      <c r="D25" s="28"/>
      <c r="E25" s="29" t="str">
        <f>IF(A25="","",SUM($B$2:B25)-SUM($C$2:C25))</f>
        <v/>
      </c>
      <c r="F25" s="29" t="str">
        <f t="shared" si="0"/>
        <v/>
      </c>
      <c r="G25" s="30">
        <f t="shared" si="1"/>
        <v>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27"/>
      <c r="B26" s="28"/>
      <c r="C26" s="28"/>
      <c r="D26" s="28"/>
      <c r="E26" s="29" t="str">
        <f>IF(A26="","",SUM($B$2:B26)-SUM($C$2:C26))</f>
        <v/>
      </c>
      <c r="F26" s="29" t="str">
        <f t="shared" si="0"/>
        <v/>
      </c>
      <c r="G26" s="30">
        <f t="shared" si="1"/>
        <v>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27"/>
      <c r="B27" s="28"/>
      <c r="C27" s="28"/>
      <c r="D27" s="28"/>
      <c r="E27" s="29" t="str">
        <f>IF(A27="","",SUM($B$2:B27)-SUM($C$2:C27))</f>
        <v/>
      </c>
      <c r="F27" s="29" t="str">
        <f t="shared" si="0"/>
        <v/>
      </c>
      <c r="G27" s="30">
        <f t="shared" si="1"/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25">
      <c r="A28" s="27"/>
      <c r="B28" s="28"/>
      <c r="C28" s="28"/>
      <c r="D28" s="28"/>
      <c r="E28" s="29" t="str">
        <f>IF(A28="","",SUM($B$2:B28)-SUM($C$2:C28))</f>
        <v/>
      </c>
      <c r="F28" s="29" t="str">
        <f t="shared" si="0"/>
        <v/>
      </c>
      <c r="G28" s="30">
        <f t="shared" si="1"/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27"/>
      <c r="B29" s="28"/>
      <c r="C29" s="28"/>
      <c r="D29" s="28"/>
      <c r="E29" s="29" t="str">
        <f>IF(A29="","",SUM($B$2:B29)-SUM($C$2:C29))</f>
        <v/>
      </c>
      <c r="F29" s="29" t="str">
        <f t="shared" si="0"/>
        <v/>
      </c>
      <c r="G29" s="30">
        <f t="shared" si="1"/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27"/>
      <c r="B30" s="28"/>
      <c r="C30" s="28"/>
      <c r="D30" s="28"/>
      <c r="E30" s="29" t="str">
        <f>IF(A30="","",SUM($B$2:B30)-SUM($C$2:C30))</f>
        <v/>
      </c>
      <c r="F30" s="29" t="str">
        <f t="shared" si="0"/>
        <v/>
      </c>
      <c r="G30" s="30">
        <f t="shared" si="1"/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x14ac:dyDescent="0.25">
      <c r="A31" s="27"/>
      <c r="B31" s="28"/>
      <c r="C31" s="28"/>
      <c r="D31" s="28"/>
      <c r="E31" s="29" t="str">
        <f>IF(A31="","",SUM($B$2:B31)-SUM($C$2:C31))</f>
        <v/>
      </c>
      <c r="F31" s="29" t="str">
        <f t="shared" si="0"/>
        <v/>
      </c>
      <c r="G31" s="30">
        <f t="shared" si="1"/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x14ac:dyDescent="0.25">
      <c r="A32" s="27"/>
      <c r="B32" s="28"/>
      <c r="C32" s="28"/>
      <c r="D32" s="28"/>
      <c r="E32" s="29" t="str">
        <f>IF(A32="","",SUM($B$2:B32)-SUM($C$2:C32))</f>
        <v/>
      </c>
      <c r="F32" s="29" t="str">
        <f t="shared" si="0"/>
        <v/>
      </c>
      <c r="G32" s="30">
        <f t="shared" si="1"/>
        <v>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27"/>
      <c r="B33" s="28"/>
      <c r="C33" s="28"/>
      <c r="D33" s="28"/>
      <c r="E33" s="29" t="str">
        <f>IF(A33="","",SUM($B$2:B33)-SUM($C$2:C33))</f>
        <v/>
      </c>
      <c r="F33" s="29" t="str">
        <f t="shared" si="0"/>
        <v/>
      </c>
      <c r="G33" s="30">
        <f t="shared" si="1"/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A34" s="27"/>
      <c r="B34" s="28"/>
      <c r="C34" s="28"/>
      <c r="D34" s="28"/>
      <c r="E34" s="29" t="str">
        <f>IF(A34="","",SUM($B$2:B34)-SUM($C$2:C34))</f>
        <v/>
      </c>
      <c r="F34" s="29" t="str">
        <f t="shared" ref="F34:F65" si="2">IF(A34="","",D34-E34)</f>
        <v/>
      </c>
      <c r="G34" s="30">
        <f t="shared" ref="G34:G65" si="3">IFERROR(F34/E34,0)</f>
        <v>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27"/>
      <c r="B35" s="28"/>
      <c r="C35" s="28"/>
      <c r="D35" s="28"/>
      <c r="E35" s="29" t="str">
        <f>IF(A35="","",SUM($B$2:B35)-SUM($C$2:C35))</f>
        <v/>
      </c>
      <c r="F35" s="29" t="str">
        <f t="shared" si="2"/>
        <v/>
      </c>
      <c r="G35" s="30">
        <f t="shared" si="3"/>
        <v>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27"/>
      <c r="B36" s="28"/>
      <c r="C36" s="28"/>
      <c r="D36" s="28"/>
      <c r="E36" s="29" t="str">
        <f>IF(A36="","",SUM($B$2:B36)-SUM($C$2:C36))</f>
        <v/>
      </c>
      <c r="F36" s="29" t="str">
        <f t="shared" si="2"/>
        <v/>
      </c>
      <c r="G36" s="30">
        <f t="shared" si="3"/>
        <v>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27"/>
      <c r="B37" s="28"/>
      <c r="C37" s="28"/>
      <c r="D37" s="28"/>
      <c r="E37" s="29" t="str">
        <f>IF(A37="","",SUM($B$2:B37)-SUM($C$2:C37))</f>
        <v/>
      </c>
      <c r="F37" s="29" t="str">
        <f t="shared" si="2"/>
        <v/>
      </c>
      <c r="G37" s="30">
        <f t="shared" si="3"/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x14ac:dyDescent="0.25">
      <c r="A38" s="27"/>
      <c r="B38" s="28"/>
      <c r="C38" s="28"/>
      <c r="D38" s="28"/>
      <c r="E38" s="29" t="str">
        <f>IF(A38="","",SUM($B$2:B38)-SUM($C$2:C38))</f>
        <v/>
      </c>
      <c r="F38" s="29" t="str">
        <f t="shared" si="2"/>
        <v/>
      </c>
      <c r="G38" s="30">
        <f t="shared" si="3"/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x14ac:dyDescent="0.25">
      <c r="A39" s="27"/>
      <c r="B39" s="28"/>
      <c r="C39" s="28"/>
      <c r="D39" s="28"/>
      <c r="E39" s="29" t="str">
        <f>IF(A39="","",SUM($B$2:B39)-SUM($C$2:C39))</f>
        <v/>
      </c>
      <c r="F39" s="29" t="str">
        <f t="shared" si="2"/>
        <v/>
      </c>
      <c r="G39" s="30">
        <f t="shared" si="3"/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27"/>
      <c r="B40" s="28"/>
      <c r="C40" s="28"/>
      <c r="D40" s="28"/>
      <c r="E40" s="29" t="str">
        <f>IF(A40="","",SUM($B$2:B40)-SUM($C$2:C40))</f>
        <v/>
      </c>
      <c r="F40" s="29" t="str">
        <f t="shared" si="2"/>
        <v/>
      </c>
      <c r="G40" s="30">
        <f t="shared" si="3"/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5">
      <c r="A41" s="27"/>
      <c r="B41" s="28"/>
      <c r="C41" s="28"/>
      <c r="D41" s="28"/>
      <c r="E41" s="29" t="str">
        <f>IF(A41="","",SUM($B$2:B41)-SUM($C$2:C41))</f>
        <v/>
      </c>
      <c r="F41" s="29" t="str">
        <f t="shared" si="2"/>
        <v/>
      </c>
      <c r="G41" s="30">
        <f t="shared" si="3"/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25">
      <c r="A42" s="27"/>
      <c r="B42" s="28"/>
      <c r="C42" s="28"/>
      <c r="D42" s="28"/>
      <c r="E42" s="29" t="str">
        <f>IF(A42="","",SUM($B$2:B42)-SUM($C$2:C42))</f>
        <v/>
      </c>
      <c r="F42" s="29" t="str">
        <f t="shared" si="2"/>
        <v/>
      </c>
      <c r="G42" s="30">
        <f t="shared" si="3"/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25">
      <c r="A43" s="27"/>
      <c r="B43" s="28"/>
      <c r="C43" s="28"/>
      <c r="D43" s="28"/>
      <c r="E43" s="29" t="str">
        <f>IF(A43="","",SUM($B$2:B43)-SUM($C$2:C43))</f>
        <v/>
      </c>
      <c r="F43" s="29" t="str">
        <f t="shared" si="2"/>
        <v/>
      </c>
      <c r="G43" s="30">
        <f t="shared" si="3"/>
        <v>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27"/>
      <c r="B44" s="28"/>
      <c r="C44" s="28"/>
      <c r="D44" s="28"/>
      <c r="E44" s="29" t="str">
        <f>IF(A44="","",SUM($B$2:B44)-SUM($C$2:C44))</f>
        <v/>
      </c>
      <c r="F44" s="29" t="str">
        <f t="shared" si="2"/>
        <v/>
      </c>
      <c r="G44" s="30">
        <f t="shared" si="3"/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x14ac:dyDescent="0.25">
      <c r="A45" s="27"/>
      <c r="B45" s="28"/>
      <c r="C45" s="28"/>
      <c r="D45" s="28"/>
      <c r="E45" s="29" t="str">
        <f>IF(A45="","",SUM($B$2:B45)-SUM($C$2:C45))</f>
        <v/>
      </c>
      <c r="F45" s="29" t="str">
        <f t="shared" si="2"/>
        <v/>
      </c>
      <c r="G45" s="30">
        <f t="shared" si="3"/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x14ac:dyDescent="0.25">
      <c r="A46" s="27"/>
      <c r="B46" s="28"/>
      <c r="C46" s="28"/>
      <c r="D46" s="28"/>
      <c r="E46" s="29" t="str">
        <f>IF(A46="","",SUM($B$2:B46)-SUM($C$2:C46))</f>
        <v/>
      </c>
      <c r="F46" s="29" t="str">
        <f t="shared" si="2"/>
        <v/>
      </c>
      <c r="G46" s="30">
        <f t="shared" si="3"/>
        <v>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27"/>
      <c r="B47" s="28"/>
      <c r="C47" s="28"/>
      <c r="D47" s="28"/>
      <c r="E47" s="29" t="str">
        <f>IF(A47="","",SUM($B$2:B47)-SUM($C$2:C47))</f>
        <v/>
      </c>
      <c r="F47" s="29" t="str">
        <f t="shared" si="2"/>
        <v/>
      </c>
      <c r="G47" s="30">
        <f t="shared" si="3"/>
        <v>0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27"/>
      <c r="B48" s="28"/>
      <c r="C48" s="28"/>
      <c r="D48" s="28"/>
      <c r="E48" s="29" t="str">
        <f>IF(A48="","",SUM($B$2:B48)-SUM($C$2:C48))</f>
        <v/>
      </c>
      <c r="F48" s="29" t="str">
        <f t="shared" si="2"/>
        <v/>
      </c>
      <c r="G48" s="30">
        <f t="shared" si="3"/>
        <v>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27"/>
      <c r="B49" s="28"/>
      <c r="C49" s="28"/>
      <c r="D49" s="28"/>
      <c r="E49" s="29" t="str">
        <f>IF(A49="","",SUM($B$2:B49)-SUM($C$2:C49))</f>
        <v/>
      </c>
      <c r="F49" s="29" t="str">
        <f t="shared" si="2"/>
        <v/>
      </c>
      <c r="G49" s="30">
        <f t="shared" si="3"/>
        <v>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27"/>
      <c r="B50" s="28"/>
      <c r="C50" s="28"/>
      <c r="D50" s="28"/>
      <c r="E50" s="29" t="str">
        <f>IF(A50="","",SUM($B$2:B50)-SUM($C$2:C50))</f>
        <v/>
      </c>
      <c r="F50" s="29" t="str">
        <f t="shared" si="2"/>
        <v/>
      </c>
      <c r="G50" s="30">
        <f t="shared" si="3"/>
        <v>0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27"/>
      <c r="B51" s="28"/>
      <c r="C51" s="28"/>
      <c r="D51" s="28"/>
      <c r="E51" s="29" t="str">
        <f>IF(A51="","",SUM($B$2:B51)-SUM($C$2:C51))</f>
        <v/>
      </c>
      <c r="F51" s="29" t="str">
        <f t="shared" si="2"/>
        <v/>
      </c>
      <c r="G51" s="30">
        <f t="shared" si="3"/>
        <v>0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27"/>
      <c r="B52" s="28"/>
      <c r="C52" s="28"/>
      <c r="D52" s="28"/>
      <c r="E52" s="29" t="str">
        <f>IF(A52="","",SUM($B$2:B52)-SUM($C$2:C52))</f>
        <v/>
      </c>
      <c r="F52" s="29" t="str">
        <f t="shared" si="2"/>
        <v/>
      </c>
      <c r="G52" s="30">
        <f t="shared" si="3"/>
        <v>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27"/>
      <c r="B53" s="28"/>
      <c r="C53" s="28"/>
      <c r="D53" s="28"/>
      <c r="E53" s="29" t="str">
        <f>IF(A53="","",SUM($B$2:B53)-SUM($C$2:C53))</f>
        <v/>
      </c>
      <c r="F53" s="29" t="str">
        <f t="shared" si="2"/>
        <v/>
      </c>
      <c r="G53" s="30">
        <f t="shared" si="3"/>
        <v>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27"/>
      <c r="B54" s="28"/>
      <c r="C54" s="28"/>
      <c r="D54" s="28"/>
      <c r="E54" s="29" t="str">
        <f>IF(A54="","",SUM($B$2:B54)-SUM($C$2:C54))</f>
        <v/>
      </c>
      <c r="F54" s="29" t="str">
        <f t="shared" si="2"/>
        <v/>
      </c>
      <c r="G54" s="30">
        <f t="shared" si="3"/>
        <v>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27"/>
      <c r="B55" s="28"/>
      <c r="C55" s="28"/>
      <c r="D55" s="28"/>
      <c r="E55" s="29" t="str">
        <f>IF(A55="","",SUM($B$2:B55)-SUM($C$2:C55))</f>
        <v/>
      </c>
      <c r="F55" s="29" t="str">
        <f t="shared" si="2"/>
        <v/>
      </c>
      <c r="G55" s="30">
        <f t="shared" si="3"/>
        <v>0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27"/>
      <c r="B56" s="28"/>
      <c r="C56" s="28"/>
      <c r="D56" s="28"/>
      <c r="E56" s="29" t="str">
        <f>IF(A56="","",SUM($B$2:B56)-SUM($C$2:C56))</f>
        <v/>
      </c>
      <c r="F56" s="29" t="str">
        <f t="shared" si="2"/>
        <v/>
      </c>
      <c r="G56" s="30">
        <f t="shared" si="3"/>
        <v>0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x14ac:dyDescent="0.25">
      <c r="A57" s="27"/>
      <c r="B57" s="28"/>
      <c r="C57" s="28"/>
      <c r="D57" s="28"/>
      <c r="E57" s="29" t="str">
        <f>IF(A57="","",SUM($B$2:B57)-SUM($C$2:C57))</f>
        <v/>
      </c>
      <c r="F57" s="29" t="str">
        <f t="shared" si="2"/>
        <v/>
      </c>
      <c r="G57" s="30">
        <f t="shared" si="3"/>
        <v>0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x14ac:dyDescent="0.25">
      <c r="A58" s="27"/>
      <c r="B58" s="28"/>
      <c r="C58" s="28"/>
      <c r="D58" s="28"/>
      <c r="E58" s="29" t="str">
        <f>IF(A58="","",SUM($B$2:B58)-SUM($C$2:C58))</f>
        <v/>
      </c>
      <c r="F58" s="29" t="str">
        <f t="shared" si="2"/>
        <v/>
      </c>
      <c r="G58" s="30">
        <f t="shared" si="3"/>
        <v>0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27"/>
      <c r="B59" s="28"/>
      <c r="C59" s="28"/>
      <c r="D59" s="28"/>
      <c r="E59" s="29" t="str">
        <f>IF(A59="","",SUM($B$2:B59)-SUM($C$2:C59))</f>
        <v/>
      </c>
      <c r="F59" s="29" t="str">
        <f t="shared" si="2"/>
        <v/>
      </c>
      <c r="G59" s="30">
        <f t="shared" si="3"/>
        <v>0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25">
      <c r="A60" s="27"/>
      <c r="B60" s="28"/>
      <c r="C60" s="28"/>
      <c r="D60" s="28"/>
      <c r="E60" s="29" t="str">
        <f>IF(A60="","",SUM($B$2:B60)-SUM($C$2:C60))</f>
        <v/>
      </c>
      <c r="F60" s="29" t="str">
        <f t="shared" si="2"/>
        <v/>
      </c>
      <c r="G60" s="30">
        <f t="shared" si="3"/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25">
      <c r="A61" s="27"/>
      <c r="B61" s="28"/>
      <c r="C61" s="28"/>
      <c r="D61" s="28"/>
      <c r="E61" s="29" t="str">
        <f>IF(A61="","",SUM($B$2:B61)-SUM($C$2:C61))</f>
        <v/>
      </c>
      <c r="F61" s="29" t="str">
        <f t="shared" si="2"/>
        <v/>
      </c>
      <c r="G61" s="30">
        <f t="shared" si="3"/>
        <v>0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</sheetData>
  <conditionalFormatting sqref="G2:G6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Transaktionen</vt:lpstr>
      <vt:lpstr>Kursdaten</vt:lpstr>
      <vt:lpstr>Bestand</vt:lpstr>
      <vt:lpstr>Verlauf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2026-05-14T11:08:57Z</dcterms:modified>
</cp:coreProperties>
</file>