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3474724B-064E-4AB6-80AC-B05E189163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Depot" sheetId="2" r:id="rId2"/>
    <sheet name="Transaktionen" sheetId="3" r:id="rId3"/>
    <sheet name="Verlauf" sheetId="4" r:id="rId4"/>
    <sheet name="Einstellung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5" i="4"/>
  <c r="C15" i="4"/>
  <c r="E15" i="4" s="1"/>
  <c r="D14" i="4"/>
  <c r="C14" i="4"/>
  <c r="E14" i="4" s="1"/>
  <c r="D13" i="4"/>
  <c r="C13" i="4"/>
  <c r="E13" i="4" s="1"/>
  <c r="D12" i="4"/>
  <c r="C12" i="4"/>
  <c r="E12" i="4" s="1"/>
  <c r="D11" i="4"/>
  <c r="C11" i="4"/>
  <c r="E11" i="4" s="1"/>
  <c r="D10" i="4"/>
  <c r="C10" i="4"/>
  <c r="E10" i="4" s="1"/>
  <c r="D9" i="4"/>
  <c r="C9" i="4"/>
  <c r="E9" i="4" s="1"/>
  <c r="D8" i="4"/>
  <c r="C8" i="4"/>
  <c r="E8" i="4" s="1"/>
  <c r="D7" i="4"/>
  <c r="D6" i="4"/>
  <c r="C6" i="4"/>
  <c r="E6" i="4" s="1"/>
  <c r="D5" i="4"/>
  <c r="C5" i="4"/>
  <c r="E5" i="4" s="1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K197" i="3"/>
  <c r="J197" i="3"/>
  <c r="K196" i="3"/>
  <c r="J196" i="3"/>
  <c r="K195" i="3"/>
  <c r="J195" i="3"/>
  <c r="K194" i="3"/>
  <c r="J194" i="3"/>
  <c r="K193" i="3"/>
  <c r="J193" i="3"/>
  <c r="K192" i="3"/>
  <c r="J192" i="3"/>
  <c r="K191" i="3"/>
  <c r="J191" i="3"/>
  <c r="K190" i="3"/>
  <c r="J190" i="3"/>
  <c r="K189" i="3"/>
  <c r="J189" i="3"/>
  <c r="K188" i="3"/>
  <c r="J188" i="3"/>
  <c r="K187" i="3"/>
  <c r="J187" i="3"/>
  <c r="K186" i="3"/>
  <c r="J186" i="3"/>
  <c r="K185" i="3"/>
  <c r="J185" i="3"/>
  <c r="K184" i="3"/>
  <c r="J184" i="3"/>
  <c r="K183" i="3"/>
  <c r="J183" i="3"/>
  <c r="K182" i="3"/>
  <c r="J182" i="3"/>
  <c r="K181" i="3"/>
  <c r="J181" i="3"/>
  <c r="K180" i="3"/>
  <c r="J180" i="3"/>
  <c r="K179" i="3"/>
  <c r="J179" i="3"/>
  <c r="K178" i="3"/>
  <c r="J178" i="3"/>
  <c r="K177" i="3"/>
  <c r="J177" i="3"/>
  <c r="K176" i="3"/>
  <c r="J176" i="3"/>
  <c r="K175" i="3"/>
  <c r="J175" i="3"/>
  <c r="K174" i="3"/>
  <c r="J174" i="3"/>
  <c r="K173" i="3"/>
  <c r="J173" i="3"/>
  <c r="K172" i="3"/>
  <c r="J172" i="3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42" i="3"/>
  <c r="J142" i="3"/>
  <c r="K141" i="3"/>
  <c r="J141" i="3"/>
  <c r="K140" i="3"/>
  <c r="J140" i="3"/>
  <c r="K139" i="3"/>
  <c r="J139" i="3"/>
  <c r="K138" i="3"/>
  <c r="J138" i="3"/>
  <c r="K137" i="3"/>
  <c r="J137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K130" i="3"/>
  <c r="J130" i="3"/>
  <c r="K129" i="3"/>
  <c r="J129" i="3"/>
  <c r="K128" i="3"/>
  <c r="J128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K82" i="3"/>
  <c r="J82" i="3"/>
  <c r="K81" i="3"/>
  <c r="J81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D17" i="4" s="1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X34" i="2"/>
  <c r="W34" i="2"/>
  <c r="V34" i="2"/>
  <c r="U34" i="2"/>
  <c r="T34" i="2"/>
  <c r="S34" i="2"/>
  <c r="R34" i="2"/>
  <c r="Q34" i="2"/>
  <c r="P34" i="2"/>
  <c r="O34" i="2"/>
  <c r="N34" i="2"/>
  <c r="M34" i="2"/>
  <c r="X33" i="2"/>
  <c r="W33" i="2"/>
  <c r="V33" i="2"/>
  <c r="U33" i="2"/>
  <c r="T33" i="2"/>
  <c r="S33" i="2"/>
  <c r="R33" i="2"/>
  <c r="Q33" i="2"/>
  <c r="P33" i="2"/>
  <c r="O33" i="2"/>
  <c r="N33" i="2"/>
  <c r="M33" i="2"/>
  <c r="X32" i="2"/>
  <c r="W32" i="2"/>
  <c r="V32" i="2"/>
  <c r="U32" i="2"/>
  <c r="T32" i="2"/>
  <c r="S32" i="2"/>
  <c r="R32" i="2"/>
  <c r="Q32" i="2"/>
  <c r="P32" i="2"/>
  <c r="O32" i="2"/>
  <c r="N32" i="2"/>
  <c r="M32" i="2"/>
  <c r="X31" i="2"/>
  <c r="W31" i="2"/>
  <c r="V31" i="2"/>
  <c r="U31" i="2"/>
  <c r="T31" i="2"/>
  <c r="S31" i="2"/>
  <c r="R31" i="2"/>
  <c r="Q31" i="2"/>
  <c r="P31" i="2"/>
  <c r="O31" i="2"/>
  <c r="N31" i="2"/>
  <c r="M31" i="2"/>
  <c r="X30" i="2"/>
  <c r="W30" i="2"/>
  <c r="V30" i="2"/>
  <c r="U30" i="2"/>
  <c r="T30" i="2"/>
  <c r="S30" i="2"/>
  <c r="R30" i="2"/>
  <c r="Q30" i="2"/>
  <c r="P30" i="2"/>
  <c r="O30" i="2"/>
  <c r="N30" i="2"/>
  <c r="M30" i="2"/>
  <c r="X29" i="2"/>
  <c r="W29" i="2"/>
  <c r="V29" i="2"/>
  <c r="U29" i="2"/>
  <c r="T29" i="2"/>
  <c r="S29" i="2"/>
  <c r="R29" i="2"/>
  <c r="Q29" i="2"/>
  <c r="P29" i="2"/>
  <c r="O29" i="2"/>
  <c r="N29" i="2"/>
  <c r="M29" i="2"/>
  <c r="X28" i="2"/>
  <c r="W28" i="2"/>
  <c r="V28" i="2"/>
  <c r="U28" i="2"/>
  <c r="T28" i="2"/>
  <c r="S28" i="2"/>
  <c r="R28" i="2"/>
  <c r="Q28" i="2"/>
  <c r="P28" i="2"/>
  <c r="O28" i="2"/>
  <c r="N28" i="2"/>
  <c r="M28" i="2"/>
  <c r="X27" i="2"/>
  <c r="W27" i="2"/>
  <c r="V27" i="2"/>
  <c r="U27" i="2"/>
  <c r="T27" i="2"/>
  <c r="S27" i="2"/>
  <c r="R27" i="2"/>
  <c r="Q27" i="2"/>
  <c r="P27" i="2"/>
  <c r="O27" i="2"/>
  <c r="N27" i="2"/>
  <c r="M27" i="2"/>
  <c r="X26" i="2"/>
  <c r="W26" i="2"/>
  <c r="V26" i="2"/>
  <c r="U26" i="2"/>
  <c r="T26" i="2"/>
  <c r="S26" i="2"/>
  <c r="R26" i="2"/>
  <c r="Q26" i="2"/>
  <c r="P26" i="2"/>
  <c r="O26" i="2"/>
  <c r="N26" i="2"/>
  <c r="M26" i="2"/>
  <c r="X25" i="2"/>
  <c r="W25" i="2"/>
  <c r="V25" i="2"/>
  <c r="U25" i="2"/>
  <c r="T25" i="2"/>
  <c r="S25" i="2"/>
  <c r="R25" i="2"/>
  <c r="Q25" i="2"/>
  <c r="P25" i="2"/>
  <c r="O25" i="2"/>
  <c r="N25" i="2"/>
  <c r="M25" i="2"/>
  <c r="X24" i="2"/>
  <c r="W24" i="2"/>
  <c r="V24" i="2"/>
  <c r="U24" i="2"/>
  <c r="T24" i="2"/>
  <c r="S24" i="2"/>
  <c r="R24" i="2"/>
  <c r="Q24" i="2"/>
  <c r="P24" i="2"/>
  <c r="O24" i="2"/>
  <c r="N24" i="2"/>
  <c r="M24" i="2"/>
  <c r="X23" i="2"/>
  <c r="W23" i="2"/>
  <c r="V23" i="2"/>
  <c r="U23" i="2"/>
  <c r="T23" i="2"/>
  <c r="S23" i="2"/>
  <c r="R23" i="2"/>
  <c r="Q23" i="2"/>
  <c r="P23" i="2"/>
  <c r="O23" i="2"/>
  <c r="N23" i="2"/>
  <c r="M23" i="2"/>
  <c r="X22" i="2"/>
  <c r="W22" i="2"/>
  <c r="V22" i="2"/>
  <c r="U22" i="2"/>
  <c r="T22" i="2"/>
  <c r="S22" i="2"/>
  <c r="R22" i="2"/>
  <c r="Q22" i="2"/>
  <c r="P22" i="2"/>
  <c r="O22" i="2"/>
  <c r="N22" i="2"/>
  <c r="M22" i="2"/>
  <c r="X21" i="2"/>
  <c r="W21" i="2"/>
  <c r="V21" i="2"/>
  <c r="U21" i="2"/>
  <c r="T21" i="2"/>
  <c r="S21" i="2"/>
  <c r="R21" i="2"/>
  <c r="Q21" i="2"/>
  <c r="P21" i="2"/>
  <c r="O21" i="2"/>
  <c r="N21" i="2"/>
  <c r="M21" i="2"/>
  <c r="X20" i="2"/>
  <c r="W20" i="2"/>
  <c r="V20" i="2"/>
  <c r="U20" i="2"/>
  <c r="T20" i="2"/>
  <c r="S20" i="2"/>
  <c r="R20" i="2"/>
  <c r="Q20" i="2"/>
  <c r="P20" i="2"/>
  <c r="O20" i="2"/>
  <c r="N20" i="2"/>
  <c r="M20" i="2"/>
  <c r="X19" i="2"/>
  <c r="W19" i="2"/>
  <c r="V19" i="2"/>
  <c r="U19" i="2"/>
  <c r="T19" i="2"/>
  <c r="S19" i="2"/>
  <c r="R19" i="2"/>
  <c r="Q19" i="2"/>
  <c r="P19" i="2"/>
  <c r="O19" i="2"/>
  <c r="N19" i="2"/>
  <c r="M19" i="2"/>
  <c r="X18" i="2"/>
  <c r="W18" i="2"/>
  <c r="V18" i="2"/>
  <c r="U18" i="2"/>
  <c r="T18" i="2"/>
  <c r="S18" i="2"/>
  <c r="R18" i="2"/>
  <c r="Q18" i="2"/>
  <c r="P18" i="2"/>
  <c r="O18" i="2"/>
  <c r="N18" i="2"/>
  <c r="M18" i="2"/>
  <c r="X17" i="2"/>
  <c r="W17" i="2"/>
  <c r="V17" i="2"/>
  <c r="U17" i="2"/>
  <c r="T17" i="2"/>
  <c r="S17" i="2"/>
  <c r="R17" i="2"/>
  <c r="Q17" i="2"/>
  <c r="P17" i="2"/>
  <c r="O17" i="2"/>
  <c r="N17" i="2"/>
  <c r="M17" i="2"/>
  <c r="X16" i="2"/>
  <c r="W16" i="2"/>
  <c r="V16" i="2"/>
  <c r="U16" i="2"/>
  <c r="T16" i="2"/>
  <c r="S16" i="2"/>
  <c r="R16" i="2"/>
  <c r="Q16" i="2"/>
  <c r="P16" i="2"/>
  <c r="O16" i="2"/>
  <c r="N16" i="2"/>
  <c r="M16" i="2"/>
  <c r="X15" i="2"/>
  <c r="W15" i="2"/>
  <c r="V15" i="2"/>
  <c r="U15" i="2"/>
  <c r="T15" i="2"/>
  <c r="S15" i="2"/>
  <c r="R15" i="2"/>
  <c r="Q15" i="2"/>
  <c r="P15" i="2"/>
  <c r="O15" i="2"/>
  <c r="N15" i="2"/>
  <c r="M15" i="2"/>
  <c r="X14" i="2"/>
  <c r="W14" i="2"/>
  <c r="V14" i="2"/>
  <c r="U14" i="2"/>
  <c r="T14" i="2"/>
  <c r="S14" i="2"/>
  <c r="R14" i="2"/>
  <c r="Q14" i="2"/>
  <c r="P14" i="2"/>
  <c r="O14" i="2"/>
  <c r="N14" i="2"/>
  <c r="M14" i="2"/>
  <c r="X13" i="2"/>
  <c r="W13" i="2"/>
  <c r="V13" i="2"/>
  <c r="U13" i="2"/>
  <c r="T13" i="2"/>
  <c r="S13" i="2"/>
  <c r="R13" i="2"/>
  <c r="Q13" i="2"/>
  <c r="P13" i="2"/>
  <c r="O13" i="2"/>
  <c r="N13" i="2"/>
  <c r="M13" i="2"/>
  <c r="P12" i="2"/>
  <c r="N12" i="2"/>
  <c r="M12" i="2"/>
  <c r="O12" i="2" s="1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F38" i="1"/>
  <c r="B38" i="1"/>
  <c r="G38" i="1" s="1"/>
  <c r="A38" i="1"/>
  <c r="F37" i="1"/>
  <c r="B37" i="1"/>
  <c r="G37" i="1" s="1"/>
  <c r="A37" i="1"/>
  <c r="F36" i="1"/>
  <c r="B36" i="1"/>
  <c r="G36" i="1" s="1"/>
  <c r="A36" i="1"/>
  <c r="F35" i="1"/>
  <c r="B35" i="1"/>
  <c r="G35" i="1" s="1"/>
  <c r="A35" i="1"/>
  <c r="F34" i="1"/>
  <c r="B34" i="1"/>
  <c r="G34" i="1" s="1"/>
  <c r="A34" i="1"/>
  <c r="F33" i="1"/>
  <c r="B33" i="1"/>
  <c r="G33" i="1" s="1"/>
  <c r="A33" i="1"/>
  <c r="F32" i="1"/>
  <c r="B32" i="1"/>
  <c r="G32" i="1" s="1"/>
  <c r="A32" i="1"/>
  <c r="F31" i="1"/>
  <c r="B31" i="1"/>
  <c r="G31" i="1" s="1"/>
  <c r="A31" i="1"/>
  <c r="F30" i="1"/>
  <c r="B30" i="1"/>
  <c r="G30" i="1" s="1"/>
  <c r="A30" i="1"/>
  <c r="F29" i="1"/>
  <c r="B29" i="1"/>
  <c r="G29" i="1" s="1"/>
  <c r="A29" i="1"/>
  <c r="F28" i="1"/>
  <c r="B28" i="1"/>
  <c r="G28" i="1" s="1"/>
  <c r="A28" i="1"/>
  <c r="F27" i="1"/>
  <c r="B27" i="1"/>
  <c r="G27" i="1" s="1"/>
  <c r="A27" i="1"/>
  <c r="K22" i="1"/>
  <c r="I22" i="1"/>
  <c r="E22" i="1"/>
  <c r="F22" i="1" s="1"/>
  <c r="A22" i="1"/>
  <c r="B22" i="1" s="1"/>
  <c r="K21" i="1"/>
  <c r="I21" i="1"/>
  <c r="E21" i="1"/>
  <c r="A21" i="1"/>
  <c r="B21" i="1" s="1"/>
  <c r="K20" i="1"/>
  <c r="I20" i="1"/>
  <c r="E20" i="1"/>
  <c r="F20" i="1" s="1"/>
  <c r="A20" i="1"/>
  <c r="B20" i="1" s="1"/>
  <c r="K19" i="1"/>
  <c r="I19" i="1"/>
  <c r="E19" i="1"/>
  <c r="A19" i="1"/>
  <c r="K18" i="1"/>
  <c r="I18" i="1"/>
  <c r="E18" i="1"/>
  <c r="A18" i="1"/>
  <c r="K17" i="1"/>
  <c r="I17" i="1"/>
  <c r="E17" i="1"/>
  <c r="A17" i="1"/>
  <c r="K16" i="1"/>
  <c r="I16" i="1"/>
  <c r="E16" i="1"/>
  <c r="A16" i="1"/>
  <c r="K15" i="1"/>
  <c r="I15" i="1"/>
  <c r="E15" i="1"/>
  <c r="A15" i="1"/>
  <c r="G11" i="1"/>
  <c r="E11" i="1"/>
  <c r="G8" i="1"/>
  <c r="F15" i="4" l="1"/>
  <c r="C37" i="1"/>
  <c r="F14" i="4"/>
  <c r="C36" i="1"/>
  <c r="F13" i="4"/>
  <c r="C35" i="1"/>
  <c r="F12" i="4"/>
  <c r="C34" i="1"/>
  <c r="F11" i="4"/>
  <c r="C33" i="1"/>
  <c r="F10" i="4"/>
  <c r="C32" i="1"/>
  <c r="F9" i="4"/>
  <c r="C31" i="1"/>
  <c r="F8" i="4"/>
  <c r="C30" i="1"/>
  <c r="F6" i="4"/>
  <c r="C28" i="1"/>
  <c r="F5" i="4"/>
  <c r="C27" i="1"/>
  <c r="C17" i="4"/>
  <c r="E17" i="4" s="1"/>
  <c r="C16" i="4"/>
  <c r="E16" i="4" s="1"/>
  <c r="C7" i="4"/>
  <c r="E7" i="4" s="1"/>
  <c r="Q12" i="2"/>
  <c r="R12" i="2"/>
  <c r="W12" i="2"/>
  <c r="X12" i="2" s="1"/>
  <c r="O11" i="2"/>
  <c r="P11" i="2"/>
  <c r="P10" i="2"/>
  <c r="O10" i="2"/>
  <c r="P9" i="2"/>
  <c r="O9" i="2"/>
  <c r="P8" i="2"/>
  <c r="O8" i="2"/>
  <c r="O7" i="2"/>
  <c r="P7" i="2"/>
  <c r="O6" i="2"/>
  <c r="P6" i="2"/>
  <c r="O5" i="2"/>
  <c r="P5" i="2"/>
  <c r="G15" i="4" l="1"/>
  <c r="E37" i="1" s="1"/>
  <c r="D37" i="1"/>
  <c r="G14" i="4"/>
  <c r="E36" i="1" s="1"/>
  <c r="D36" i="1"/>
  <c r="G13" i="4"/>
  <c r="E35" i="1" s="1"/>
  <c r="D35" i="1"/>
  <c r="G12" i="4"/>
  <c r="E34" i="1" s="1"/>
  <c r="D34" i="1"/>
  <c r="G11" i="4"/>
  <c r="E33" i="1" s="1"/>
  <c r="D33" i="1"/>
  <c r="G10" i="4"/>
  <c r="E32" i="1" s="1"/>
  <c r="D32" i="1"/>
  <c r="G9" i="4"/>
  <c r="E31" i="1" s="1"/>
  <c r="D31" i="1"/>
  <c r="G8" i="4"/>
  <c r="E30" i="1" s="1"/>
  <c r="D30" i="1"/>
  <c r="G6" i="4"/>
  <c r="E28" i="1" s="1"/>
  <c r="D28" i="1"/>
  <c r="G5" i="4"/>
  <c r="E27" i="1" s="1"/>
  <c r="D27" i="1"/>
  <c r="F16" i="4"/>
  <c r="C38" i="1"/>
  <c r="F7" i="4"/>
  <c r="C29" i="1"/>
  <c r="B18" i="1"/>
  <c r="F21" i="1"/>
  <c r="S12" i="2"/>
  <c r="T12" i="2" s="1"/>
  <c r="Q11" i="2"/>
  <c r="R11" i="2"/>
  <c r="U12" i="2" s="1"/>
  <c r="W11" i="2"/>
  <c r="X11" i="2" s="1"/>
  <c r="Q10" i="2"/>
  <c r="R10" i="2"/>
  <c r="W10" i="2"/>
  <c r="X10" i="2" s="1"/>
  <c r="Q9" i="2"/>
  <c r="R9" i="2"/>
  <c r="W9" i="2"/>
  <c r="X9" i="2" s="1"/>
  <c r="Q8" i="2"/>
  <c r="R8" i="2"/>
  <c r="W8" i="2"/>
  <c r="X8" i="2" s="1"/>
  <c r="Q7" i="2"/>
  <c r="R7" i="2"/>
  <c r="W7" i="2"/>
  <c r="X7" i="2" s="1"/>
  <c r="Q6" i="2"/>
  <c r="R6" i="2"/>
  <c r="W6" i="2"/>
  <c r="X6" i="2" s="1"/>
  <c r="Q5" i="2"/>
  <c r="R5" i="2"/>
  <c r="W5" i="2"/>
  <c r="E8" i="1"/>
  <c r="G16" i="4" l="1"/>
  <c r="E38" i="1" s="1"/>
  <c r="D38" i="1"/>
  <c r="G7" i="4"/>
  <c r="E29" i="1" s="1"/>
  <c r="D29" i="1"/>
  <c r="V12" i="2"/>
  <c r="L22" i="1" s="1"/>
  <c r="M22" i="1" s="1"/>
  <c r="J22" i="1"/>
  <c r="F19" i="1"/>
  <c r="G19" i="1" s="1"/>
  <c r="S11" i="2"/>
  <c r="T11" i="2" s="1"/>
  <c r="U11" i="2"/>
  <c r="B19" i="1"/>
  <c r="C19" i="1" s="1"/>
  <c r="F18" i="1"/>
  <c r="G18" i="1" s="1"/>
  <c r="U10" i="2"/>
  <c r="S10" i="2"/>
  <c r="T10" i="2" s="1"/>
  <c r="F16" i="1"/>
  <c r="U9" i="2"/>
  <c r="S9" i="2"/>
  <c r="T9" i="2" s="1"/>
  <c r="B17" i="1"/>
  <c r="S8" i="2"/>
  <c r="T8" i="2" s="1"/>
  <c r="U8" i="2"/>
  <c r="S7" i="2"/>
  <c r="T7" i="2" s="1"/>
  <c r="U7" i="2"/>
  <c r="B15" i="1"/>
  <c r="C15" i="1" s="1"/>
  <c r="F17" i="1"/>
  <c r="G17" i="1" s="1"/>
  <c r="S6" i="2"/>
  <c r="T6" i="2" s="1"/>
  <c r="U6" i="2"/>
  <c r="C5" i="1"/>
  <c r="Q36" i="2"/>
  <c r="F15" i="1"/>
  <c r="G15" i="1" s="1"/>
  <c r="B16" i="1"/>
  <c r="C16" i="1" s="1"/>
  <c r="S5" i="2"/>
  <c r="U5" i="2"/>
  <c r="B17" i="4"/>
  <c r="F17" i="4" s="1"/>
  <c r="G17" i="4" s="1"/>
  <c r="R36" i="2"/>
  <c r="A5" i="1"/>
  <c r="X5" i="2"/>
  <c r="W36" i="2"/>
  <c r="X36" i="2" s="1"/>
  <c r="A8" i="1"/>
  <c r="C8" i="1" s="1"/>
  <c r="V11" i="2" l="1"/>
  <c r="L21" i="1" s="1"/>
  <c r="M21" i="1" s="1"/>
  <c r="J21" i="1"/>
  <c r="V10" i="2"/>
  <c r="L20" i="1" s="1"/>
  <c r="M20" i="1" s="1"/>
  <c r="J20" i="1"/>
  <c r="J19" i="1"/>
  <c r="V9" i="2"/>
  <c r="L19" i="1" s="1"/>
  <c r="M19" i="1" s="1"/>
  <c r="V8" i="2"/>
  <c r="L18" i="1" s="1"/>
  <c r="M18" i="1" s="1"/>
  <c r="J18" i="1"/>
  <c r="V7" i="2"/>
  <c r="L17" i="1" s="1"/>
  <c r="M17" i="1" s="1"/>
  <c r="J17" i="1"/>
  <c r="V6" i="2"/>
  <c r="L16" i="1" s="1"/>
  <c r="M16" i="1" s="1"/>
  <c r="J16" i="1"/>
  <c r="T5" i="2"/>
  <c r="S36" i="2"/>
  <c r="T36" i="2" s="1"/>
  <c r="V5" i="2"/>
  <c r="U36" i="2"/>
  <c r="J15" i="1"/>
  <c r="G21" i="1"/>
  <c r="C18" i="1"/>
  <c r="N15" i="1"/>
  <c r="N16" i="1"/>
  <c r="N17" i="1"/>
  <c r="N18" i="1"/>
  <c r="N19" i="1"/>
  <c r="N20" i="1"/>
  <c r="N21" i="1"/>
  <c r="N22" i="1"/>
  <c r="G22" i="1"/>
  <c r="G20" i="1"/>
  <c r="C22" i="1"/>
  <c r="C20" i="1"/>
  <c r="C21" i="1"/>
  <c r="A11" i="1"/>
  <c r="E5" i="1"/>
  <c r="G5" i="1" s="1"/>
  <c r="C11" i="1"/>
  <c r="G16" i="1"/>
  <c r="C17" i="1"/>
  <c r="L15" i="1" l="1"/>
  <c r="M15" i="1" s="1"/>
  <c r="V36" i="2"/>
</calcChain>
</file>

<file path=xl/sharedStrings.xml><?xml version="1.0" encoding="utf-8"?>
<sst xmlns="http://schemas.openxmlformats.org/spreadsheetml/2006/main" count="289" uniqueCount="157">
  <si>
    <t>Depotverwaltung Excel Vorlage</t>
  </si>
  <si>
    <t>Funktionale Übersicht für Bestände, Transaktionen, Dividenden, Cashflow, Rebalancing und Depotentwicklung. Beispieldaten sind frei erfunden.</t>
  </si>
  <si>
    <t>Depotwert</t>
  </si>
  <si>
    <t>Investiertes Kapital</t>
  </si>
  <si>
    <t>Gewinn/Verlust</t>
  </si>
  <si>
    <t>Rendite</t>
  </si>
  <si>
    <t>Erwartete Dividenden p.a.</t>
  </si>
  <si>
    <t>Dividendenrendite</t>
  </si>
  <si>
    <t>Anzahl Positionen</t>
  </si>
  <si>
    <t>Cashbestand</t>
  </si>
  <si>
    <t>Gesamt inkl. Cash</t>
  </si>
  <si>
    <t>Ø Risikowert</t>
  </si>
  <si>
    <t>Letzte Kursprüfung</t>
  </si>
  <si>
    <t>Zielband</t>
  </si>
  <si>
    <t>Allokation nach Anlageklasse</t>
  </si>
  <si>
    <t>Allokation nach Region</t>
  </si>
  <si>
    <t>Rebalancing-Check</t>
  </si>
  <si>
    <t>Anlageklasse</t>
  </si>
  <si>
    <t>Wert</t>
  </si>
  <si>
    <t>Anteil</t>
  </si>
  <si>
    <t>Region</t>
  </si>
  <si>
    <t>Wertpapier</t>
  </si>
  <si>
    <t>Ist</t>
  </si>
  <si>
    <t>Ziel</t>
  </si>
  <si>
    <t>Abweichung</t>
  </si>
  <si>
    <t>Hinweis</t>
  </si>
  <si>
    <t>Betrag bis Ziel</t>
  </si>
  <si>
    <t>Depotwert-Verlauf</t>
  </si>
  <si>
    <t>Nutzungshinweis</t>
  </si>
  <si>
    <t>Datum</t>
  </si>
  <si>
    <t>Netto investiert</t>
  </si>
  <si>
    <t>Ergebnis</t>
  </si>
  <si>
    <t>1. Neue Wertpapiere im Blatt „Depot“ in den Spalten A–L anlegen.</t>
  </si>
  <si>
    <t>2. Käufe, Verkäufe, Dividenden und Cashbewegungen im Blatt „Transaktionen“ erfassen.</t>
  </si>
  <si>
    <t>3. Aktuelle Kurse im Blatt „Depot“ manuell pflegen oder über Excel-Datentyp „Aktien“ verknüpfen.</t>
  </si>
  <si>
    <t>4. Rebalancing-Check und Kennzahlen in dieser Übersicht prüfen.</t>
  </si>
  <si>
    <t>Keine Anlageberatung. Die Beispieldaten sind fiktiv.</t>
  </si>
  <si>
    <t>Depotverwaltung – Bestände</t>
  </si>
  <si>
    <t>Eingaben in den Spalten A–L pflegen. Die Spalten M–X berechnen Bestand, Einstand, Gewinn, Rendite, Gewichtung, Rebalancing-Abweichung und erwartete Dividenden automatisch aus den Transaktionen.</t>
  </si>
  <si>
    <t>Status</t>
  </si>
  <si>
    <t>ISIN/Ticker</t>
  </si>
  <si>
    <t>Depot/Bank</t>
  </si>
  <si>
    <t>Branche</t>
  </si>
  <si>
    <t>Währung</t>
  </si>
  <si>
    <t>Aktueller Kurs</t>
  </si>
  <si>
    <t>Zielgewicht</t>
  </si>
  <si>
    <t>Dividende je Anteil p.a.</t>
  </si>
  <si>
    <t>Risiko 1–5</t>
  </si>
  <si>
    <t>Gekauft</t>
  </si>
  <si>
    <t>Verkauft</t>
  </si>
  <si>
    <t>Bestand</t>
  </si>
  <si>
    <t>Ø Einstand</t>
  </si>
  <si>
    <t>Einstandswert</t>
  </si>
  <si>
    <t>Aktueller Wert</t>
  </si>
  <si>
    <t>Gewichtung</t>
  </si>
  <si>
    <t>Erwartete Dividende p.a.</t>
  </si>
  <si>
    <t>Dividendenrendite auf Kosten</t>
  </si>
  <si>
    <t>Aktiv</t>
  </si>
  <si>
    <t>ETF</t>
  </si>
  <si>
    <t>Weltmarkt Qualitäts ETF</t>
  </si>
  <si>
    <t>IE00WQ000001</t>
  </si>
  <si>
    <t>ETF-Sparplan</t>
  </si>
  <si>
    <t>Global</t>
  </si>
  <si>
    <t>Diversifiziert</t>
  </si>
  <si>
    <t>EUR</t>
  </si>
  <si>
    <t>Aktie</t>
  </si>
  <si>
    <t>SolarGrid AG</t>
  </si>
  <si>
    <t>DE00SG000002</t>
  </si>
  <si>
    <t>Hauptdepot</t>
  </si>
  <si>
    <t>Europa</t>
  </si>
  <si>
    <t>Energie</t>
  </si>
  <si>
    <t>AlpenMedizintechnik</t>
  </si>
  <si>
    <t>AT00AM000003</t>
  </si>
  <si>
    <t>Gesundheit</t>
  </si>
  <si>
    <t>Anleihe</t>
  </si>
  <si>
    <t>EuroStaatsanleihen 2030</t>
  </si>
  <si>
    <t>EU00ES000004</t>
  </si>
  <si>
    <t>Altersvorsorge</t>
  </si>
  <si>
    <t>Finanzwesen</t>
  </si>
  <si>
    <t>Nordsee Infrastruktur ETF</t>
  </si>
  <si>
    <t>DE00NI000005</t>
  </si>
  <si>
    <t>Deutschland</t>
  </si>
  <si>
    <t>Industrie</t>
  </si>
  <si>
    <t>REIT</t>
  </si>
  <si>
    <t>Green Data Centers REIT</t>
  </si>
  <si>
    <t>LU00GD000006</t>
  </si>
  <si>
    <t>Zweitdepot</t>
  </si>
  <si>
    <t>USA</t>
  </si>
  <si>
    <t>Immobilien</t>
  </si>
  <si>
    <t>Asien Konsum ETF</t>
  </si>
  <si>
    <t>IE00AK000007</t>
  </si>
  <si>
    <t>Asien</t>
  </si>
  <si>
    <t>Basiskonsum</t>
  </si>
  <si>
    <t>Rohstoff</t>
  </si>
  <si>
    <t>Kakao Rohstoff ETC</t>
  </si>
  <si>
    <t>DE00KR000008</t>
  </si>
  <si>
    <t>Rohstoffe</t>
  </si>
  <si>
    <t>Gesamt</t>
  </si>
  <si>
    <t>Transaktionen</t>
  </si>
  <si>
    <t>Hier werden Käufe, Verkäufe, Dividenden, Einzahlungen, Entnahmen und Gebühren erfasst. Der Cashflow wird automatisch berechnet und speist den Depot- und Cash-Überblick.</t>
  </si>
  <si>
    <t>Typ</t>
  </si>
  <si>
    <t>Stückzahl</t>
  </si>
  <si>
    <t>Kurs/Betrag je Anteil</t>
  </si>
  <si>
    <t>Gebühren</t>
  </si>
  <si>
    <t>Steuer</t>
  </si>
  <si>
    <t>Transaktionswert</t>
  </si>
  <si>
    <t>Cashflow</t>
  </si>
  <si>
    <t>Kommentar</t>
  </si>
  <si>
    <t>Einzahlung</t>
  </si>
  <si>
    <t>Cashkonto</t>
  </si>
  <si>
    <t>CASH</t>
  </si>
  <si>
    <t>Startkapital</t>
  </si>
  <si>
    <t>Kauf</t>
  </si>
  <si>
    <t>Erster ETF-Kauf</t>
  </si>
  <si>
    <t>Einzelaktie Energie</t>
  </si>
  <si>
    <t>Monatliche Sparrate</t>
  </si>
  <si>
    <t>Gesundheitswert</t>
  </si>
  <si>
    <t>Dividende</t>
  </si>
  <si>
    <t>Ausschüttung</t>
  </si>
  <si>
    <t>Stabilitätsbaustein</t>
  </si>
  <si>
    <t>Infrastruktur</t>
  </si>
  <si>
    <t>Immobilien/REIT</t>
  </si>
  <si>
    <t>Verkauf</t>
  </si>
  <si>
    <t>Teilverkauf zur Risikoreduktion</t>
  </si>
  <si>
    <t>Regionale Beimischung</t>
  </si>
  <si>
    <t>Entnahme</t>
  </si>
  <si>
    <t>Private Entnahme</t>
  </si>
  <si>
    <t>Rohstoff-Beimischung</t>
  </si>
  <si>
    <t>Der Depotwert wird monatlich manuell eingetragen. Einzahlungen und Entnahmen werden automatisch aus dem Transaktionsblatt kumuliert, sodass die Rendite nicht mit frischem Kapital verwechselt wird.</t>
  </si>
  <si>
    <t>Depotwert manuell</t>
  </si>
  <si>
    <t>Einzahlungen kumuliert</t>
  </si>
  <si>
    <t>Entnahmen kumuliert</t>
  </si>
  <si>
    <t>Aktuell</t>
  </si>
  <si>
    <t>Einstellungen und Listen</t>
  </si>
  <si>
    <t>Anlageklassen</t>
  </si>
  <si>
    <t>Regionen</t>
  </si>
  <si>
    <t>Branchen</t>
  </si>
  <si>
    <t>Depots</t>
  </si>
  <si>
    <t>Transaktionstypen</t>
  </si>
  <si>
    <t>Währungen</t>
  </si>
  <si>
    <t>Technologie</t>
  </si>
  <si>
    <t>Beobachten</t>
  </si>
  <si>
    <t>USD</t>
  </si>
  <si>
    <t>CHF</t>
  </si>
  <si>
    <t>Krypto</t>
  </si>
  <si>
    <t>Schwellenländer</t>
  </si>
  <si>
    <t>Gebühr</t>
  </si>
  <si>
    <t>Fonds</t>
  </si>
  <si>
    <t>Cash</t>
  </si>
  <si>
    <t>Sonstige</t>
  </si>
  <si>
    <t>Parameter</t>
  </si>
  <si>
    <t>Zielband Rebalancing</t>
  </si>
  <si>
    <t>Wenn die Abweichung größer als 2 Prozentpunkte ist, wird ein Hinweis angezeigt.</t>
  </si>
  <si>
    <t>Letzte manuelle Kursprüfung</t>
  </si>
  <si>
    <t>Datum kann vom Nutzer angepasst werden.</t>
  </si>
  <si>
    <t>Beispieldaten</t>
  </si>
  <si>
    <t>Alle Wertpapiere sind frei erfunden und dienen nur zur Erklärung der Vorlage.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</si>
</sst>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\€"/>
  </numFmts>
  <fonts count="9" x14ac:knownFonts="1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b/>
      <sz val="12"/>
      <color rgb="FFFFFFFF"/>
      <name val="Carlito"/>
    </font>
    <font>
      <sz val="11"/>
      <color rgb="FF374151"/>
      <name val="Carlito"/>
    </font>
    <font>
      <b/>
      <sz val="11"/>
      <color rgb="FF111827"/>
      <name val="Carlito"/>
    </font>
    <font>
      <b/>
      <sz val="12"/>
      <name val="Carlito"/>
    </font>
    <font>
      <sz val="11"/>
      <name val="Carlito"/>
    </font>
    <font>
      <b/>
      <sz val="22"/>
      <color rgb="FFFFFFFF"/>
      <name val="Carlito"/>
      <family val="2"/>
    </font>
  </fonts>
  <fills count="6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2563EB"/>
      </patternFill>
    </fill>
    <fill>
      <patternFill patternType="solid">
        <fgColor rgb="FFF9FAFB"/>
      </patternFill>
    </fill>
    <fill>
      <patternFill patternType="solid">
        <fgColor rgb="FFE5E7EB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10" fontId="0" fillId="0" borderId="0" xfId="1" applyNumberFormat="1" applyFont="1"/>
    <xf numFmtId="164" fontId="0" fillId="0" borderId="0" xfId="1" applyNumberFormat="1" applyFont="1"/>
    <xf numFmtId="0" fontId="0" fillId="0" borderId="0" xfId="1" applyFont="1" applyAlignment="1">
      <alignment wrapText="1"/>
    </xf>
    <xf numFmtId="10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0" fontId="5" fillId="5" borderId="0" xfId="1" applyFont="1" applyFill="1" applyAlignment="1">
      <alignment horizontal="center" vertical="center" wrapText="1"/>
    </xf>
    <xf numFmtId="165" fontId="0" fillId="0" borderId="0" xfId="1" applyNumberFormat="1" applyFont="1"/>
    <xf numFmtId="165" fontId="5" fillId="5" borderId="0" xfId="1" applyNumberFormat="1" applyFont="1" applyFill="1" applyAlignment="1">
      <alignment horizontal="center" vertical="center" wrapText="1"/>
    </xf>
    <xf numFmtId="10" fontId="5" fillId="5" borderId="0" xfId="1" applyNumberFormat="1" applyFont="1" applyFill="1" applyAlignment="1">
      <alignment horizontal="center" vertical="center" wrapText="1"/>
    </xf>
    <xf numFmtId="4" fontId="5" fillId="5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1" applyFont="1" applyAlignment="1">
      <alignment vertical="center"/>
    </xf>
    <xf numFmtId="49" fontId="0" fillId="0" borderId="0" xfId="1" applyNumberFormat="1" applyFont="1"/>
    <xf numFmtId="0" fontId="1" fillId="2" borderId="0" xfId="1" applyFont="1" applyFill="1" applyAlignment="1">
      <alignment horizontal="left" vertical="center"/>
    </xf>
    <xf numFmtId="0" fontId="0" fillId="0" borderId="0" xfId="1" applyFont="1" applyAlignment="1">
      <alignment vertical="center"/>
    </xf>
    <xf numFmtId="0" fontId="4" fillId="4" borderId="0" xfId="1" applyFont="1" applyFill="1" applyAlignment="1">
      <alignment vertical="top" wrapText="1"/>
    </xf>
    <xf numFmtId="0" fontId="0" fillId="0" borderId="0" xfId="0"/>
    <xf numFmtId="0" fontId="5" fillId="5" borderId="0" xfId="1" applyFont="1" applyFill="1" applyAlignment="1">
      <alignment horizontal="center"/>
    </xf>
    <xf numFmtId="165" fontId="6" fillId="4" borderId="0" xfId="1" applyNumberFormat="1" applyFont="1" applyFill="1" applyAlignment="1">
      <alignment horizontal="center"/>
    </xf>
    <xf numFmtId="10" fontId="6" fillId="4" borderId="0" xfId="1" applyNumberFormat="1" applyFont="1" applyFill="1" applyAlignment="1">
      <alignment horizontal="center"/>
    </xf>
    <xf numFmtId="1" fontId="6" fillId="4" borderId="0" xfId="1" applyNumberFormat="1" applyFont="1" applyFill="1" applyAlignment="1">
      <alignment horizontal="center"/>
    </xf>
    <xf numFmtId="2" fontId="6" fillId="4" borderId="0" xfId="1" applyNumberFormat="1" applyFont="1" applyFill="1" applyAlignment="1">
      <alignment horizontal="center"/>
    </xf>
    <xf numFmtId="49" fontId="6" fillId="4" borderId="0" xfId="1" applyNumberFormat="1" applyFont="1" applyFill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9">
    <dxf>
      <font>
        <color rgb="FF166534"/>
      </font>
    </dxf>
    <dxf>
      <font>
        <color rgb="FFB91C1C"/>
      </font>
    </dxf>
    <dxf>
      <fill>
        <patternFill patternType="solid">
          <bgColor rgb="FFFEF3C7"/>
        </patternFill>
      </fill>
    </dxf>
    <dxf>
      <font>
        <color rgb="FFB91C1C"/>
      </font>
      <fill>
        <patternFill patternType="solid">
          <bgColor rgb="FFFEE2E2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color rgb="FFB91C1C"/>
      </font>
      <fill>
        <patternFill patternType="solid">
          <bgColor rgb="FFFEE2E2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color rgb="FF991B1B"/>
      </font>
      <fill>
        <patternFill patternType="solid">
          <bgColor rgb="FFFEE2E2"/>
        </patternFill>
      </fill>
    </dxf>
    <dxf>
      <fill>
        <patternFill patternType="solid"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Wert nach Anlageklasse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Wert</c:v>
          </c:tx>
          <c:invertIfNegative val="1"/>
          <c:cat>
            <c:strRef>
              <c:f>Übersicht!$A$15:$A$22</c:f>
              <c:strCache>
                <c:ptCount val="8"/>
                <c:pt idx="0">
                  <c:v>Aktie</c:v>
                </c:pt>
                <c:pt idx="1">
                  <c:v>ETF</c:v>
                </c:pt>
                <c:pt idx="2">
                  <c:v>Anleihe</c:v>
                </c:pt>
                <c:pt idx="3">
                  <c:v>Rohstoff</c:v>
                </c:pt>
                <c:pt idx="4">
                  <c:v>REIT</c:v>
                </c:pt>
                <c:pt idx="5">
                  <c:v>Krypto</c:v>
                </c:pt>
                <c:pt idx="6">
                  <c:v>Fonds</c:v>
                </c:pt>
                <c:pt idx="7">
                  <c:v>Cash</c:v>
                </c:pt>
              </c:strCache>
            </c:strRef>
          </c:cat>
          <c:val>
            <c:numRef>
              <c:f>Übersicht!$B$15:$B$22</c:f>
              <c:numCache>
                <c:formatCode>#,##0.00\ \€</c:formatCode>
                <c:ptCount val="8"/>
                <c:pt idx="0">
                  <c:v>1943.5</c:v>
                </c:pt>
                <c:pt idx="1">
                  <c:v>6644</c:v>
                </c:pt>
                <c:pt idx="2">
                  <c:v>2044</c:v>
                </c:pt>
                <c:pt idx="3">
                  <c:v>735.59999999999991</c:v>
                </c:pt>
                <c:pt idx="4">
                  <c:v>862.19999999999993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B-4D5C-B051-FCF87DEF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Wert nach Region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Wert</c:v>
          </c:tx>
          <c:invertIfNegative val="1"/>
          <c:cat>
            <c:strRef>
              <c:f>Übersicht!$E$15:$E$22</c:f>
              <c:strCache>
                <c:ptCount val="8"/>
                <c:pt idx="0">
                  <c:v>Global</c:v>
                </c:pt>
                <c:pt idx="1">
                  <c:v>Deutschland</c:v>
                </c:pt>
                <c:pt idx="2">
                  <c:v>Europa</c:v>
                </c:pt>
                <c:pt idx="3">
                  <c:v>USA</c:v>
                </c:pt>
                <c:pt idx="4">
                  <c:v>Asien</c:v>
                </c:pt>
                <c:pt idx="5">
                  <c:v>Schwellenländer</c:v>
                </c:pt>
                <c:pt idx="6">
                  <c:v>Rohstoffe</c:v>
                </c:pt>
                <c:pt idx="7">
                  <c:v>Sonstige</c:v>
                </c:pt>
              </c:strCache>
            </c:strRef>
          </c:cat>
          <c:val>
            <c:numRef>
              <c:f>Übersicht!$F$15:$F$22</c:f>
              <c:numCache>
                <c:formatCode>#,##0.00\ \€</c:formatCode>
                <c:ptCount val="8"/>
                <c:pt idx="0">
                  <c:v>4405</c:v>
                </c:pt>
                <c:pt idx="1">
                  <c:v>1112</c:v>
                </c:pt>
                <c:pt idx="2">
                  <c:v>3987.5</c:v>
                </c:pt>
                <c:pt idx="3">
                  <c:v>862.19999999999993</c:v>
                </c:pt>
                <c:pt idx="4">
                  <c:v>1127</c:v>
                </c:pt>
                <c:pt idx="5">
                  <c:v>0</c:v>
                </c:pt>
                <c:pt idx="6">
                  <c:v>735.59999999999991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A-4738-BC0E-515EF8312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Depotwert vs. Netto investiert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Depotwert</c:v>
          </c:tx>
          <c:cat>
            <c:strRef>
              <c:f>Übersicht!$A$27:$A$38</c:f>
              <c:strCache>
                <c:ptCount val="12"/>
                <c:pt idx="0">
                  <c:v>28.01.2026</c:v>
                </c:pt>
                <c:pt idx="1">
                  <c:v>28.02.2026</c:v>
                </c:pt>
                <c:pt idx="2">
                  <c:v>28.03.2026</c:v>
                </c:pt>
                <c:pt idx="3">
                  <c:v>28.04.2026</c:v>
                </c:pt>
                <c:pt idx="4">
                  <c:v>28.05.2026</c:v>
                </c:pt>
                <c:pt idx="5">
                  <c:v>28.06.2026</c:v>
                </c:pt>
                <c:pt idx="6">
                  <c:v>28.07.2026</c:v>
                </c:pt>
                <c:pt idx="7">
                  <c:v>28.08.2026</c:v>
                </c:pt>
                <c:pt idx="8">
                  <c:v>28.09.2026</c:v>
                </c:pt>
                <c:pt idx="9">
                  <c:v>28.10.2026</c:v>
                </c:pt>
                <c:pt idx="10">
                  <c:v>28.11.2026</c:v>
                </c:pt>
                <c:pt idx="11">
                  <c:v>28.12.2026</c:v>
                </c:pt>
              </c:strCache>
            </c:strRef>
          </c:cat>
          <c:val>
            <c:numRef>
              <c:f>Übersicht!$B$27:$B$38</c:f>
              <c:numCache>
                <c:formatCode>#,##0.00\ \€</c:formatCode>
                <c:ptCount val="12"/>
                <c:pt idx="0">
                  <c:v>10320</c:v>
                </c:pt>
                <c:pt idx="1">
                  <c:v>11580</c:v>
                </c:pt>
                <c:pt idx="2">
                  <c:v>12840</c:v>
                </c:pt>
                <c:pt idx="3">
                  <c:v>13910</c:v>
                </c:pt>
                <c:pt idx="4">
                  <c:v>14275</c:v>
                </c:pt>
                <c:pt idx="5">
                  <c:v>14620</c:v>
                </c:pt>
                <c:pt idx="6">
                  <c:v>14980</c:v>
                </c:pt>
                <c:pt idx="7">
                  <c:v>15330</c:v>
                </c:pt>
                <c:pt idx="8">
                  <c:v>15680</c:v>
                </c:pt>
                <c:pt idx="9">
                  <c:v>16050</c:v>
                </c:pt>
                <c:pt idx="10">
                  <c:v>16420</c:v>
                </c:pt>
                <c:pt idx="11">
                  <c:v>16850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4-44D6-9276-9EB35CA2E668}"/>
            </c:ext>
          </c:extLst>
        </c:ser>
        <c:ser>
          <c:idx val="1"/>
          <c:order val="1"/>
          <c:tx>
            <c:v>Netto investiert</c:v>
          </c:tx>
          <c:cat>
            <c:strRef>
              <c:f>Übersicht!$A$27:$A$38</c:f>
              <c:strCache>
                <c:ptCount val="12"/>
                <c:pt idx="0">
                  <c:v>28.01.2026</c:v>
                </c:pt>
                <c:pt idx="1">
                  <c:v>28.02.2026</c:v>
                </c:pt>
                <c:pt idx="2">
                  <c:v>28.03.2026</c:v>
                </c:pt>
                <c:pt idx="3">
                  <c:v>28.04.2026</c:v>
                </c:pt>
                <c:pt idx="4">
                  <c:v>28.05.2026</c:v>
                </c:pt>
                <c:pt idx="5">
                  <c:v>28.06.2026</c:v>
                </c:pt>
                <c:pt idx="6">
                  <c:v>28.07.2026</c:v>
                </c:pt>
                <c:pt idx="7">
                  <c:v>28.08.2026</c:v>
                </c:pt>
                <c:pt idx="8">
                  <c:v>28.09.2026</c:v>
                </c:pt>
                <c:pt idx="9">
                  <c:v>28.10.2026</c:v>
                </c:pt>
                <c:pt idx="10">
                  <c:v>28.11.2026</c:v>
                </c:pt>
                <c:pt idx="11">
                  <c:v>28.12.2026</c:v>
                </c:pt>
              </c:strCache>
            </c:strRef>
          </c:cat>
          <c:val>
            <c:numRef>
              <c:f>Übersicht!$C$27:$C$38</c:f>
              <c:numCache>
                <c:formatCode>#,##0.00\ \€</c:formatCode>
                <c:ptCount val="12"/>
                <c:pt idx="0">
                  <c:v>10000</c:v>
                </c:pt>
                <c:pt idx="1">
                  <c:v>11200</c:v>
                </c:pt>
                <c:pt idx="2">
                  <c:v>11200</c:v>
                </c:pt>
                <c:pt idx="3">
                  <c:v>12400</c:v>
                </c:pt>
                <c:pt idx="4">
                  <c:v>11900</c:v>
                </c:pt>
                <c:pt idx="5">
                  <c:v>11900</c:v>
                </c:pt>
                <c:pt idx="6">
                  <c:v>11900</c:v>
                </c:pt>
                <c:pt idx="7">
                  <c:v>11900</c:v>
                </c:pt>
                <c:pt idx="8">
                  <c:v>11900</c:v>
                </c:pt>
                <c:pt idx="9">
                  <c:v>11900</c:v>
                </c:pt>
                <c:pt idx="10">
                  <c:v>11900</c:v>
                </c:pt>
                <c:pt idx="11">
                  <c:v>11900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4-44D6-9276-9EB35CA2E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Depotwert-Verlauf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Depotwert manuell</c:v>
          </c:tx>
          <c:cat>
            <c:numRef>
              <c:f>Verlauf!$A$5:$A$16</c:f>
              <c:numCache>
                <c:formatCode>dd\.mm\.yyyy</c:formatCode>
                <c:ptCount val="12"/>
                <c:pt idx="0">
                  <c:v>46050</c:v>
                </c:pt>
                <c:pt idx="1">
                  <c:v>46081</c:v>
                </c:pt>
                <c:pt idx="2">
                  <c:v>46109</c:v>
                </c:pt>
                <c:pt idx="3">
                  <c:v>46140</c:v>
                </c:pt>
                <c:pt idx="4">
                  <c:v>46170</c:v>
                </c:pt>
                <c:pt idx="5">
                  <c:v>46201</c:v>
                </c:pt>
                <c:pt idx="6">
                  <c:v>46231</c:v>
                </c:pt>
                <c:pt idx="7">
                  <c:v>46262</c:v>
                </c:pt>
                <c:pt idx="8">
                  <c:v>46293</c:v>
                </c:pt>
                <c:pt idx="9">
                  <c:v>46323</c:v>
                </c:pt>
                <c:pt idx="10">
                  <c:v>46354</c:v>
                </c:pt>
                <c:pt idx="11">
                  <c:v>46384</c:v>
                </c:pt>
              </c:numCache>
            </c:numRef>
          </c:cat>
          <c:val>
            <c:numRef>
              <c:f>Verlauf!$B$5:$B$16</c:f>
              <c:numCache>
                <c:formatCode>#,##0.00\ \€</c:formatCode>
                <c:ptCount val="12"/>
                <c:pt idx="0">
                  <c:v>10320</c:v>
                </c:pt>
                <c:pt idx="1">
                  <c:v>11580</c:v>
                </c:pt>
                <c:pt idx="2">
                  <c:v>12840</c:v>
                </c:pt>
                <c:pt idx="3">
                  <c:v>13910</c:v>
                </c:pt>
                <c:pt idx="4">
                  <c:v>14275</c:v>
                </c:pt>
                <c:pt idx="5">
                  <c:v>14620</c:v>
                </c:pt>
                <c:pt idx="6">
                  <c:v>14980</c:v>
                </c:pt>
                <c:pt idx="7">
                  <c:v>15330</c:v>
                </c:pt>
                <c:pt idx="8">
                  <c:v>15680</c:v>
                </c:pt>
                <c:pt idx="9">
                  <c:v>16050</c:v>
                </c:pt>
                <c:pt idx="10">
                  <c:v>16420</c:v>
                </c:pt>
                <c:pt idx="11">
                  <c:v>16850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8-40EA-8066-B88C42DA3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dd\.mm\.yyyy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23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19</xdr:row>
      <xdr:rowOff>0</xdr:rowOff>
    </xdr:from>
    <xdr:to>
      <xdr:col>23</xdr:col>
      <xdr:colOff>0</xdr:colOff>
      <xdr:row>35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14</xdr:col>
      <xdr:colOff>0</xdr:colOff>
      <xdr:row>58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0</xdr:colOff>
      <xdr:row>19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potTabelle" displayName="DepotTabelle" ref="A4:X34">
  <tableColumns count="24">
    <tableColumn id="1" xr3:uid="{00000000-0010-0000-0000-000001000000}" name="Status"/>
    <tableColumn id="2" xr3:uid="{00000000-0010-0000-0000-000002000000}" name="Anlageklasse"/>
    <tableColumn id="3" xr3:uid="{00000000-0010-0000-0000-000003000000}" name="Wertpapier"/>
    <tableColumn id="4" xr3:uid="{00000000-0010-0000-0000-000004000000}" name="ISIN/Ticker"/>
    <tableColumn id="5" xr3:uid="{00000000-0010-0000-0000-000005000000}" name="Depot/Bank"/>
    <tableColumn id="6" xr3:uid="{00000000-0010-0000-0000-000006000000}" name="Region"/>
    <tableColumn id="7" xr3:uid="{00000000-0010-0000-0000-000007000000}" name="Branche"/>
    <tableColumn id="8" xr3:uid="{00000000-0010-0000-0000-000008000000}" name="Währung"/>
    <tableColumn id="9" xr3:uid="{00000000-0010-0000-0000-000009000000}" name="Aktueller Kurs"/>
    <tableColumn id="10" xr3:uid="{00000000-0010-0000-0000-00000A000000}" name="Zielgewicht"/>
    <tableColumn id="11" xr3:uid="{00000000-0010-0000-0000-00000B000000}" name="Dividende je Anteil p.a."/>
    <tableColumn id="12" xr3:uid="{00000000-0010-0000-0000-00000C000000}" name="Risiko 1–5"/>
    <tableColumn id="13" xr3:uid="{00000000-0010-0000-0000-00000D000000}" name="Gekauft"/>
    <tableColumn id="14" xr3:uid="{00000000-0010-0000-0000-00000E000000}" name="Verkauft"/>
    <tableColumn id="15" xr3:uid="{00000000-0010-0000-0000-00000F000000}" name="Bestand"/>
    <tableColumn id="16" xr3:uid="{00000000-0010-0000-0000-000010000000}" name="Ø Einstand"/>
    <tableColumn id="17" xr3:uid="{00000000-0010-0000-0000-000011000000}" name="Einstandswert"/>
    <tableColumn id="18" xr3:uid="{00000000-0010-0000-0000-000012000000}" name="Aktueller Wert"/>
    <tableColumn id="19" xr3:uid="{00000000-0010-0000-0000-000013000000}" name="Gewinn/Verlust"/>
    <tableColumn id="20" xr3:uid="{00000000-0010-0000-0000-000014000000}" name="Rendite"/>
    <tableColumn id="21" xr3:uid="{00000000-0010-0000-0000-000015000000}" name="Gewichtung"/>
    <tableColumn id="22" xr3:uid="{00000000-0010-0000-0000-000016000000}" name="Abweichung"/>
    <tableColumn id="23" xr3:uid="{00000000-0010-0000-0000-000017000000}" name="Erwartete Dividende p.a."/>
    <tableColumn id="24" xr3:uid="{00000000-0010-0000-0000-000018000000}" name="Dividendenrendite auf Kost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ransaktionenTabelle" displayName="TransaktionenTabelle" ref="A4:L204">
  <tableColumns count="12">
    <tableColumn id="1" xr3:uid="{00000000-0010-0000-0100-000001000000}" name="Datum"/>
    <tableColumn id="2" xr3:uid="{00000000-0010-0000-0100-000002000000}" name="Typ"/>
    <tableColumn id="3" xr3:uid="{00000000-0010-0000-0100-000003000000}" name="Wertpapier"/>
    <tableColumn id="4" xr3:uid="{00000000-0010-0000-0100-000004000000}" name="ISIN/Ticker"/>
    <tableColumn id="5" xr3:uid="{00000000-0010-0000-0100-000005000000}" name="Depot/Bank"/>
    <tableColumn id="6" xr3:uid="{00000000-0010-0000-0100-000006000000}" name="Stückzahl"/>
    <tableColumn id="7" xr3:uid="{00000000-0010-0000-0100-000007000000}" name="Kurs/Betrag je Anteil"/>
    <tableColumn id="8" xr3:uid="{00000000-0010-0000-0100-000008000000}" name="Gebühren"/>
    <tableColumn id="9" xr3:uid="{00000000-0010-0000-0100-000009000000}" name="Steuer"/>
    <tableColumn id="10" xr3:uid="{00000000-0010-0000-0100-00000A000000}" name="Transaktionswert"/>
    <tableColumn id="11" xr3:uid="{00000000-0010-0000-0100-00000B000000}" name="Cashflow"/>
    <tableColumn id="12" xr3:uid="{00000000-0010-0000-0100-00000C000000}" name="Kommenta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VerlaufTabelle" displayName="VerlaufTabelle" ref="A4:G17">
  <tableColumns count="7">
    <tableColumn id="1" xr3:uid="{00000000-0010-0000-0200-000001000000}" name="Datum"/>
    <tableColumn id="2" xr3:uid="{00000000-0010-0000-0200-000002000000}" name="Depotwert manuell"/>
    <tableColumn id="3" xr3:uid="{00000000-0010-0000-0200-000003000000}" name="Einzahlungen kumuliert"/>
    <tableColumn id="4" xr3:uid="{00000000-0010-0000-0200-000004000000}" name="Entnahmen kumuliert"/>
    <tableColumn id="5" xr3:uid="{00000000-0010-0000-0200-000005000000}" name="Netto investiert"/>
    <tableColumn id="6" xr3:uid="{00000000-0010-0000-0200-000006000000}" name="Ergebnis"/>
    <tableColumn id="7" xr3:uid="{00000000-0010-0000-0200-000007000000}" name="Rendi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workbookViewId="0">
      <selection activeCell="K7" sqref="K7"/>
    </sheetView>
  </sheetViews>
  <sheetFormatPr baseColWidth="10" defaultColWidth="9" defaultRowHeight="15" x14ac:dyDescent="0.25"/>
  <cols>
    <col min="1" max="1" width="11" bestFit="1" customWidth="1"/>
    <col min="2" max="2" width="10.25" bestFit="1" customWidth="1"/>
    <col min="3" max="3" width="13.25" bestFit="1" customWidth="1"/>
    <col min="4" max="4" width="9.25" bestFit="1" customWidth="1"/>
    <col min="5" max="5" width="13.125" bestFit="1" customWidth="1"/>
    <col min="6" max="6" width="10.75" bestFit="1" customWidth="1"/>
    <col min="7" max="7" width="10.625" bestFit="1" customWidth="1"/>
    <col min="8" max="8" width="14" customWidth="1"/>
    <col min="9" max="9" width="20.5" bestFit="1" customWidth="1"/>
    <col min="10" max="11" width="6.75" bestFit="1" customWidth="1"/>
    <col min="12" max="12" width="10.5" bestFit="1" customWidth="1"/>
    <col min="13" max="13" width="9.625" bestFit="1" customWidth="1"/>
    <col min="14" max="14" width="11.75" bestFit="1" customWidth="1"/>
    <col min="15" max="15" width="1.625" customWidth="1"/>
  </cols>
  <sheetData>
    <row r="1" spans="1:26" ht="32.1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14"/>
      <c r="Y1" s="14"/>
      <c r="Z1" s="14"/>
    </row>
    <row r="2" spans="1:26" ht="30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26" x14ac:dyDescent="0.25">
      <c r="A4" s="20" t="s">
        <v>2</v>
      </c>
      <c r="B4" s="20"/>
      <c r="C4" s="20" t="s">
        <v>3</v>
      </c>
      <c r="D4" s="20"/>
      <c r="E4" s="20" t="s">
        <v>4</v>
      </c>
      <c r="F4" s="20"/>
      <c r="G4" s="20" t="s">
        <v>5</v>
      </c>
      <c r="H4" s="20"/>
    </row>
    <row r="5" spans="1:26" ht="15.75" x14ac:dyDescent="0.25">
      <c r="A5" s="21">
        <f>SUM(Depot!R5:R34)</f>
        <v>12229.300000000001</v>
      </c>
      <c r="B5" s="21"/>
      <c r="C5" s="21">
        <f>SUM(Depot!Q5:Q34)</f>
        <v>11705.093333333334</v>
      </c>
      <c r="D5" s="21"/>
      <c r="E5" s="21">
        <f>A5-C5</f>
        <v>524.20666666666693</v>
      </c>
      <c r="F5" s="21"/>
      <c r="G5" s="22">
        <f>IFERROR(E5/C5,0)</f>
        <v>4.4784492676692329E-2</v>
      </c>
      <c r="H5" s="22"/>
    </row>
    <row r="7" spans="1:26" x14ac:dyDescent="0.25">
      <c r="A7" s="20" t="s">
        <v>6</v>
      </c>
      <c r="B7" s="20"/>
      <c r="C7" s="20" t="s">
        <v>7</v>
      </c>
      <c r="D7" s="20"/>
      <c r="E7" s="20" t="s">
        <v>8</v>
      </c>
      <c r="F7" s="20"/>
      <c r="G7" s="20" t="s">
        <v>9</v>
      </c>
      <c r="H7" s="20"/>
    </row>
    <row r="8" spans="1:26" ht="15.75" x14ac:dyDescent="0.25">
      <c r="A8" s="21">
        <f>SUM(Depot!W5:W34)</f>
        <v>199.35</v>
      </c>
      <c r="B8" s="21"/>
      <c r="C8" s="22">
        <f>IFERROR(A8/A5,0)</f>
        <v>1.630101477598881E-2</v>
      </c>
      <c r="D8" s="22"/>
      <c r="E8" s="23">
        <f>COUNTIF(Depot!O5:O34,"&gt;0")</f>
        <v>8</v>
      </c>
      <c r="F8" s="23"/>
      <c r="G8" s="21">
        <f>SUM(Transaktionen!K5:K204)</f>
        <v>227.4500000000005</v>
      </c>
      <c r="H8" s="21"/>
    </row>
    <row r="10" spans="1:26" x14ac:dyDescent="0.25">
      <c r="A10" s="20" t="s">
        <v>10</v>
      </c>
      <c r="B10" s="20"/>
      <c r="C10" s="20" t="s">
        <v>11</v>
      </c>
      <c r="D10" s="20"/>
      <c r="E10" s="20" t="s">
        <v>12</v>
      </c>
      <c r="F10" s="20"/>
      <c r="G10" s="20" t="s">
        <v>13</v>
      </c>
      <c r="H10" s="20"/>
    </row>
    <row r="11" spans="1:26" ht="15.75" x14ac:dyDescent="0.25">
      <c r="A11" s="21">
        <f>A5+G8</f>
        <v>12456.750000000002</v>
      </c>
      <c r="B11" s="21"/>
      <c r="C11" s="24">
        <f>IFERROR(SUMPRODUCT(Depot!R5:R34,Depot!L5:L34)/A5,0)</f>
        <v>3.3493985755521574</v>
      </c>
      <c r="D11" s="24"/>
      <c r="E11" s="25" t="str">
        <f>RIGHT("0"&amp;DAY(Einstellungen!B15),2)&amp;"."&amp;RIGHT("0"&amp;MONTH(Einstellungen!B15),2)&amp;"."&amp;YEAR(Einstellungen!B15)</f>
        <v>14.05.2026</v>
      </c>
      <c r="F11" s="25"/>
      <c r="G11" s="22">
        <f>Einstellungen!B14</f>
        <v>0.02</v>
      </c>
      <c r="H11" s="22"/>
    </row>
    <row r="13" spans="1:26" ht="15.75" x14ac:dyDescent="0.25">
      <c r="A13" s="26" t="s">
        <v>14</v>
      </c>
      <c r="B13" s="19"/>
      <c r="C13" s="19"/>
      <c r="E13" s="26" t="s">
        <v>15</v>
      </c>
      <c r="F13" s="19"/>
      <c r="G13" s="19"/>
      <c r="I13" s="26" t="s">
        <v>16</v>
      </c>
      <c r="J13" s="19"/>
      <c r="K13" s="19"/>
      <c r="L13" s="19"/>
      <c r="M13" s="19"/>
      <c r="N13" s="19"/>
    </row>
    <row r="14" spans="1:26" x14ac:dyDescent="0.25">
      <c r="A14" s="1" t="s">
        <v>17</v>
      </c>
      <c r="B14" s="1" t="s">
        <v>18</v>
      </c>
      <c r="C14" s="1" t="s">
        <v>19</v>
      </c>
      <c r="E14" s="1" t="s">
        <v>20</v>
      </c>
      <c r="F14" s="1" t="s">
        <v>18</v>
      </c>
      <c r="G14" s="1" t="s">
        <v>19</v>
      </c>
      <c r="I14" s="1" t="s">
        <v>21</v>
      </c>
      <c r="J14" s="1" t="s">
        <v>22</v>
      </c>
      <c r="K14" s="1" t="s">
        <v>23</v>
      </c>
      <c r="L14" s="1" t="s">
        <v>24</v>
      </c>
      <c r="M14" s="1" t="s">
        <v>25</v>
      </c>
      <c r="N14" s="1" t="s">
        <v>26</v>
      </c>
    </row>
    <row r="15" spans="1:26" x14ac:dyDescent="0.25">
      <c r="A15" t="str">
        <f>Einstellungen!A4</f>
        <v>Aktie</v>
      </c>
      <c r="B15" s="8">
        <f>SUMIF(Depot!$B$5:$B$34,A15,Depot!$R$5:$R$34)</f>
        <v>1943.5</v>
      </c>
      <c r="C15" s="2">
        <f t="shared" ref="C15:C22" si="0">IFERROR(B15/$A$5,0)</f>
        <v>0.15892160630616634</v>
      </c>
      <c r="E15" t="str">
        <f>Einstellungen!C4</f>
        <v>Global</v>
      </c>
      <c r="F15" s="8">
        <f>SUMIF(Depot!$F$5:$F$34,E15,Depot!$R$5:$R$34)</f>
        <v>4405</v>
      </c>
      <c r="G15" s="2">
        <f t="shared" ref="G15:G22" si="1">IFERROR(F15/$A$5,0)</f>
        <v>0.3602005020728905</v>
      </c>
      <c r="I15" t="str">
        <f>Depot!C5</f>
        <v>Weltmarkt Qualitäts ETF</v>
      </c>
      <c r="J15" s="2">
        <f>Depot!U5</f>
        <v>0.3602005020728905</v>
      </c>
      <c r="K15" s="2">
        <f>Depot!J5</f>
        <v>0.45</v>
      </c>
      <c r="L15" s="2">
        <f>Depot!V5</f>
        <v>-8.9799497927109506E-2</v>
      </c>
      <c r="M15" t="str">
        <f>IF(I15="","",IF(ABS(L15)&lt;=Einstellungen!$B$14,"Im Zielband",IF(L15&gt;0,"Reduzieren","Aufstocken")))</f>
        <v>Aufstocken</v>
      </c>
      <c r="N15" s="8">
        <f>IF(I15="","",K15*$A$5-Depot!R5)</f>
        <v>1098.1850000000004</v>
      </c>
    </row>
    <row r="16" spans="1:26" x14ac:dyDescent="0.25">
      <c r="A16" t="str">
        <f>Einstellungen!A5</f>
        <v>ETF</v>
      </c>
      <c r="B16" s="8">
        <f>SUMIF(Depot!$B$5:$B$34,A16,Depot!$R$5:$R$34)</f>
        <v>6644</v>
      </c>
      <c r="C16" s="2">
        <f t="shared" si="0"/>
        <v>0.54328538837055262</v>
      </c>
      <c r="E16" t="str">
        <f>Einstellungen!C5</f>
        <v>Deutschland</v>
      </c>
      <c r="F16" s="8">
        <f>SUMIF(Depot!$F$5:$F$34,E16,Depot!$R$5:$R$34)</f>
        <v>1112</v>
      </c>
      <c r="G16" s="2">
        <f t="shared" si="1"/>
        <v>9.0929161930772814E-2</v>
      </c>
      <c r="I16" t="str">
        <f>Depot!C6</f>
        <v>SolarGrid AG</v>
      </c>
      <c r="J16" s="2">
        <f>Depot!U6</f>
        <v>7.4656766944960054E-2</v>
      </c>
      <c r="K16" s="2">
        <f>Depot!J6</f>
        <v>0.08</v>
      </c>
      <c r="L16" s="2">
        <f>Depot!V6</f>
        <v>-5.3432330550399476E-3</v>
      </c>
      <c r="M16" t="str">
        <f>IF(I16="","",IF(ABS(L16)&lt;=Einstellungen!$B$14,"Im Zielband",IF(L16&gt;0,"Reduzieren","Aufstocken")))</f>
        <v>Im Zielband</v>
      </c>
      <c r="N16" s="8">
        <f>IF(I16="","",K16*$A$5-Depot!R6)</f>
        <v>65.344000000000051</v>
      </c>
    </row>
    <row r="17" spans="1:14" x14ac:dyDescent="0.25">
      <c r="A17" t="str">
        <f>Einstellungen!A6</f>
        <v>Anleihe</v>
      </c>
      <c r="B17" s="8">
        <f>SUMIF(Depot!$B$5:$B$34,A17,Depot!$R$5:$R$34)</f>
        <v>2044</v>
      </c>
      <c r="C17" s="2">
        <f t="shared" si="0"/>
        <v>0.16713957462814713</v>
      </c>
      <c r="E17" t="str">
        <f>Einstellungen!C6</f>
        <v>Europa</v>
      </c>
      <c r="F17" s="8">
        <f>SUMIF(Depot!$F$5:$F$34,E17,Depot!$R$5:$R$34)</f>
        <v>3987.5</v>
      </c>
      <c r="G17" s="2">
        <f t="shared" si="1"/>
        <v>0.32606118093431347</v>
      </c>
      <c r="I17" t="str">
        <f>Depot!C7</f>
        <v>AlpenMedizintechnik</v>
      </c>
      <c r="J17" s="2">
        <f>Depot!U7</f>
        <v>8.4264839361206281E-2</v>
      </c>
      <c r="K17" s="2">
        <f>Depot!J7</f>
        <v>0.1</v>
      </c>
      <c r="L17" s="2">
        <f>Depot!V7</f>
        <v>-1.5735160638793724E-2</v>
      </c>
      <c r="M17" t="str">
        <f>IF(I17="","",IF(ABS(L17)&lt;=Einstellungen!$B$14,"Im Zielband",IF(L17&gt;0,"Reduzieren","Aufstocken")))</f>
        <v>Im Zielband</v>
      </c>
      <c r="N17" s="8">
        <f>IF(I17="","",K17*$A$5-Depot!R7)</f>
        <v>192.43000000000006</v>
      </c>
    </row>
    <row r="18" spans="1:14" x14ac:dyDescent="0.25">
      <c r="A18" t="str">
        <f>Einstellungen!A7</f>
        <v>Rohstoff</v>
      </c>
      <c r="B18" s="8">
        <f>SUMIF(Depot!$B$5:$B$34,A18,Depot!$R$5:$R$34)</f>
        <v>735.59999999999991</v>
      </c>
      <c r="C18" s="2">
        <f t="shared" si="0"/>
        <v>6.0150621867155099E-2</v>
      </c>
      <c r="E18" t="str">
        <f>Einstellungen!C7</f>
        <v>USA</v>
      </c>
      <c r="F18" s="8">
        <f>SUMIF(Depot!$F$5:$F$34,E18,Depot!$R$5:$R$34)</f>
        <v>862.19999999999993</v>
      </c>
      <c r="G18" s="2">
        <f t="shared" si="1"/>
        <v>7.05028088279787E-2</v>
      </c>
      <c r="I18" t="str">
        <f>Depot!C8</f>
        <v>EuroStaatsanleihen 2030</v>
      </c>
      <c r="J18" s="2">
        <f>Depot!U8</f>
        <v>0.16713957462814713</v>
      </c>
      <c r="K18" s="2">
        <f>Depot!J8</f>
        <v>0.15</v>
      </c>
      <c r="L18" s="2">
        <f>Depot!V8</f>
        <v>1.7139574628147136E-2</v>
      </c>
      <c r="M18" t="str">
        <f>IF(I18="","",IF(ABS(L18)&lt;=Einstellungen!$B$14,"Im Zielband",IF(L18&gt;0,"Reduzieren","Aufstocken")))</f>
        <v>Im Zielband</v>
      </c>
      <c r="N18" s="8">
        <f>IF(I18="","",K18*$A$5-Depot!R8)</f>
        <v>-209.60499999999979</v>
      </c>
    </row>
    <row r="19" spans="1:14" x14ac:dyDescent="0.25">
      <c r="A19" t="str">
        <f>Einstellungen!A8</f>
        <v>REIT</v>
      </c>
      <c r="B19" s="8">
        <f>SUMIF(Depot!$B$5:$B$34,A19,Depot!$R$5:$R$34)</f>
        <v>862.19999999999993</v>
      </c>
      <c r="C19" s="2">
        <f t="shared" si="0"/>
        <v>7.05028088279787E-2</v>
      </c>
      <c r="E19" t="str">
        <f>Einstellungen!C8</f>
        <v>Asien</v>
      </c>
      <c r="F19" s="8">
        <f>SUMIF(Depot!$F$5:$F$34,E19,Depot!$R$5:$R$34)</f>
        <v>1127</v>
      </c>
      <c r="G19" s="2">
        <f t="shared" si="1"/>
        <v>9.2155724366889347E-2</v>
      </c>
      <c r="I19" t="str">
        <f>Depot!C9</f>
        <v>Nordsee Infrastruktur ETF</v>
      </c>
      <c r="J19" s="2">
        <f>Depot!U9</f>
        <v>9.0929161930772814E-2</v>
      </c>
      <c r="K19" s="2">
        <f>Depot!J9</f>
        <v>0.08</v>
      </c>
      <c r="L19" s="2">
        <f>Depot!V9</f>
        <v>1.0929161930772813E-2</v>
      </c>
      <c r="M19" t="str">
        <f>IF(I19="","",IF(ABS(L19)&lt;=Einstellungen!$B$14,"Im Zielband",IF(L19&gt;0,"Reduzieren","Aufstocken")))</f>
        <v>Im Zielband</v>
      </c>
      <c r="N19" s="8">
        <f>IF(I19="","",K19*$A$5-Depot!R9)</f>
        <v>-133.65599999999995</v>
      </c>
    </row>
    <row r="20" spans="1:14" x14ac:dyDescent="0.25">
      <c r="A20" t="str">
        <f>Einstellungen!A9</f>
        <v>Krypto</v>
      </c>
      <c r="B20" s="8">
        <f>SUMIF(Depot!$B$5:$B$34,A20,Depot!$R$5:$R$34)</f>
        <v>0</v>
      </c>
      <c r="C20" s="2">
        <f t="shared" si="0"/>
        <v>0</v>
      </c>
      <c r="E20" t="str">
        <f>Einstellungen!C9</f>
        <v>Schwellenländer</v>
      </c>
      <c r="F20" s="8">
        <f>SUMIF(Depot!$F$5:$F$34,E20,Depot!$R$5:$R$34)</f>
        <v>0</v>
      </c>
      <c r="G20" s="2">
        <f t="shared" si="1"/>
        <v>0</v>
      </c>
      <c r="I20" t="str">
        <f>Depot!C10</f>
        <v>Green Data Centers REIT</v>
      </c>
      <c r="J20" s="2">
        <f>Depot!U10</f>
        <v>7.05028088279787E-2</v>
      </c>
      <c r="K20" s="2">
        <f>Depot!J10</f>
        <v>0.06</v>
      </c>
      <c r="L20" s="2">
        <f>Depot!V10</f>
        <v>1.0502808827978702E-2</v>
      </c>
      <c r="M20" t="str">
        <f>IF(I20="","",IF(ABS(L20)&lt;=Einstellungen!$B$14,"Im Zielband",IF(L20&gt;0,"Reduzieren","Aufstocken")))</f>
        <v>Im Zielband</v>
      </c>
      <c r="N20" s="8">
        <f>IF(I20="","",K20*$A$5-Depot!R10)</f>
        <v>-128.44199999999989</v>
      </c>
    </row>
    <row r="21" spans="1:14" x14ac:dyDescent="0.25">
      <c r="A21" t="str">
        <f>Einstellungen!A10</f>
        <v>Fonds</v>
      </c>
      <c r="B21" s="8">
        <f>SUMIF(Depot!$B$5:$B$34,A21,Depot!$R$5:$R$34)</f>
        <v>0</v>
      </c>
      <c r="C21" s="2">
        <f t="shared" si="0"/>
        <v>0</v>
      </c>
      <c r="E21" t="str">
        <f>Einstellungen!C10</f>
        <v>Rohstoffe</v>
      </c>
      <c r="F21" s="8">
        <f>SUMIF(Depot!$F$5:$F$34,E21,Depot!$R$5:$R$34)</f>
        <v>735.59999999999991</v>
      </c>
      <c r="G21" s="2">
        <f t="shared" si="1"/>
        <v>6.0150621867155099E-2</v>
      </c>
      <c r="I21" t="str">
        <f>Depot!C11</f>
        <v>Asien Konsum ETF</v>
      </c>
      <c r="J21" s="2">
        <f>Depot!U11</f>
        <v>9.2155724366889347E-2</v>
      </c>
      <c r="K21" s="2">
        <f>Depot!J11</f>
        <v>0.06</v>
      </c>
      <c r="L21" s="2">
        <f>Depot!V11</f>
        <v>3.2155724366889349E-2</v>
      </c>
      <c r="M21" t="str">
        <f>IF(I21="","",IF(ABS(L21)&lt;=Einstellungen!$B$14,"Im Zielband",IF(L21&gt;0,"Reduzieren","Aufstocken")))</f>
        <v>Reduzieren</v>
      </c>
      <c r="N21" s="8">
        <f>IF(I21="","",K21*$A$5-Depot!R11)</f>
        <v>-393.24199999999996</v>
      </c>
    </row>
    <row r="22" spans="1:14" x14ac:dyDescent="0.25">
      <c r="A22" t="str">
        <f>Einstellungen!A11</f>
        <v>Cash</v>
      </c>
      <c r="B22" s="8">
        <f>SUMIF(Depot!$B$5:$B$34,A22,Depot!$R$5:$R$34)</f>
        <v>0</v>
      </c>
      <c r="C22" s="2">
        <f t="shared" si="0"/>
        <v>0</v>
      </c>
      <c r="E22" t="str">
        <f>Einstellungen!C11</f>
        <v>Sonstige</v>
      </c>
      <c r="F22" s="8">
        <f>SUMIF(Depot!$F$5:$F$34,E22,Depot!$R$5:$R$34)</f>
        <v>0</v>
      </c>
      <c r="G22" s="2">
        <f t="shared" si="1"/>
        <v>0</v>
      </c>
      <c r="I22" t="str">
        <f>Depot!C12</f>
        <v>Kakao Rohstoff ETC</v>
      </c>
      <c r="J22" s="2">
        <f>Depot!U12</f>
        <v>6.0150621867155099E-2</v>
      </c>
      <c r="K22" s="2">
        <f>Depot!J12</f>
        <v>0.02</v>
      </c>
      <c r="L22" s="2">
        <f>Depot!V12</f>
        <v>4.0150621867155095E-2</v>
      </c>
      <c r="M22" t="str">
        <f>IF(I22="","",IF(ABS(L22)&lt;=Einstellungen!$B$14,"Im Zielband",IF(L22&gt;0,"Reduzieren","Aufstocken")))</f>
        <v>Reduzieren</v>
      </c>
      <c r="N22" s="8">
        <f>IF(I22="","",K22*$A$5-Depot!R12)</f>
        <v>-491.0139999999999</v>
      </c>
    </row>
    <row r="25" spans="1:14" ht="15.75" x14ac:dyDescent="0.25">
      <c r="A25" s="26" t="s">
        <v>27</v>
      </c>
      <c r="B25" s="19"/>
      <c r="C25" s="19"/>
      <c r="D25" s="19"/>
      <c r="E25" s="19"/>
      <c r="F25" s="19"/>
      <c r="G25" s="19"/>
      <c r="I25" s="26" t="s">
        <v>28</v>
      </c>
      <c r="J25" s="19"/>
      <c r="K25" s="19"/>
      <c r="L25" s="19"/>
      <c r="M25" s="19"/>
      <c r="N25" s="19"/>
    </row>
    <row r="26" spans="1:14" ht="30" x14ac:dyDescent="0.25">
      <c r="A26" s="1" t="s">
        <v>29</v>
      </c>
      <c r="B26" s="1" t="s">
        <v>2</v>
      </c>
      <c r="C26" s="1" t="s">
        <v>30</v>
      </c>
      <c r="D26" s="1" t="s">
        <v>31</v>
      </c>
      <c r="E26" s="1" t="s">
        <v>5</v>
      </c>
      <c r="F26" s="1" t="s">
        <v>9</v>
      </c>
      <c r="G26" s="1" t="s">
        <v>10</v>
      </c>
      <c r="I26" s="18" t="s">
        <v>32</v>
      </c>
      <c r="J26" s="18"/>
      <c r="K26" s="18"/>
      <c r="L26" s="18"/>
      <c r="M26" s="18"/>
      <c r="N26" s="18"/>
    </row>
    <row r="27" spans="1:14" x14ac:dyDescent="0.25">
      <c r="A27" s="15" t="str">
        <f>RIGHT("0"&amp;DAY(Verlauf!A5),2)&amp;"."&amp;RIGHT("0"&amp;MONTH(Verlauf!A5),2)&amp;"."&amp;YEAR(Verlauf!A5)</f>
        <v>28.01.2026</v>
      </c>
      <c r="B27" s="8">
        <f>Verlauf!B5</f>
        <v>10320</v>
      </c>
      <c r="C27" s="8">
        <f>Verlauf!E5</f>
        <v>10000</v>
      </c>
      <c r="D27" s="8">
        <f>Verlauf!F5</f>
        <v>320</v>
      </c>
      <c r="E27" s="2">
        <f>Verlauf!G5</f>
        <v>3.2000000000000001E-2</v>
      </c>
      <c r="F27" s="8">
        <f>SUMIFS(Transaktionen!$K$5:$K$204,Transaktionen!$A$5:$A$204,"&lt;="&amp;Verlauf!A5)</f>
        <v>4727.6000000000004</v>
      </c>
      <c r="G27" s="8">
        <f t="shared" ref="G27:G38" si="2">B27+F27</f>
        <v>15047.6</v>
      </c>
      <c r="I27" s="18" t="s">
        <v>33</v>
      </c>
      <c r="J27" s="18"/>
      <c r="K27" s="18"/>
      <c r="L27" s="18"/>
      <c r="M27" s="18"/>
      <c r="N27" s="18"/>
    </row>
    <row r="28" spans="1:14" x14ac:dyDescent="0.25">
      <c r="A28" s="15" t="str">
        <f>RIGHT("0"&amp;DAY(Verlauf!A6),2)&amp;"."&amp;RIGHT("0"&amp;MONTH(Verlauf!A6),2)&amp;"."&amp;YEAR(Verlauf!A6)</f>
        <v>28.02.2026</v>
      </c>
      <c r="B28" s="8">
        <f>Verlauf!B6</f>
        <v>11580</v>
      </c>
      <c r="C28" s="8">
        <f>Verlauf!E6</f>
        <v>11200</v>
      </c>
      <c r="D28" s="8">
        <f>Verlauf!F6</f>
        <v>380</v>
      </c>
      <c r="E28" s="2">
        <f>Verlauf!G6</f>
        <v>3.3928571428571426E-2</v>
      </c>
      <c r="F28" s="8">
        <f>SUMIFS(Transaktionen!$K$5:$K$204,Transaktionen!$A$5:$A$204,"&lt;="&amp;Verlauf!A6)</f>
        <v>4961.2000000000007</v>
      </c>
      <c r="G28" s="8">
        <f t="shared" si="2"/>
        <v>16541.2</v>
      </c>
      <c r="I28" s="18" t="s">
        <v>34</v>
      </c>
      <c r="J28" s="18"/>
      <c r="K28" s="18"/>
      <c r="L28" s="18"/>
      <c r="M28" s="18"/>
      <c r="N28" s="18"/>
    </row>
    <row r="29" spans="1:14" x14ac:dyDescent="0.25">
      <c r="A29" s="15" t="str">
        <f>RIGHT("0"&amp;DAY(Verlauf!A7),2)&amp;"."&amp;RIGHT("0"&amp;MONTH(Verlauf!A7),2)&amp;"."&amp;YEAR(Verlauf!A7)</f>
        <v>28.03.2026</v>
      </c>
      <c r="B29" s="8">
        <f>Verlauf!B7</f>
        <v>12840</v>
      </c>
      <c r="C29" s="8">
        <f>Verlauf!E7</f>
        <v>11200</v>
      </c>
      <c r="D29" s="8">
        <f>Verlauf!F7</f>
        <v>1640</v>
      </c>
      <c r="E29" s="2">
        <f>Verlauf!G7</f>
        <v>0.14642857142857144</v>
      </c>
      <c r="F29" s="8">
        <f>SUMIFS(Transaktionen!$K$5:$K$204,Transaktionen!$A$5:$A$204,"&lt;="&amp;Verlauf!A7)</f>
        <v>1872.2000000000007</v>
      </c>
      <c r="G29" s="8">
        <f t="shared" si="2"/>
        <v>14712.2</v>
      </c>
      <c r="I29" s="18" t="s">
        <v>35</v>
      </c>
      <c r="J29" s="18"/>
      <c r="K29" s="18"/>
      <c r="L29" s="18"/>
      <c r="M29" s="18"/>
      <c r="N29" s="18"/>
    </row>
    <row r="30" spans="1:14" x14ac:dyDescent="0.25">
      <c r="A30" s="15" t="str">
        <f>RIGHT("0"&amp;DAY(Verlauf!A8),2)&amp;"."&amp;RIGHT("0"&amp;MONTH(Verlauf!A8),2)&amp;"."&amp;YEAR(Verlauf!A8)</f>
        <v>28.04.2026</v>
      </c>
      <c r="B30" s="8">
        <f>Verlauf!B8</f>
        <v>13910</v>
      </c>
      <c r="C30" s="8">
        <f>Verlauf!E8</f>
        <v>12400</v>
      </c>
      <c r="D30" s="8">
        <f>Verlauf!F8</f>
        <v>1510</v>
      </c>
      <c r="E30" s="2">
        <f>Verlauf!G8</f>
        <v>0.1217741935483871</v>
      </c>
      <c r="F30" s="8">
        <f>SUMIFS(Transaktionen!$K$5:$K$204,Transaktionen!$A$5:$A$204,"&lt;="&amp;Verlauf!A8)</f>
        <v>2181.7000000000007</v>
      </c>
      <c r="G30" s="8">
        <f t="shared" si="2"/>
        <v>16091.7</v>
      </c>
      <c r="I30" s="18" t="s">
        <v>36</v>
      </c>
      <c r="J30" s="18"/>
      <c r="K30" s="18"/>
      <c r="L30" s="18"/>
      <c r="M30" s="18"/>
      <c r="N30" s="18"/>
    </row>
    <row r="31" spans="1:14" x14ac:dyDescent="0.25">
      <c r="A31" s="15" t="str">
        <f>RIGHT("0"&amp;DAY(Verlauf!A9),2)&amp;"."&amp;RIGHT("0"&amp;MONTH(Verlauf!A9),2)&amp;"."&amp;YEAR(Verlauf!A9)</f>
        <v>28.05.2026</v>
      </c>
      <c r="B31" s="8">
        <f>Verlauf!B9</f>
        <v>14275</v>
      </c>
      <c r="C31" s="8">
        <f>Verlauf!E9</f>
        <v>11900</v>
      </c>
      <c r="D31" s="8">
        <f>Verlauf!F9</f>
        <v>2375</v>
      </c>
      <c r="E31" s="2">
        <f>Verlauf!G9</f>
        <v>0.19957983193277312</v>
      </c>
      <c r="F31" s="8">
        <f>SUMIFS(Transaktionen!$K$5:$K$204,Transaktionen!$A$5:$A$204,"&lt;="&amp;Verlauf!A9)</f>
        <v>227.4500000000005</v>
      </c>
      <c r="G31" s="8">
        <f t="shared" si="2"/>
        <v>14502.45</v>
      </c>
    </row>
    <row r="32" spans="1:14" x14ac:dyDescent="0.25">
      <c r="A32" s="15" t="str">
        <f>RIGHT("0"&amp;DAY(Verlauf!A10),2)&amp;"."&amp;RIGHT("0"&amp;MONTH(Verlauf!A10),2)&amp;"."&amp;YEAR(Verlauf!A10)</f>
        <v>28.06.2026</v>
      </c>
      <c r="B32" s="8">
        <f>Verlauf!B10</f>
        <v>14620</v>
      </c>
      <c r="C32" s="8">
        <f>Verlauf!E10</f>
        <v>11900</v>
      </c>
      <c r="D32" s="8">
        <f>Verlauf!F10</f>
        <v>2720</v>
      </c>
      <c r="E32" s="2">
        <f>Verlauf!G10</f>
        <v>0.22857142857142856</v>
      </c>
      <c r="F32" s="8">
        <f>SUMIFS(Transaktionen!$K$5:$K$204,Transaktionen!$A$5:$A$204,"&lt;="&amp;Verlauf!A10)</f>
        <v>227.4500000000005</v>
      </c>
      <c r="G32" s="8">
        <f t="shared" si="2"/>
        <v>14847.45</v>
      </c>
    </row>
    <row r="33" spans="1:7" x14ac:dyDescent="0.25">
      <c r="A33" s="15" t="str">
        <f>RIGHT("0"&amp;DAY(Verlauf!A11),2)&amp;"."&amp;RIGHT("0"&amp;MONTH(Verlauf!A11),2)&amp;"."&amp;YEAR(Verlauf!A11)</f>
        <v>28.07.2026</v>
      </c>
      <c r="B33" s="8">
        <f>Verlauf!B11</f>
        <v>14980</v>
      </c>
      <c r="C33" s="8">
        <f>Verlauf!E11</f>
        <v>11900</v>
      </c>
      <c r="D33" s="8">
        <f>Verlauf!F11</f>
        <v>3080</v>
      </c>
      <c r="E33" s="2">
        <f>Verlauf!G11</f>
        <v>0.25882352941176473</v>
      </c>
      <c r="F33" s="8">
        <f>SUMIFS(Transaktionen!$K$5:$K$204,Transaktionen!$A$5:$A$204,"&lt;="&amp;Verlauf!A11)</f>
        <v>227.4500000000005</v>
      </c>
      <c r="G33" s="8">
        <f t="shared" si="2"/>
        <v>15207.45</v>
      </c>
    </row>
    <row r="34" spans="1:7" x14ac:dyDescent="0.25">
      <c r="A34" s="15" t="str">
        <f>RIGHT("0"&amp;DAY(Verlauf!A12),2)&amp;"."&amp;RIGHT("0"&amp;MONTH(Verlauf!A12),2)&amp;"."&amp;YEAR(Verlauf!A12)</f>
        <v>28.08.2026</v>
      </c>
      <c r="B34" s="8">
        <f>Verlauf!B12</f>
        <v>15330</v>
      </c>
      <c r="C34" s="8">
        <f>Verlauf!E12</f>
        <v>11900</v>
      </c>
      <c r="D34" s="8">
        <f>Verlauf!F12</f>
        <v>3430</v>
      </c>
      <c r="E34" s="2">
        <f>Verlauf!G12</f>
        <v>0.28823529411764703</v>
      </c>
      <c r="F34" s="8">
        <f>SUMIFS(Transaktionen!$K$5:$K$204,Transaktionen!$A$5:$A$204,"&lt;="&amp;Verlauf!A12)</f>
        <v>227.4500000000005</v>
      </c>
      <c r="G34" s="8">
        <f t="shared" si="2"/>
        <v>15557.45</v>
      </c>
    </row>
    <row r="35" spans="1:7" x14ac:dyDescent="0.25">
      <c r="A35" s="15" t="str">
        <f>RIGHT("0"&amp;DAY(Verlauf!A13),2)&amp;"."&amp;RIGHT("0"&amp;MONTH(Verlauf!A13),2)&amp;"."&amp;YEAR(Verlauf!A13)</f>
        <v>28.09.2026</v>
      </c>
      <c r="B35" s="8">
        <f>Verlauf!B13</f>
        <v>15680</v>
      </c>
      <c r="C35" s="8">
        <f>Verlauf!E13</f>
        <v>11900</v>
      </c>
      <c r="D35" s="8">
        <f>Verlauf!F13</f>
        <v>3780</v>
      </c>
      <c r="E35" s="2">
        <f>Verlauf!G13</f>
        <v>0.31764705882352939</v>
      </c>
      <c r="F35" s="8">
        <f>SUMIFS(Transaktionen!$K$5:$K$204,Transaktionen!$A$5:$A$204,"&lt;="&amp;Verlauf!A13)</f>
        <v>227.4500000000005</v>
      </c>
      <c r="G35" s="8">
        <f t="shared" si="2"/>
        <v>15907.45</v>
      </c>
    </row>
    <row r="36" spans="1:7" x14ac:dyDescent="0.25">
      <c r="A36" s="15" t="str">
        <f>RIGHT("0"&amp;DAY(Verlauf!A14),2)&amp;"."&amp;RIGHT("0"&amp;MONTH(Verlauf!A14),2)&amp;"."&amp;YEAR(Verlauf!A14)</f>
        <v>28.10.2026</v>
      </c>
      <c r="B36" s="8">
        <f>Verlauf!B14</f>
        <v>16050</v>
      </c>
      <c r="C36" s="8">
        <f>Verlauf!E14</f>
        <v>11900</v>
      </c>
      <c r="D36" s="8">
        <f>Verlauf!F14</f>
        <v>4150</v>
      </c>
      <c r="E36" s="2">
        <f>Verlauf!G14</f>
        <v>0.34873949579831931</v>
      </c>
      <c r="F36" s="8">
        <f>SUMIFS(Transaktionen!$K$5:$K$204,Transaktionen!$A$5:$A$204,"&lt;="&amp;Verlauf!A14)</f>
        <v>227.4500000000005</v>
      </c>
      <c r="G36" s="8">
        <f t="shared" si="2"/>
        <v>16277.45</v>
      </c>
    </row>
    <row r="37" spans="1:7" x14ac:dyDescent="0.25">
      <c r="A37" s="15" t="str">
        <f>RIGHT("0"&amp;DAY(Verlauf!A15),2)&amp;"."&amp;RIGHT("0"&amp;MONTH(Verlauf!A15),2)&amp;"."&amp;YEAR(Verlauf!A15)</f>
        <v>28.11.2026</v>
      </c>
      <c r="B37" s="8">
        <f>Verlauf!B15</f>
        <v>16420</v>
      </c>
      <c r="C37" s="8">
        <f>Verlauf!E15</f>
        <v>11900</v>
      </c>
      <c r="D37" s="8">
        <f>Verlauf!F15</f>
        <v>4520</v>
      </c>
      <c r="E37" s="2">
        <f>Verlauf!G15</f>
        <v>0.37983193277310923</v>
      </c>
      <c r="F37" s="8">
        <f>SUMIFS(Transaktionen!$K$5:$K$204,Transaktionen!$A$5:$A$204,"&lt;="&amp;Verlauf!A15)</f>
        <v>227.4500000000005</v>
      </c>
      <c r="G37" s="8">
        <f t="shared" si="2"/>
        <v>16647.45</v>
      </c>
    </row>
    <row r="38" spans="1:7" x14ac:dyDescent="0.25">
      <c r="A38" s="15" t="str">
        <f>RIGHT("0"&amp;DAY(Verlauf!A16),2)&amp;"."&amp;RIGHT("0"&amp;MONTH(Verlauf!A16),2)&amp;"."&amp;YEAR(Verlauf!A16)</f>
        <v>28.12.2026</v>
      </c>
      <c r="B38" s="8">
        <f>Verlauf!B16</f>
        <v>16850</v>
      </c>
      <c r="C38" s="8">
        <f>Verlauf!E16</f>
        <v>11900</v>
      </c>
      <c r="D38" s="8">
        <f>Verlauf!F16</f>
        <v>4950</v>
      </c>
      <c r="E38" s="2">
        <f>Verlauf!G16</f>
        <v>0.41596638655462187</v>
      </c>
      <c r="F38" s="8">
        <f>SUMIFS(Transaktionen!$K$5:$K$204,Transaktionen!$A$5:$A$204,"&lt;="&amp;Verlauf!A16)</f>
        <v>227.4500000000005</v>
      </c>
      <c r="G38" s="8">
        <f t="shared" si="2"/>
        <v>17077.45</v>
      </c>
    </row>
  </sheetData>
  <mergeCells count="36">
    <mergeCell ref="I28:N28"/>
    <mergeCell ref="I29:N29"/>
    <mergeCell ref="I30:N30"/>
    <mergeCell ref="A1:W1"/>
    <mergeCell ref="I13:N13"/>
    <mergeCell ref="A25:G25"/>
    <mergeCell ref="I25:N25"/>
    <mergeCell ref="I26:N26"/>
    <mergeCell ref="I27:N27"/>
    <mergeCell ref="A11:B11"/>
    <mergeCell ref="C11:D11"/>
    <mergeCell ref="E11:F11"/>
    <mergeCell ref="G11:H11"/>
    <mergeCell ref="A13:C13"/>
    <mergeCell ref="E13:G13"/>
    <mergeCell ref="A8:B8"/>
    <mergeCell ref="C8:D8"/>
    <mergeCell ref="E8:F8"/>
    <mergeCell ref="G8:H8"/>
    <mergeCell ref="A10:B10"/>
    <mergeCell ref="C10:D10"/>
    <mergeCell ref="E10:F10"/>
    <mergeCell ref="G10:H10"/>
    <mergeCell ref="A5:B5"/>
    <mergeCell ref="C5:D5"/>
    <mergeCell ref="E5:F5"/>
    <mergeCell ref="G5:H5"/>
    <mergeCell ref="A7:B7"/>
    <mergeCell ref="C7:D7"/>
    <mergeCell ref="E7:F7"/>
    <mergeCell ref="G7:H7"/>
    <mergeCell ref="A2:N2"/>
    <mergeCell ref="A4:B4"/>
    <mergeCell ref="C4:D4"/>
    <mergeCell ref="E4:F4"/>
    <mergeCell ref="G4:H4"/>
  </mergeCells>
  <conditionalFormatting sqref="N15:N22">
    <cfRule type="expression" dxfId="7" priority="2">
      <formula>N15&lt;0</formula>
    </cfRule>
    <cfRule type="expression" dxfId="6" priority="3">
      <formula>N15&gt;0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ABS(L15)&gt;Einstellungen!$B$14</xm:f>
            <x14:dxf>
              <fill>
                <patternFill patternType="solid">
                  <bgColor rgb="FFFEF3C7"/>
                </patternFill>
              </fill>
            </x14:dxf>
          </x14:cfRule>
          <xm:sqref>L15:L22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"/>
  <sheetViews>
    <sheetView workbookViewId="0"/>
  </sheetViews>
  <sheetFormatPr baseColWidth="10" defaultColWidth="9" defaultRowHeight="15" x14ac:dyDescent="0.25"/>
  <cols>
    <col min="1" max="1" width="12" customWidth="1"/>
    <col min="2" max="2" width="14" customWidth="1"/>
    <col min="3" max="3" width="28" customWidth="1"/>
    <col min="4" max="4" width="16" customWidth="1"/>
    <col min="5" max="5" width="18" customWidth="1"/>
    <col min="6" max="6" width="14" customWidth="1"/>
    <col min="7" max="7" width="16" customWidth="1"/>
    <col min="8" max="8" width="10" customWidth="1"/>
    <col min="9" max="9" width="14" customWidth="1"/>
    <col min="10" max="10" width="12" customWidth="1"/>
    <col min="11" max="11" width="18" customWidth="1"/>
    <col min="12" max="12" width="10" customWidth="1"/>
    <col min="13" max="15" width="11" customWidth="1"/>
    <col min="16" max="19" width="14" customWidth="1"/>
    <col min="20" max="22" width="12" customWidth="1"/>
    <col min="23" max="23" width="18" customWidth="1"/>
    <col min="24" max="24" width="20" customWidth="1"/>
  </cols>
  <sheetData>
    <row r="1" spans="1:26" ht="30" customHeight="1" x14ac:dyDescent="0.25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4"/>
      <c r="Z1" s="14"/>
    </row>
    <row r="2" spans="1:26" ht="36" customHeight="1" x14ac:dyDescent="0.25">
      <c r="A2" s="18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4" spans="1:26" ht="38.1" customHeight="1" x14ac:dyDescent="0.25">
      <c r="A4" s="1" t="s">
        <v>39</v>
      </c>
      <c r="B4" s="1" t="s">
        <v>17</v>
      </c>
      <c r="C4" s="1" t="s">
        <v>21</v>
      </c>
      <c r="D4" s="1" t="s">
        <v>40</v>
      </c>
      <c r="E4" s="1" t="s">
        <v>41</v>
      </c>
      <c r="F4" s="1" t="s">
        <v>20</v>
      </c>
      <c r="G4" s="1" t="s">
        <v>42</v>
      </c>
      <c r="H4" s="1" t="s">
        <v>43</v>
      </c>
      <c r="I4" s="1" t="s">
        <v>44</v>
      </c>
      <c r="J4" s="1" t="s">
        <v>45</v>
      </c>
      <c r="K4" s="1" t="s">
        <v>46</v>
      </c>
      <c r="L4" s="1" t="s">
        <v>47</v>
      </c>
      <c r="M4" s="1" t="s">
        <v>48</v>
      </c>
      <c r="N4" s="1" t="s">
        <v>49</v>
      </c>
      <c r="O4" s="1" t="s">
        <v>50</v>
      </c>
      <c r="P4" s="1" t="s">
        <v>51</v>
      </c>
      <c r="Q4" s="1" t="s">
        <v>52</v>
      </c>
      <c r="R4" s="1" t="s">
        <v>53</v>
      </c>
      <c r="S4" s="1" t="s">
        <v>4</v>
      </c>
      <c r="T4" s="1" t="s">
        <v>5</v>
      </c>
      <c r="U4" s="1" t="s">
        <v>54</v>
      </c>
      <c r="V4" s="1" t="s">
        <v>24</v>
      </c>
      <c r="W4" s="1" t="s">
        <v>55</v>
      </c>
      <c r="X4" s="1" t="s">
        <v>56</v>
      </c>
    </row>
    <row r="5" spans="1:26" x14ac:dyDescent="0.25">
      <c r="A5" s="4" t="s">
        <v>57</v>
      </c>
      <c r="B5" s="4" t="s">
        <v>58</v>
      </c>
      <c r="C5" s="4" t="s">
        <v>59</v>
      </c>
      <c r="D5" s="4" t="s">
        <v>60</v>
      </c>
      <c r="E5" s="4" t="s">
        <v>61</v>
      </c>
      <c r="F5" s="4" t="s">
        <v>62</v>
      </c>
      <c r="G5" s="4" t="s">
        <v>63</v>
      </c>
      <c r="H5" s="4" t="s">
        <v>64</v>
      </c>
      <c r="I5" s="12">
        <v>88.1</v>
      </c>
      <c r="J5" s="5">
        <v>0.45</v>
      </c>
      <c r="K5" s="12">
        <v>1.45</v>
      </c>
      <c r="L5" s="4">
        <v>3</v>
      </c>
      <c r="M5" s="13">
        <f>IF($D5="","",SUMIFS(Transaktionen!$F$5:$F$204,Transaktionen!$D$5:$D$204,$D5,Transaktionen!$B$5:$B$204,"Kauf"))</f>
        <v>50</v>
      </c>
      <c r="N5" s="13">
        <f>IF($D5="","",SUMIFS(Transaktionen!$F$5:$F$204,Transaktionen!$D$5:$D$204,$D5,Transaktionen!$B$5:$B$204,"Verkauf"))</f>
        <v>0</v>
      </c>
      <c r="O5" s="13">
        <f t="shared" ref="O5:O34" si="0">IF($D5="","",M5-N5)</f>
        <v>50</v>
      </c>
      <c r="P5" s="12">
        <f>IF($D5="","",IFERROR(SUMIFS(Transaktionen!$J$5:$J$204,Transaktionen!$D$5:$D$204,$D5,Transaktionen!$B$5:$B$204,"Kauf")/M5,0))</f>
        <v>82.43</v>
      </c>
      <c r="Q5" s="12">
        <f t="shared" ref="Q5:Q34" si="1">IF($D5="","",O5*P5)</f>
        <v>4121.5</v>
      </c>
      <c r="R5" s="12">
        <f t="shared" ref="R5:R34" si="2">IF($D5="","",O5*I5)</f>
        <v>4405</v>
      </c>
      <c r="S5" s="12">
        <f t="shared" ref="S5:S34" si="3">IF($D5="","",R5-Q5)</f>
        <v>283.5</v>
      </c>
      <c r="T5" s="5">
        <f t="shared" ref="T5:T34" si="4">IF($D5="","",IFERROR(S5/Q5,0))</f>
        <v>6.8785636297464509E-2</v>
      </c>
      <c r="U5" s="5">
        <f t="shared" ref="U5:U34" si="5">IF($D5="","",IFERROR(R5/SUM($R$5:$R$34),0))</f>
        <v>0.3602005020728905</v>
      </c>
      <c r="V5" s="5">
        <f t="shared" ref="V5:V34" si="6">IF($D5="","",U5-J5)</f>
        <v>-8.9799497927109506E-2</v>
      </c>
      <c r="W5" s="12">
        <f t="shared" ref="W5:W34" si="7">IF($D5="","",O5*K5)</f>
        <v>72.5</v>
      </c>
      <c r="X5" s="5">
        <f t="shared" ref="X5:X34" si="8">IF($D5="","",IFERROR(W5/Q5,0))</f>
        <v>1.7590683003760765E-2</v>
      </c>
    </row>
    <row r="6" spans="1:26" x14ac:dyDescent="0.25">
      <c r="A6" s="4" t="s">
        <v>57</v>
      </c>
      <c r="B6" s="4" t="s">
        <v>65</v>
      </c>
      <c r="C6" s="4" t="s">
        <v>66</v>
      </c>
      <c r="D6" s="4" t="s">
        <v>67</v>
      </c>
      <c r="E6" s="4" t="s">
        <v>68</v>
      </c>
      <c r="F6" s="4" t="s">
        <v>69</v>
      </c>
      <c r="G6" s="4" t="s">
        <v>70</v>
      </c>
      <c r="H6" s="4" t="s">
        <v>64</v>
      </c>
      <c r="I6" s="12">
        <v>41.5</v>
      </c>
      <c r="J6" s="5">
        <v>0.08</v>
      </c>
      <c r="K6" s="12">
        <v>0.6</v>
      </c>
      <c r="L6" s="4">
        <v>5</v>
      </c>
      <c r="M6" s="13">
        <f>IF($D6="","",SUMIFS(Transaktionen!$F$5:$F$204,Transaktionen!$D$5:$D$204,$D6,Transaktionen!$B$5:$B$204,"Kauf"))</f>
        <v>30</v>
      </c>
      <c r="N6" s="13">
        <f>IF($D6="","",SUMIFS(Transaktionen!$F$5:$F$204,Transaktionen!$D$5:$D$204,$D6,Transaktionen!$B$5:$B$204,"Verkauf"))</f>
        <v>8</v>
      </c>
      <c r="O6" s="13">
        <f t="shared" si="0"/>
        <v>22</v>
      </c>
      <c r="P6" s="12">
        <f>IF($D6="","",IFERROR(SUMIFS(Transaktionen!$J$5:$J$204,Transaktionen!$D$5:$D$204,$D6,Transaktionen!$B$5:$B$204,"Kauf")/M6,0))</f>
        <v>38.363333333333337</v>
      </c>
      <c r="Q6" s="12">
        <f t="shared" si="1"/>
        <v>843.99333333333345</v>
      </c>
      <c r="R6" s="12">
        <f t="shared" si="2"/>
        <v>913</v>
      </c>
      <c r="S6" s="12">
        <f t="shared" si="3"/>
        <v>69.006666666666547</v>
      </c>
      <c r="T6" s="5">
        <f t="shared" si="4"/>
        <v>8.1762099226692003E-2</v>
      </c>
      <c r="U6" s="5">
        <f t="shared" si="5"/>
        <v>7.4656766944960054E-2</v>
      </c>
      <c r="V6" s="5">
        <f t="shared" si="6"/>
        <v>-5.3432330550399476E-3</v>
      </c>
      <c r="W6" s="12">
        <f t="shared" si="7"/>
        <v>13.2</v>
      </c>
      <c r="X6" s="5">
        <f t="shared" si="8"/>
        <v>1.5639933964723258E-2</v>
      </c>
    </row>
    <row r="7" spans="1:26" x14ac:dyDescent="0.25">
      <c r="A7" s="4" t="s">
        <v>57</v>
      </c>
      <c r="B7" s="4" t="s">
        <v>65</v>
      </c>
      <c r="C7" s="4" t="s">
        <v>71</v>
      </c>
      <c r="D7" s="4" t="s">
        <v>72</v>
      </c>
      <c r="E7" s="4" t="s">
        <v>68</v>
      </c>
      <c r="F7" s="4" t="s">
        <v>69</v>
      </c>
      <c r="G7" s="4" t="s">
        <v>73</v>
      </c>
      <c r="H7" s="4" t="s">
        <v>64</v>
      </c>
      <c r="I7" s="12">
        <v>68.7</v>
      </c>
      <c r="J7" s="5">
        <v>0.1</v>
      </c>
      <c r="K7" s="12">
        <v>1.1000000000000001</v>
      </c>
      <c r="L7" s="4">
        <v>4</v>
      </c>
      <c r="M7" s="13">
        <f>IF($D7="","",SUMIFS(Transaktionen!$F$5:$F$204,Transaktionen!$D$5:$D$204,$D7,Transaktionen!$B$5:$B$204,"Kauf"))</f>
        <v>15</v>
      </c>
      <c r="N7" s="13">
        <f>IF($D7="","",SUMIFS(Transaktionen!$F$5:$F$204,Transaktionen!$D$5:$D$204,$D7,Transaktionen!$B$5:$B$204,"Verkauf"))</f>
        <v>0</v>
      </c>
      <c r="O7" s="13">
        <f t="shared" si="0"/>
        <v>15</v>
      </c>
      <c r="P7" s="12">
        <f>IF($D7="","",IFERROR(SUMIFS(Transaktionen!$J$5:$J$204,Transaktionen!$D$5:$D$204,$D7,Transaktionen!$B$5:$B$204,"Kauf")/M7,0))</f>
        <v>65.126666666666665</v>
      </c>
      <c r="Q7" s="12">
        <f t="shared" si="1"/>
        <v>976.9</v>
      </c>
      <c r="R7" s="12">
        <f t="shared" si="2"/>
        <v>1030.5</v>
      </c>
      <c r="S7" s="12">
        <f t="shared" si="3"/>
        <v>53.600000000000023</v>
      </c>
      <c r="T7" s="5">
        <f t="shared" si="4"/>
        <v>5.4867437813491682E-2</v>
      </c>
      <c r="U7" s="5">
        <f t="shared" si="5"/>
        <v>8.4264839361206281E-2</v>
      </c>
      <c r="V7" s="5">
        <f t="shared" si="6"/>
        <v>-1.5735160638793724E-2</v>
      </c>
      <c r="W7" s="12">
        <f t="shared" si="7"/>
        <v>16.5</v>
      </c>
      <c r="X7" s="5">
        <f t="shared" si="8"/>
        <v>1.6890162759750232E-2</v>
      </c>
    </row>
    <row r="8" spans="1:26" x14ac:dyDescent="0.25">
      <c r="A8" s="4" t="s">
        <v>57</v>
      </c>
      <c r="B8" s="4" t="s">
        <v>74</v>
      </c>
      <c r="C8" s="4" t="s">
        <v>75</v>
      </c>
      <c r="D8" s="4" t="s">
        <v>76</v>
      </c>
      <c r="E8" s="4" t="s">
        <v>77</v>
      </c>
      <c r="F8" s="4" t="s">
        <v>69</v>
      </c>
      <c r="G8" s="4" t="s">
        <v>78</v>
      </c>
      <c r="H8" s="4" t="s">
        <v>64</v>
      </c>
      <c r="I8" s="12">
        <v>102.2</v>
      </c>
      <c r="J8" s="5">
        <v>0.15</v>
      </c>
      <c r="K8" s="12">
        <v>2.1</v>
      </c>
      <c r="L8" s="4">
        <v>2</v>
      </c>
      <c r="M8" s="13">
        <f>IF($D8="","",SUMIFS(Transaktionen!$F$5:$F$204,Transaktionen!$D$5:$D$204,$D8,Transaktionen!$B$5:$B$204,"Kauf"))</f>
        <v>20</v>
      </c>
      <c r="N8" s="13">
        <f>IF($D8="","",SUMIFS(Transaktionen!$F$5:$F$204,Transaktionen!$D$5:$D$204,$D8,Transaktionen!$B$5:$B$204,"Verkauf"))</f>
        <v>0</v>
      </c>
      <c r="O8" s="13">
        <f t="shared" si="0"/>
        <v>20</v>
      </c>
      <c r="P8" s="12">
        <f>IF($D8="","",IFERROR(SUMIFS(Transaktionen!$J$5:$J$204,Transaktionen!$D$5:$D$204,$D8,Transaktionen!$B$5:$B$204,"Kauf")/M8,0))</f>
        <v>101.375</v>
      </c>
      <c r="Q8" s="12">
        <f t="shared" si="1"/>
        <v>2027.5</v>
      </c>
      <c r="R8" s="12">
        <f t="shared" si="2"/>
        <v>2044</v>
      </c>
      <c r="S8" s="12">
        <f t="shared" si="3"/>
        <v>16.5</v>
      </c>
      <c r="T8" s="5">
        <f t="shared" si="4"/>
        <v>8.13810110974106E-3</v>
      </c>
      <c r="U8" s="5">
        <f t="shared" si="5"/>
        <v>0.16713957462814713</v>
      </c>
      <c r="V8" s="5">
        <f t="shared" si="6"/>
        <v>1.7139574628147136E-2</v>
      </c>
      <c r="W8" s="12">
        <f t="shared" si="7"/>
        <v>42</v>
      </c>
      <c r="X8" s="5">
        <f t="shared" si="8"/>
        <v>2.0715166461159062E-2</v>
      </c>
    </row>
    <row r="9" spans="1:26" x14ac:dyDescent="0.25">
      <c r="A9" s="4" t="s">
        <v>57</v>
      </c>
      <c r="B9" s="4" t="s">
        <v>58</v>
      </c>
      <c r="C9" s="4" t="s">
        <v>79</v>
      </c>
      <c r="D9" s="4" t="s">
        <v>80</v>
      </c>
      <c r="E9" s="4" t="s">
        <v>61</v>
      </c>
      <c r="F9" s="4" t="s">
        <v>81</v>
      </c>
      <c r="G9" s="4" t="s">
        <v>82</v>
      </c>
      <c r="H9" s="4" t="s">
        <v>64</v>
      </c>
      <c r="I9" s="12">
        <v>27.8</v>
      </c>
      <c r="J9" s="5">
        <v>0.08</v>
      </c>
      <c r="K9" s="12">
        <v>0.35</v>
      </c>
      <c r="L9" s="4">
        <v>3</v>
      </c>
      <c r="M9" s="13">
        <f>IF($D9="","",SUMIFS(Transaktionen!$F$5:$F$204,Transaktionen!$D$5:$D$204,$D9,Transaktionen!$B$5:$B$204,"Kauf"))</f>
        <v>40</v>
      </c>
      <c r="N9" s="13">
        <f>IF($D9="","",SUMIFS(Transaktionen!$F$5:$F$204,Transaktionen!$D$5:$D$204,$D9,Transaktionen!$B$5:$B$204,"Verkauf"))</f>
        <v>0</v>
      </c>
      <c r="O9" s="13">
        <f t="shared" si="0"/>
        <v>40</v>
      </c>
      <c r="P9" s="12">
        <f>IF($D9="","",IFERROR(SUMIFS(Transaktionen!$J$5:$J$204,Transaktionen!$D$5:$D$204,$D9,Transaktionen!$B$5:$B$204,"Kauf")/M9,0))</f>
        <v>26.537500000000001</v>
      </c>
      <c r="Q9" s="12">
        <f t="shared" si="1"/>
        <v>1061.5</v>
      </c>
      <c r="R9" s="12">
        <f t="shared" si="2"/>
        <v>1112</v>
      </c>
      <c r="S9" s="12">
        <f t="shared" si="3"/>
        <v>50.5</v>
      </c>
      <c r="T9" s="5">
        <f t="shared" si="4"/>
        <v>4.7574187470560525E-2</v>
      </c>
      <c r="U9" s="5">
        <f t="shared" si="5"/>
        <v>9.0929161930772814E-2</v>
      </c>
      <c r="V9" s="5">
        <f t="shared" si="6"/>
        <v>1.0929161930772813E-2</v>
      </c>
      <c r="W9" s="12">
        <f t="shared" si="7"/>
        <v>14</v>
      </c>
      <c r="X9" s="5">
        <f t="shared" si="8"/>
        <v>1.3188883655204899E-2</v>
      </c>
    </row>
    <row r="10" spans="1:26" x14ac:dyDescent="0.25">
      <c r="A10" s="4" t="s">
        <v>57</v>
      </c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64</v>
      </c>
      <c r="I10" s="12">
        <v>47.9</v>
      </c>
      <c r="J10" s="5">
        <v>0.06</v>
      </c>
      <c r="K10" s="12">
        <v>1.8</v>
      </c>
      <c r="L10" s="4">
        <v>4</v>
      </c>
      <c r="M10" s="13">
        <f>IF($D10="","",SUMIFS(Transaktionen!$F$5:$F$204,Transaktionen!$D$5:$D$204,$D10,Transaktionen!$B$5:$B$204,"Kauf"))</f>
        <v>18</v>
      </c>
      <c r="N10" s="13">
        <f>IF($D10="","",SUMIFS(Transaktionen!$F$5:$F$204,Transaktionen!$D$5:$D$204,$D10,Transaktionen!$B$5:$B$204,"Verkauf"))</f>
        <v>0</v>
      </c>
      <c r="O10" s="13">
        <f t="shared" si="0"/>
        <v>18</v>
      </c>
      <c r="P10" s="12">
        <f>IF($D10="","",IFERROR(SUMIFS(Transaktionen!$J$5:$J$204,Transaktionen!$D$5:$D$204,$D10,Transaktionen!$B$5:$B$204,"Kauf")/M10,0))</f>
        <v>49.472222222222221</v>
      </c>
      <c r="Q10" s="12">
        <f t="shared" si="1"/>
        <v>890.5</v>
      </c>
      <c r="R10" s="12">
        <f t="shared" si="2"/>
        <v>862.19999999999993</v>
      </c>
      <c r="S10" s="12">
        <f t="shared" si="3"/>
        <v>-28.300000000000068</v>
      </c>
      <c r="T10" s="5">
        <f t="shared" si="4"/>
        <v>-3.1779898933183684E-2</v>
      </c>
      <c r="U10" s="5">
        <f t="shared" si="5"/>
        <v>7.05028088279787E-2</v>
      </c>
      <c r="V10" s="5">
        <f t="shared" si="6"/>
        <v>1.0502808827978702E-2</v>
      </c>
      <c r="W10" s="12">
        <f t="shared" si="7"/>
        <v>32.4</v>
      </c>
      <c r="X10" s="5">
        <f t="shared" si="8"/>
        <v>3.6384053902302073E-2</v>
      </c>
    </row>
    <row r="11" spans="1:26" x14ac:dyDescent="0.25">
      <c r="A11" s="4" t="s">
        <v>57</v>
      </c>
      <c r="B11" s="4" t="s">
        <v>58</v>
      </c>
      <c r="C11" s="4" t="s">
        <v>89</v>
      </c>
      <c r="D11" s="4" t="s">
        <v>90</v>
      </c>
      <c r="E11" s="4" t="s">
        <v>61</v>
      </c>
      <c r="F11" s="4" t="s">
        <v>91</v>
      </c>
      <c r="G11" s="4" t="s">
        <v>92</v>
      </c>
      <c r="H11" s="4" t="s">
        <v>64</v>
      </c>
      <c r="I11" s="12">
        <v>32.200000000000003</v>
      </c>
      <c r="J11" s="5">
        <v>0.06</v>
      </c>
      <c r="K11" s="12">
        <v>0.25</v>
      </c>
      <c r="L11" s="4">
        <v>4</v>
      </c>
      <c r="M11" s="13">
        <f>IF($D11="","",SUMIFS(Transaktionen!$F$5:$F$204,Transaktionen!$D$5:$D$204,$D11,Transaktionen!$B$5:$B$204,"Kauf"))</f>
        <v>35</v>
      </c>
      <c r="N11" s="13">
        <f>IF($D11="","",SUMIFS(Transaktionen!$F$5:$F$204,Transaktionen!$D$5:$D$204,$D11,Transaktionen!$B$5:$B$204,"Verkauf"))</f>
        <v>0</v>
      </c>
      <c r="O11" s="13">
        <f t="shared" si="0"/>
        <v>35</v>
      </c>
      <c r="P11" s="12">
        <f>IF($D11="","",IFERROR(SUMIFS(Transaktionen!$J$5:$J$204,Transaktionen!$D$5:$D$204,$D11,Transaktionen!$B$5:$B$204,"Kauf")/M11,0))</f>
        <v>31.142857142857142</v>
      </c>
      <c r="Q11" s="12">
        <f t="shared" si="1"/>
        <v>1090</v>
      </c>
      <c r="R11" s="12">
        <f t="shared" si="2"/>
        <v>1127</v>
      </c>
      <c r="S11" s="12">
        <f t="shared" si="3"/>
        <v>37</v>
      </c>
      <c r="T11" s="5">
        <f t="shared" si="4"/>
        <v>3.3944954128440369E-2</v>
      </c>
      <c r="U11" s="5">
        <f t="shared" si="5"/>
        <v>9.2155724366889347E-2</v>
      </c>
      <c r="V11" s="5">
        <f t="shared" si="6"/>
        <v>3.2155724366889349E-2</v>
      </c>
      <c r="W11" s="12">
        <f t="shared" si="7"/>
        <v>8.75</v>
      </c>
      <c r="X11" s="5">
        <f t="shared" si="8"/>
        <v>8.027522935779817E-3</v>
      </c>
    </row>
    <row r="12" spans="1:26" x14ac:dyDescent="0.25">
      <c r="A12" s="4" t="s">
        <v>57</v>
      </c>
      <c r="B12" s="4" t="s">
        <v>93</v>
      </c>
      <c r="C12" s="4" t="s">
        <v>94</v>
      </c>
      <c r="D12" s="4" t="s">
        <v>95</v>
      </c>
      <c r="E12" s="4" t="s">
        <v>86</v>
      </c>
      <c r="F12" s="4" t="s">
        <v>96</v>
      </c>
      <c r="G12" s="4" t="s">
        <v>96</v>
      </c>
      <c r="H12" s="4" t="s">
        <v>64</v>
      </c>
      <c r="I12" s="12">
        <v>61.3</v>
      </c>
      <c r="J12" s="5">
        <v>0.02</v>
      </c>
      <c r="K12" s="12">
        <v>0</v>
      </c>
      <c r="L12" s="4">
        <v>5</v>
      </c>
      <c r="M12" s="13">
        <f>IF($D12="","",SUMIFS(Transaktionen!$F$5:$F$204,Transaktionen!$D$5:$D$204,$D12,Transaktionen!$B$5:$B$204,"Kauf"))</f>
        <v>12</v>
      </c>
      <c r="N12" s="13">
        <f>IF($D12="","",SUMIFS(Transaktionen!$F$5:$F$204,Transaktionen!$D$5:$D$204,$D12,Transaktionen!$B$5:$B$204,"Verkauf"))</f>
        <v>0</v>
      </c>
      <c r="O12" s="13">
        <f t="shared" si="0"/>
        <v>12</v>
      </c>
      <c r="P12" s="12">
        <f>IF($D12="","",IFERROR(SUMIFS(Transaktionen!$J$5:$J$204,Transaktionen!$D$5:$D$204,$D12,Transaktionen!$B$5:$B$204,"Kauf")/M12,0))</f>
        <v>57.766666666666673</v>
      </c>
      <c r="Q12" s="12">
        <f t="shared" si="1"/>
        <v>693.2</v>
      </c>
      <c r="R12" s="12">
        <f t="shared" si="2"/>
        <v>735.59999999999991</v>
      </c>
      <c r="S12" s="12">
        <f t="shared" si="3"/>
        <v>42.399999999999864</v>
      </c>
      <c r="T12" s="5">
        <f t="shared" si="4"/>
        <v>6.1165608770917285E-2</v>
      </c>
      <c r="U12" s="5">
        <f t="shared" si="5"/>
        <v>6.0150621867155099E-2</v>
      </c>
      <c r="V12" s="5">
        <f t="shared" si="6"/>
        <v>4.0150621867155095E-2</v>
      </c>
      <c r="W12" s="12">
        <f t="shared" si="7"/>
        <v>0</v>
      </c>
      <c r="X12" s="5">
        <f t="shared" si="8"/>
        <v>0</v>
      </c>
    </row>
    <row r="13" spans="1:26" x14ac:dyDescent="0.25">
      <c r="A13" s="4"/>
      <c r="B13" s="4"/>
      <c r="C13" s="4"/>
      <c r="D13" s="4"/>
      <c r="E13" s="4"/>
      <c r="F13" s="4"/>
      <c r="G13" s="4"/>
      <c r="H13" s="4"/>
      <c r="I13" s="12"/>
      <c r="J13" s="5"/>
      <c r="K13" s="12"/>
      <c r="L13" s="4"/>
      <c r="M13" s="13" t="str">
        <f>IF($D13="","",SUMIFS(Transaktionen!$F$5:$F$204,Transaktionen!$D$5:$D$204,$D13,Transaktionen!$B$5:$B$204,"Kauf"))</f>
        <v/>
      </c>
      <c r="N13" s="13" t="str">
        <f>IF($D13="","",SUMIFS(Transaktionen!$F$5:$F$204,Transaktionen!$D$5:$D$204,$D13,Transaktionen!$B$5:$B$204,"Verkauf"))</f>
        <v/>
      </c>
      <c r="O13" s="13" t="str">
        <f t="shared" si="0"/>
        <v/>
      </c>
      <c r="P13" s="12" t="str">
        <f>IF($D13="","",IFERROR(SUMIFS(Transaktionen!$J$5:$J$204,Transaktionen!$D$5:$D$204,$D13,Transaktionen!$B$5:$B$204,"Kauf")/M13,0))</f>
        <v/>
      </c>
      <c r="Q13" s="12" t="str">
        <f t="shared" si="1"/>
        <v/>
      </c>
      <c r="R13" s="12" t="str">
        <f t="shared" si="2"/>
        <v/>
      </c>
      <c r="S13" s="12" t="str">
        <f t="shared" si="3"/>
        <v/>
      </c>
      <c r="T13" s="5" t="str">
        <f t="shared" si="4"/>
        <v/>
      </c>
      <c r="U13" s="5" t="str">
        <f t="shared" si="5"/>
        <v/>
      </c>
      <c r="V13" s="5" t="str">
        <f t="shared" si="6"/>
        <v/>
      </c>
      <c r="W13" s="12" t="str">
        <f t="shared" si="7"/>
        <v/>
      </c>
      <c r="X13" s="5" t="str">
        <f t="shared" si="8"/>
        <v/>
      </c>
    </row>
    <row r="14" spans="1:26" x14ac:dyDescent="0.25">
      <c r="A14" s="4"/>
      <c r="B14" s="4"/>
      <c r="C14" s="4"/>
      <c r="D14" s="4"/>
      <c r="E14" s="4"/>
      <c r="F14" s="4"/>
      <c r="G14" s="4"/>
      <c r="H14" s="4"/>
      <c r="I14" s="12"/>
      <c r="J14" s="5"/>
      <c r="K14" s="12"/>
      <c r="L14" s="4"/>
      <c r="M14" s="13" t="str">
        <f>IF($D14="","",SUMIFS(Transaktionen!$F$5:$F$204,Transaktionen!$D$5:$D$204,$D14,Transaktionen!$B$5:$B$204,"Kauf"))</f>
        <v/>
      </c>
      <c r="N14" s="13" t="str">
        <f>IF($D14="","",SUMIFS(Transaktionen!$F$5:$F$204,Transaktionen!$D$5:$D$204,$D14,Transaktionen!$B$5:$B$204,"Verkauf"))</f>
        <v/>
      </c>
      <c r="O14" s="13" t="str">
        <f t="shared" si="0"/>
        <v/>
      </c>
      <c r="P14" s="12" t="str">
        <f>IF($D14="","",IFERROR(SUMIFS(Transaktionen!$J$5:$J$204,Transaktionen!$D$5:$D$204,$D14,Transaktionen!$B$5:$B$204,"Kauf")/M14,0))</f>
        <v/>
      </c>
      <c r="Q14" s="12" t="str">
        <f t="shared" si="1"/>
        <v/>
      </c>
      <c r="R14" s="12" t="str">
        <f t="shared" si="2"/>
        <v/>
      </c>
      <c r="S14" s="12" t="str">
        <f t="shared" si="3"/>
        <v/>
      </c>
      <c r="T14" s="5" t="str">
        <f t="shared" si="4"/>
        <v/>
      </c>
      <c r="U14" s="5" t="str">
        <f t="shared" si="5"/>
        <v/>
      </c>
      <c r="V14" s="5" t="str">
        <f t="shared" si="6"/>
        <v/>
      </c>
      <c r="W14" s="12" t="str">
        <f t="shared" si="7"/>
        <v/>
      </c>
      <c r="X14" s="5" t="str">
        <f t="shared" si="8"/>
        <v/>
      </c>
    </row>
    <row r="15" spans="1:26" x14ac:dyDescent="0.25">
      <c r="A15" s="4"/>
      <c r="B15" s="4"/>
      <c r="C15" s="4"/>
      <c r="D15" s="4"/>
      <c r="E15" s="4"/>
      <c r="F15" s="4"/>
      <c r="G15" s="4"/>
      <c r="H15" s="4"/>
      <c r="I15" s="12"/>
      <c r="J15" s="5"/>
      <c r="K15" s="12"/>
      <c r="L15" s="4"/>
      <c r="M15" s="13" t="str">
        <f>IF($D15="","",SUMIFS(Transaktionen!$F$5:$F$204,Transaktionen!$D$5:$D$204,$D15,Transaktionen!$B$5:$B$204,"Kauf"))</f>
        <v/>
      </c>
      <c r="N15" s="13" t="str">
        <f>IF($D15="","",SUMIFS(Transaktionen!$F$5:$F$204,Transaktionen!$D$5:$D$204,$D15,Transaktionen!$B$5:$B$204,"Verkauf"))</f>
        <v/>
      </c>
      <c r="O15" s="13" t="str">
        <f t="shared" si="0"/>
        <v/>
      </c>
      <c r="P15" s="12" t="str">
        <f>IF($D15="","",IFERROR(SUMIFS(Transaktionen!$J$5:$J$204,Transaktionen!$D$5:$D$204,$D15,Transaktionen!$B$5:$B$204,"Kauf")/M15,0))</f>
        <v/>
      </c>
      <c r="Q15" s="12" t="str">
        <f t="shared" si="1"/>
        <v/>
      </c>
      <c r="R15" s="12" t="str">
        <f t="shared" si="2"/>
        <v/>
      </c>
      <c r="S15" s="12" t="str">
        <f t="shared" si="3"/>
        <v/>
      </c>
      <c r="T15" s="5" t="str">
        <f t="shared" si="4"/>
        <v/>
      </c>
      <c r="U15" s="5" t="str">
        <f t="shared" si="5"/>
        <v/>
      </c>
      <c r="V15" s="5" t="str">
        <f t="shared" si="6"/>
        <v/>
      </c>
      <c r="W15" s="12" t="str">
        <f t="shared" si="7"/>
        <v/>
      </c>
      <c r="X15" s="5" t="str">
        <f t="shared" si="8"/>
        <v/>
      </c>
    </row>
    <row r="16" spans="1:26" x14ac:dyDescent="0.25">
      <c r="A16" s="4"/>
      <c r="B16" s="4"/>
      <c r="C16" s="4"/>
      <c r="D16" s="4"/>
      <c r="E16" s="4"/>
      <c r="F16" s="4"/>
      <c r="G16" s="4"/>
      <c r="H16" s="4"/>
      <c r="I16" s="12"/>
      <c r="J16" s="5"/>
      <c r="K16" s="12"/>
      <c r="L16" s="4"/>
      <c r="M16" s="13" t="str">
        <f>IF($D16="","",SUMIFS(Transaktionen!$F$5:$F$204,Transaktionen!$D$5:$D$204,$D16,Transaktionen!$B$5:$B$204,"Kauf"))</f>
        <v/>
      </c>
      <c r="N16" s="13" t="str">
        <f>IF($D16="","",SUMIFS(Transaktionen!$F$5:$F$204,Transaktionen!$D$5:$D$204,$D16,Transaktionen!$B$5:$B$204,"Verkauf"))</f>
        <v/>
      </c>
      <c r="O16" s="13" t="str">
        <f t="shared" si="0"/>
        <v/>
      </c>
      <c r="P16" s="12" t="str">
        <f>IF($D16="","",IFERROR(SUMIFS(Transaktionen!$J$5:$J$204,Transaktionen!$D$5:$D$204,$D16,Transaktionen!$B$5:$B$204,"Kauf")/M16,0))</f>
        <v/>
      </c>
      <c r="Q16" s="12" t="str">
        <f t="shared" si="1"/>
        <v/>
      </c>
      <c r="R16" s="12" t="str">
        <f t="shared" si="2"/>
        <v/>
      </c>
      <c r="S16" s="12" t="str">
        <f t="shared" si="3"/>
        <v/>
      </c>
      <c r="T16" s="5" t="str">
        <f t="shared" si="4"/>
        <v/>
      </c>
      <c r="U16" s="5" t="str">
        <f t="shared" si="5"/>
        <v/>
      </c>
      <c r="V16" s="5" t="str">
        <f t="shared" si="6"/>
        <v/>
      </c>
      <c r="W16" s="12" t="str">
        <f t="shared" si="7"/>
        <v/>
      </c>
      <c r="X16" s="5" t="str">
        <f t="shared" si="8"/>
        <v/>
      </c>
    </row>
    <row r="17" spans="1:24" x14ac:dyDescent="0.25">
      <c r="A17" s="4"/>
      <c r="B17" s="4"/>
      <c r="C17" s="4"/>
      <c r="D17" s="4"/>
      <c r="E17" s="4"/>
      <c r="F17" s="4"/>
      <c r="G17" s="4"/>
      <c r="H17" s="4"/>
      <c r="I17" s="12"/>
      <c r="J17" s="5"/>
      <c r="K17" s="12"/>
      <c r="L17" s="4"/>
      <c r="M17" s="13" t="str">
        <f>IF($D17="","",SUMIFS(Transaktionen!$F$5:$F$204,Transaktionen!$D$5:$D$204,$D17,Transaktionen!$B$5:$B$204,"Kauf"))</f>
        <v/>
      </c>
      <c r="N17" s="13" t="str">
        <f>IF($D17="","",SUMIFS(Transaktionen!$F$5:$F$204,Transaktionen!$D$5:$D$204,$D17,Transaktionen!$B$5:$B$204,"Verkauf"))</f>
        <v/>
      </c>
      <c r="O17" s="13" t="str">
        <f t="shared" si="0"/>
        <v/>
      </c>
      <c r="P17" s="12" t="str">
        <f>IF($D17="","",IFERROR(SUMIFS(Transaktionen!$J$5:$J$204,Transaktionen!$D$5:$D$204,$D17,Transaktionen!$B$5:$B$204,"Kauf")/M17,0))</f>
        <v/>
      </c>
      <c r="Q17" s="12" t="str">
        <f t="shared" si="1"/>
        <v/>
      </c>
      <c r="R17" s="12" t="str">
        <f t="shared" si="2"/>
        <v/>
      </c>
      <c r="S17" s="12" t="str">
        <f t="shared" si="3"/>
        <v/>
      </c>
      <c r="T17" s="5" t="str">
        <f t="shared" si="4"/>
        <v/>
      </c>
      <c r="U17" s="5" t="str">
        <f t="shared" si="5"/>
        <v/>
      </c>
      <c r="V17" s="5" t="str">
        <f t="shared" si="6"/>
        <v/>
      </c>
      <c r="W17" s="12" t="str">
        <f t="shared" si="7"/>
        <v/>
      </c>
      <c r="X17" s="5" t="str">
        <f t="shared" si="8"/>
        <v/>
      </c>
    </row>
    <row r="18" spans="1:24" x14ac:dyDescent="0.25">
      <c r="A18" s="4"/>
      <c r="B18" s="4"/>
      <c r="C18" s="4"/>
      <c r="D18" s="4"/>
      <c r="E18" s="4"/>
      <c r="F18" s="4"/>
      <c r="G18" s="4"/>
      <c r="H18" s="4"/>
      <c r="I18" s="12"/>
      <c r="J18" s="5"/>
      <c r="K18" s="12"/>
      <c r="L18" s="4"/>
      <c r="M18" s="13" t="str">
        <f>IF($D18="","",SUMIFS(Transaktionen!$F$5:$F$204,Transaktionen!$D$5:$D$204,$D18,Transaktionen!$B$5:$B$204,"Kauf"))</f>
        <v/>
      </c>
      <c r="N18" s="13" t="str">
        <f>IF($D18="","",SUMIFS(Transaktionen!$F$5:$F$204,Transaktionen!$D$5:$D$204,$D18,Transaktionen!$B$5:$B$204,"Verkauf"))</f>
        <v/>
      </c>
      <c r="O18" s="13" t="str">
        <f t="shared" si="0"/>
        <v/>
      </c>
      <c r="P18" s="12" t="str">
        <f>IF($D18="","",IFERROR(SUMIFS(Transaktionen!$J$5:$J$204,Transaktionen!$D$5:$D$204,$D18,Transaktionen!$B$5:$B$204,"Kauf")/M18,0))</f>
        <v/>
      </c>
      <c r="Q18" s="12" t="str">
        <f t="shared" si="1"/>
        <v/>
      </c>
      <c r="R18" s="12" t="str">
        <f t="shared" si="2"/>
        <v/>
      </c>
      <c r="S18" s="12" t="str">
        <f t="shared" si="3"/>
        <v/>
      </c>
      <c r="T18" s="5" t="str">
        <f t="shared" si="4"/>
        <v/>
      </c>
      <c r="U18" s="5" t="str">
        <f t="shared" si="5"/>
        <v/>
      </c>
      <c r="V18" s="5" t="str">
        <f t="shared" si="6"/>
        <v/>
      </c>
      <c r="W18" s="12" t="str">
        <f t="shared" si="7"/>
        <v/>
      </c>
      <c r="X18" s="5" t="str">
        <f t="shared" si="8"/>
        <v/>
      </c>
    </row>
    <row r="19" spans="1:24" x14ac:dyDescent="0.25">
      <c r="A19" s="4"/>
      <c r="B19" s="4"/>
      <c r="C19" s="4"/>
      <c r="D19" s="4"/>
      <c r="E19" s="4"/>
      <c r="F19" s="4"/>
      <c r="G19" s="4"/>
      <c r="H19" s="4"/>
      <c r="I19" s="12"/>
      <c r="J19" s="5"/>
      <c r="K19" s="12"/>
      <c r="L19" s="4"/>
      <c r="M19" s="13" t="str">
        <f>IF($D19="","",SUMIFS(Transaktionen!$F$5:$F$204,Transaktionen!$D$5:$D$204,$D19,Transaktionen!$B$5:$B$204,"Kauf"))</f>
        <v/>
      </c>
      <c r="N19" s="13" t="str">
        <f>IF($D19="","",SUMIFS(Transaktionen!$F$5:$F$204,Transaktionen!$D$5:$D$204,$D19,Transaktionen!$B$5:$B$204,"Verkauf"))</f>
        <v/>
      </c>
      <c r="O19" s="13" t="str">
        <f t="shared" si="0"/>
        <v/>
      </c>
      <c r="P19" s="12" t="str">
        <f>IF($D19="","",IFERROR(SUMIFS(Transaktionen!$J$5:$J$204,Transaktionen!$D$5:$D$204,$D19,Transaktionen!$B$5:$B$204,"Kauf")/M19,0))</f>
        <v/>
      </c>
      <c r="Q19" s="12" t="str">
        <f t="shared" si="1"/>
        <v/>
      </c>
      <c r="R19" s="12" t="str">
        <f t="shared" si="2"/>
        <v/>
      </c>
      <c r="S19" s="12" t="str">
        <f t="shared" si="3"/>
        <v/>
      </c>
      <c r="T19" s="5" t="str">
        <f t="shared" si="4"/>
        <v/>
      </c>
      <c r="U19" s="5" t="str">
        <f t="shared" si="5"/>
        <v/>
      </c>
      <c r="V19" s="5" t="str">
        <f t="shared" si="6"/>
        <v/>
      </c>
      <c r="W19" s="12" t="str">
        <f t="shared" si="7"/>
        <v/>
      </c>
      <c r="X19" s="5" t="str">
        <f t="shared" si="8"/>
        <v/>
      </c>
    </row>
    <row r="20" spans="1:24" x14ac:dyDescent="0.25">
      <c r="A20" s="4"/>
      <c r="B20" s="4"/>
      <c r="C20" s="4"/>
      <c r="D20" s="4"/>
      <c r="E20" s="4"/>
      <c r="F20" s="4"/>
      <c r="G20" s="4"/>
      <c r="H20" s="4"/>
      <c r="I20" s="12"/>
      <c r="J20" s="5"/>
      <c r="K20" s="12"/>
      <c r="L20" s="4"/>
      <c r="M20" s="13" t="str">
        <f>IF($D20="","",SUMIFS(Transaktionen!$F$5:$F$204,Transaktionen!$D$5:$D$204,$D20,Transaktionen!$B$5:$B$204,"Kauf"))</f>
        <v/>
      </c>
      <c r="N20" s="13" t="str">
        <f>IF($D20="","",SUMIFS(Transaktionen!$F$5:$F$204,Transaktionen!$D$5:$D$204,$D20,Transaktionen!$B$5:$B$204,"Verkauf"))</f>
        <v/>
      </c>
      <c r="O20" s="13" t="str">
        <f t="shared" si="0"/>
        <v/>
      </c>
      <c r="P20" s="12" t="str">
        <f>IF($D20="","",IFERROR(SUMIFS(Transaktionen!$J$5:$J$204,Transaktionen!$D$5:$D$204,$D20,Transaktionen!$B$5:$B$204,"Kauf")/M20,0))</f>
        <v/>
      </c>
      <c r="Q20" s="12" t="str">
        <f t="shared" si="1"/>
        <v/>
      </c>
      <c r="R20" s="12" t="str">
        <f t="shared" si="2"/>
        <v/>
      </c>
      <c r="S20" s="12" t="str">
        <f t="shared" si="3"/>
        <v/>
      </c>
      <c r="T20" s="5" t="str">
        <f t="shared" si="4"/>
        <v/>
      </c>
      <c r="U20" s="5" t="str">
        <f t="shared" si="5"/>
        <v/>
      </c>
      <c r="V20" s="5" t="str">
        <f t="shared" si="6"/>
        <v/>
      </c>
      <c r="W20" s="12" t="str">
        <f t="shared" si="7"/>
        <v/>
      </c>
      <c r="X20" s="5" t="str">
        <f t="shared" si="8"/>
        <v/>
      </c>
    </row>
    <row r="21" spans="1:24" x14ac:dyDescent="0.25">
      <c r="A21" s="4"/>
      <c r="B21" s="4"/>
      <c r="C21" s="4"/>
      <c r="D21" s="4"/>
      <c r="E21" s="4"/>
      <c r="F21" s="4"/>
      <c r="G21" s="4"/>
      <c r="H21" s="4"/>
      <c r="I21" s="12"/>
      <c r="J21" s="5"/>
      <c r="K21" s="12"/>
      <c r="L21" s="4"/>
      <c r="M21" s="13" t="str">
        <f>IF($D21="","",SUMIFS(Transaktionen!$F$5:$F$204,Transaktionen!$D$5:$D$204,$D21,Transaktionen!$B$5:$B$204,"Kauf"))</f>
        <v/>
      </c>
      <c r="N21" s="13" t="str">
        <f>IF($D21="","",SUMIFS(Transaktionen!$F$5:$F$204,Transaktionen!$D$5:$D$204,$D21,Transaktionen!$B$5:$B$204,"Verkauf"))</f>
        <v/>
      </c>
      <c r="O21" s="13" t="str">
        <f t="shared" si="0"/>
        <v/>
      </c>
      <c r="P21" s="12" t="str">
        <f>IF($D21="","",IFERROR(SUMIFS(Transaktionen!$J$5:$J$204,Transaktionen!$D$5:$D$204,$D21,Transaktionen!$B$5:$B$204,"Kauf")/M21,0))</f>
        <v/>
      </c>
      <c r="Q21" s="12" t="str">
        <f t="shared" si="1"/>
        <v/>
      </c>
      <c r="R21" s="12" t="str">
        <f t="shared" si="2"/>
        <v/>
      </c>
      <c r="S21" s="12" t="str">
        <f t="shared" si="3"/>
        <v/>
      </c>
      <c r="T21" s="5" t="str">
        <f t="shared" si="4"/>
        <v/>
      </c>
      <c r="U21" s="5" t="str">
        <f t="shared" si="5"/>
        <v/>
      </c>
      <c r="V21" s="5" t="str">
        <f t="shared" si="6"/>
        <v/>
      </c>
      <c r="W21" s="12" t="str">
        <f t="shared" si="7"/>
        <v/>
      </c>
      <c r="X21" s="5" t="str">
        <f t="shared" si="8"/>
        <v/>
      </c>
    </row>
    <row r="22" spans="1:24" x14ac:dyDescent="0.25">
      <c r="A22" s="4"/>
      <c r="B22" s="4"/>
      <c r="C22" s="4"/>
      <c r="D22" s="4"/>
      <c r="E22" s="4"/>
      <c r="F22" s="4"/>
      <c r="G22" s="4"/>
      <c r="H22" s="4"/>
      <c r="I22" s="12"/>
      <c r="J22" s="5"/>
      <c r="K22" s="12"/>
      <c r="L22" s="4"/>
      <c r="M22" s="13" t="str">
        <f>IF($D22="","",SUMIFS(Transaktionen!$F$5:$F$204,Transaktionen!$D$5:$D$204,$D22,Transaktionen!$B$5:$B$204,"Kauf"))</f>
        <v/>
      </c>
      <c r="N22" s="13" t="str">
        <f>IF($D22="","",SUMIFS(Transaktionen!$F$5:$F$204,Transaktionen!$D$5:$D$204,$D22,Transaktionen!$B$5:$B$204,"Verkauf"))</f>
        <v/>
      </c>
      <c r="O22" s="13" t="str">
        <f t="shared" si="0"/>
        <v/>
      </c>
      <c r="P22" s="12" t="str">
        <f>IF($D22="","",IFERROR(SUMIFS(Transaktionen!$J$5:$J$204,Transaktionen!$D$5:$D$204,$D22,Transaktionen!$B$5:$B$204,"Kauf")/M22,0))</f>
        <v/>
      </c>
      <c r="Q22" s="12" t="str">
        <f t="shared" si="1"/>
        <v/>
      </c>
      <c r="R22" s="12" t="str">
        <f t="shared" si="2"/>
        <v/>
      </c>
      <c r="S22" s="12" t="str">
        <f t="shared" si="3"/>
        <v/>
      </c>
      <c r="T22" s="5" t="str">
        <f t="shared" si="4"/>
        <v/>
      </c>
      <c r="U22" s="5" t="str">
        <f t="shared" si="5"/>
        <v/>
      </c>
      <c r="V22" s="5" t="str">
        <f t="shared" si="6"/>
        <v/>
      </c>
      <c r="W22" s="12" t="str">
        <f t="shared" si="7"/>
        <v/>
      </c>
      <c r="X22" s="5" t="str">
        <f t="shared" si="8"/>
        <v/>
      </c>
    </row>
    <row r="23" spans="1:24" x14ac:dyDescent="0.25">
      <c r="A23" s="4"/>
      <c r="B23" s="4"/>
      <c r="C23" s="4"/>
      <c r="D23" s="4"/>
      <c r="E23" s="4"/>
      <c r="F23" s="4"/>
      <c r="G23" s="4"/>
      <c r="H23" s="4"/>
      <c r="I23" s="12"/>
      <c r="J23" s="5"/>
      <c r="K23" s="12"/>
      <c r="L23" s="4"/>
      <c r="M23" s="13" t="str">
        <f>IF($D23="","",SUMIFS(Transaktionen!$F$5:$F$204,Transaktionen!$D$5:$D$204,$D23,Transaktionen!$B$5:$B$204,"Kauf"))</f>
        <v/>
      </c>
      <c r="N23" s="13" t="str">
        <f>IF($D23="","",SUMIFS(Transaktionen!$F$5:$F$204,Transaktionen!$D$5:$D$204,$D23,Transaktionen!$B$5:$B$204,"Verkauf"))</f>
        <v/>
      </c>
      <c r="O23" s="13" t="str">
        <f t="shared" si="0"/>
        <v/>
      </c>
      <c r="P23" s="12" t="str">
        <f>IF($D23="","",IFERROR(SUMIFS(Transaktionen!$J$5:$J$204,Transaktionen!$D$5:$D$204,$D23,Transaktionen!$B$5:$B$204,"Kauf")/M23,0))</f>
        <v/>
      </c>
      <c r="Q23" s="12" t="str">
        <f t="shared" si="1"/>
        <v/>
      </c>
      <c r="R23" s="12" t="str">
        <f t="shared" si="2"/>
        <v/>
      </c>
      <c r="S23" s="12" t="str">
        <f t="shared" si="3"/>
        <v/>
      </c>
      <c r="T23" s="5" t="str">
        <f t="shared" si="4"/>
        <v/>
      </c>
      <c r="U23" s="5" t="str">
        <f t="shared" si="5"/>
        <v/>
      </c>
      <c r="V23" s="5" t="str">
        <f t="shared" si="6"/>
        <v/>
      </c>
      <c r="W23" s="12" t="str">
        <f t="shared" si="7"/>
        <v/>
      </c>
      <c r="X23" s="5" t="str">
        <f t="shared" si="8"/>
        <v/>
      </c>
    </row>
    <row r="24" spans="1:24" x14ac:dyDescent="0.25">
      <c r="A24" s="4"/>
      <c r="B24" s="4"/>
      <c r="C24" s="4"/>
      <c r="D24" s="4"/>
      <c r="E24" s="4"/>
      <c r="F24" s="4"/>
      <c r="G24" s="4"/>
      <c r="H24" s="4"/>
      <c r="I24" s="12"/>
      <c r="J24" s="5"/>
      <c r="K24" s="12"/>
      <c r="L24" s="4"/>
      <c r="M24" s="13" t="str">
        <f>IF($D24="","",SUMIFS(Transaktionen!$F$5:$F$204,Transaktionen!$D$5:$D$204,$D24,Transaktionen!$B$5:$B$204,"Kauf"))</f>
        <v/>
      </c>
      <c r="N24" s="13" t="str">
        <f>IF($D24="","",SUMIFS(Transaktionen!$F$5:$F$204,Transaktionen!$D$5:$D$204,$D24,Transaktionen!$B$5:$B$204,"Verkauf"))</f>
        <v/>
      </c>
      <c r="O24" s="13" t="str">
        <f t="shared" si="0"/>
        <v/>
      </c>
      <c r="P24" s="12" t="str">
        <f>IF($D24="","",IFERROR(SUMIFS(Transaktionen!$J$5:$J$204,Transaktionen!$D$5:$D$204,$D24,Transaktionen!$B$5:$B$204,"Kauf")/M24,0))</f>
        <v/>
      </c>
      <c r="Q24" s="12" t="str">
        <f t="shared" si="1"/>
        <v/>
      </c>
      <c r="R24" s="12" t="str">
        <f t="shared" si="2"/>
        <v/>
      </c>
      <c r="S24" s="12" t="str">
        <f t="shared" si="3"/>
        <v/>
      </c>
      <c r="T24" s="5" t="str">
        <f t="shared" si="4"/>
        <v/>
      </c>
      <c r="U24" s="5" t="str">
        <f t="shared" si="5"/>
        <v/>
      </c>
      <c r="V24" s="5" t="str">
        <f t="shared" si="6"/>
        <v/>
      </c>
      <c r="W24" s="12" t="str">
        <f t="shared" si="7"/>
        <v/>
      </c>
      <c r="X24" s="5" t="str">
        <f t="shared" si="8"/>
        <v/>
      </c>
    </row>
    <row r="25" spans="1:24" x14ac:dyDescent="0.25">
      <c r="A25" s="4"/>
      <c r="B25" s="4"/>
      <c r="C25" s="4"/>
      <c r="D25" s="4"/>
      <c r="E25" s="4"/>
      <c r="F25" s="4"/>
      <c r="G25" s="4"/>
      <c r="H25" s="4"/>
      <c r="I25" s="12"/>
      <c r="J25" s="5"/>
      <c r="K25" s="12"/>
      <c r="L25" s="4"/>
      <c r="M25" s="13" t="str">
        <f>IF($D25="","",SUMIFS(Transaktionen!$F$5:$F$204,Transaktionen!$D$5:$D$204,$D25,Transaktionen!$B$5:$B$204,"Kauf"))</f>
        <v/>
      </c>
      <c r="N25" s="13" t="str">
        <f>IF($D25="","",SUMIFS(Transaktionen!$F$5:$F$204,Transaktionen!$D$5:$D$204,$D25,Transaktionen!$B$5:$B$204,"Verkauf"))</f>
        <v/>
      </c>
      <c r="O25" s="13" t="str">
        <f t="shared" si="0"/>
        <v/>
      </c>
      <c r="P25" s="12" t="str">
        <f>IF($D25="","",IFERROR(SUMIFS(Transaktionen!$J$5:$J$204,Transaktionen!$D$5:$D$204,$D25,Transaktionen!$B$5:$B$204,"Kauf")/M25,0))</f>
        <v/>
      </c>
      <c r="Q25" s="12" t="str">
        <f t="shared" si="1"/>
        <v/>
      </c>
      <c r="R25" s="12" t="str">
        <f t="shared" si="2"/>
        <v/>
      </c>
      <c r="S25" s="12" t="str">
        <f t="shared" si="3"/>
        <v/>
      </c>
      <c r="T25" s="5" t="str">
        <f t="shared" si="4"/>
        <v/>
      </c>
      <c r="U25" s="5" t="str">
        <f t="shared" si="5"/>
        <v/>
      </c>
      <c r="V25" s="5" t="str">
        <f t="shared" si="6"/>
        <v/>
      </c>
      <c r="W25" s="12" t="str">
        <f t="shared" si="7"/>
        <v/>
      </c>
      <c r="X25" s="5" t="str">
        <f t="shared" si="8"/>
        <v/>
      </c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12"/>
      <c r="J26" s="5"/>
      <c r="K26" s="12"/>
      <c r="L26" s="4"/>
      <c r="M26" s="13" t="str">
        <f>IF($D26="","",SUMIFS(Transaktionen!$F$5:$F$204,Transaktionen!$D$5:$D$204,$D26,Transaktionen!$B$5:$B$204,"Kauf"))</f>
        <v/>
      </c>
      <c r="N26" s="13" t="str">
        <f>IF($D26="","",SUMIFS(Transaktionen!$F$5:$F$204,Transaktionen!$D$5:$D$204,$D26,Transaktionen!$B$5:$B$204,"Verkauf"))</f>
        <v/>
      </c>
      <c r="O26" s="13" t="str">
        <f t="shared" si="0"/>
        <v/>
      </c>
      <c r="P26" s="12" t="str">
        <f>IF($D26="","",IFERROR(SUMIFS(Transaktionen!$J$5:$J$204,Transaktionen!$D$5:$D$204,$D26,Transaktionen!$B$5:$B$204,"Kauf")/M26,0))</f>
        <v/>
      </c>
      <c r="Q26" s="12" t="str">
        <f t="shared" si="1"/>
        <v/>
      </c>
      <c r="R26" s="12" t="str">
        <f t="shared" si="2"/>
        <v/>
      </c>
      <c r="S26" s="12" t="str">
        <f t="shared" si="3"/>
        <v/>
      </c>
      <c r="T26" s="5" t="str">
        <f t="shared" si="4"/>
        <v/>
      </c>
      <c r="U26" s="5" t="str">
        <f t="shared" si="5"/>
        <v/>
      </c>
      <c r="V26" s="5" t="str">
        <f t="shared" si="6"/>
        <v/>
      </c>
      <c r="W26" s="12" t="str">
        <f t="shared" si="7"/>
        <v/>
      </c>
      <c r="X26" s="5" t="str">
        <f t="shared" si="8"/>
        <v/>
      </c>
    </row>
    <row r="27" spans="1:24" x14ac:dyDescent="0.25">
      <c r="A27" s="4"/>
      <c r="B27" s="4"/>
      <c r="C27" s="4"/>
      <c r="D27" s="4"/>
      <c r="E27" s="4"/>
      <c r="F27" s="4"/>
      <c r="G27" s="4"/>
      <c r="H27" s="4"/>
      <c r="I27" s="12"/>
      <c r="J27" s="5"/>
      <c r="K27" s="12"/>
      <c r="L27" s="4"/>
      <c r="M27" s="13" t="str">
        <f>IF($D27="","",SUMIFS(Transaktionen!$F$5:$F$204,Transaktionen!$D$5:$D$204,$D27,Transaktionen!$B$5:$B$204,"Kauf"))</f>
        <v/>
      </c>
      <c r="N27" s="13" t="str">
        <f>IF($D27="","",SUMIFS(Transaktionen!$F$5:$F$204,Transaktionen!$D$5:$D$204,$D27,Transaktionen!$B$5:$B$204,"Verkauf"))</f>
        <v/>
      </c>
      <c r="O27" s="13" t="str">
        <f t="shared" si="0"/>
        <v/>
      </c>
      <c r="P27" s="12" t="str">
        <f>IF($D27="","",IFERROR(SUMIFS(Transaktionen!$J$5:$J$204,Transaktionen!$D$5:$D$204,$D27,Transaktionen!$B$5:$B$204,"Kauf")/M27,0))</f>
        <v/>
      </c>
      <c r="Q27" s="12" t="str">
        <f t="shared" si="1"/>
        <v/>
      </c>
      <c r="R27" s="12" t="str">
        <f t="shared" si="2"/>
        <v/>
      </c>
      <c r="S27" s="12" t="str">
        <f t="shared" si="3"/>
        <v/>
      </c>
      <c r="T27" s="5" t="str">
        <f t="shared" si="4"/>
        <v/>
      </c>
      <c r="U27" s="5" t="str">
        <f t="shared" si="5"/>
        <v/>
      </c>
      <c r="V27" s="5" t="str">
        <f t="shared" si="6"/>
        <v/>
      </c>
      <c r="W27" s="12" t="str">
        <f t="shared" si="7"/>
        <v/>
      </c>
      <c r="X27" s="5" t="str">
        <f t="shared" si="8"/>
        <v/>
      </c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12"/>
      <c r="J28" s="5"/>
      <c r="K28" s="12"/>
      <c r="L28" s="4"/>
      <c r="M28" s="13" t="str">
        <f>IF($D28="","",SUMIFS(Transaktionen!$F$5:$F$204,Transaktionen!$D$5:$D$204,$D28,Transaktionen!$B$5:$B$204,"Kauf"))</f>
        <v/>
      </c>
      <c r="N28" s="13" t="str">
        <f>IF($D28="","",SUMIFS(Transaktionen!$F$5:$F$204,Transaktionen!$D$5:$D$204,$D28,Transaktionen!$B$5:$B$204,"Verkauf"))</f>
        <v/>
      </c>
      <c r="O28" s="13" t="str">
        <f t="shared" si="0"/>
        <v/>
      </c>
      <c r="P28" s="12" t="str">
        <f>IF($D28="","",IFERROR(SUMIFS(Transaktionen!$J$5:$J$204,Transaktionen!$D$5:$D$204,$D28,Transaktionen!$B$5:$B$204,"Kauf")/M28,0))</f>
        <v/>
      </c>
      <c r="Q28" s="12" t="str">
        <f t="shared" si="1"/>
        <v/>
      </c>
      <c r="R28" s="12" t="str">
        <f t="shared" si="2"/>
        <v/>
      </c>
      <c r="S28" s="12" t="str">
        <f t="shared" si="3"/>
        <v/>
      </c>
      <c r="T28" s="5" t="str">
        <f t="shared" si="4"/>
        <v/>
      </c>
      <c r="U28" s="5" t="str">
        <f t="shared" si="5"/>
        <v/>
      </c>
      <c r="V28" s="5" t="str">
        <f t="shared" si="6"/>
        <v/>
      </c>
      <c r="W28" s="12" t="str">
        <f t="shared" si="7"/>
        <v/>
      </c>
      <c r="X28" s="5" t="str">
        <f t="shared" si="8"/>
        <v/>
      </c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12"/>
      <c r="J29" s="5"/>
      <c r="K29" s="12"/>
      <c r="L29" s="4"/>
      <c r="M29" s="13" t="str">
        <f>IF($D29="","",SUMIFS(Transaktionen!$F$5:$F$204,Transaktionen!$D$5:$D$204,$D29,Transaktionen!$B$5:$B$204,"Kauf"))</f>
        <v/>
      </c>
      <c r="N29" s="13" t="str">
        <f>IF($D29="","",SUMIFS(Transaktionen!$F$5:$F$204,Transaktionen!$D$5:$D$204,$D29,Transaktionen!$B$5:$B$204,"Verkauf"))</f>
        <v/>
      </c>
      <c r="O29" s="13" t="str">
        <f t="shared" si="0"/>
        <v/>
      </c>
      <c r="P29" s="12" t="str">
        <f>IF($D29="","",IFERROR(SUMIFS(Transaktionen!$J$5:$J$204,Transaktionen!$D$5:$D$204,$D29,Transaktionen!$B$5:$B$204,"Kauf")/M29,0))</f>
        <v/>
      </c>
      <c r="Q29" s="12" t="str">
        <f t="shared" si="1"/>
        <v/>
      </c>
      <c r="R29" s="12" t="str">
        <f t="shared" si="2"/>
        <v/>
      </c>
      <c r="S29" s="12" t="str">
        <f t="shared" si="3"/>
        <v/>
      </c>
      <c r="T29" s="5" t="str">
        <f t="shared" si="4"/>
        <v/>
      </c>
      <c r="U29" s="5" t="str">
        <f t="shared" si="5"/>
        <v/>
      </c>
      <c r="V29" s="5" t="str">
        <f t="shared" si="6"/>
        <v/>
      </c>
      <c r="W29" s="12" t="str">
        <f t="shared" si="7"/>
        <v/>
      </c>
      <c r="X29" s="5" t="str">
        <f t="shared" si="8"/>
        <v/>
      </c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12"/>
      <c r="J30" s="5"/>
      <c r="K30" s="12"/>
      <c r="L30" s="4"/>
      <c r="M30" s="13" t="str">
        <f>IF($D30="","",SUMIFS(Transaktionen!$F$5:$F$204,Transaktionen!$D$5:$D$204,$D30,Transaktionen!$B$5:$B$204,"Kauf"))</f>
        <v/>
      </c>
      <c r="N30" s="13" t="str">
        <f>IF($D30="","",SUMIFS(Transaktionen!$F$5:$F$204,Transaktionen!$D$5:$D$204,$D30,Transaktionen!$B$5:$B$204,"Verkauf"))</f>
        <v/>
      </c>
      <c r="O30" s="13" t="str">
        <f t="shared" si="0"/>
        <v/>
      </c>
      <c r="P30" s="12" t="str">
        <f>IF($D30="","",IFERROR(SUMIFS(Transaktionen!$J$5:$J$204,Transaktionen!$D$5:$D$204,$D30,Transaktionen!$B$5:$B$204,"Kauf")/M30,0))</f>
        <v/>
      </c>
      <c r="Q30" s="12" t="str">
        <f t="shared" si="1"/>
        <v/>
      </c>
      <c r="R30" s="12" t="str">
        <f t="shared" si="2"/>
        <v/>
      </c>
      <c r="S30" s="12" t="str">
        <f t="shared" si="3"/>
        <v/>
      </c>
      <c r="T30" s="5" t="str">
        <f t="shared" si="4"/>
        <v/>
      </c>
      <c r="U30" s="5" t="str">
        <f t="shared" si="5"/>
        <v/>
      </c>
      <c r="V30" s="5" t="str">
        <f t="shared" si="6"/>
        <v/>
      </c>
      <c r="W30" s="12" t="str">
        <f t="shared" si="7"/>
        <v/>
      </c>
      <c r="X30" s="5" t="str">
        <f t="shared" si="8"/>
        <v/>
      </c>
    </row>
    <row r="31" spans="1:24" x14ac:dyDescent="0.25">
      <c r="A31" s="4"/>
      <c r="B31" s="4"/>
      <c r="C31" s="4"/>
      <c r="D31" s="4"/>
      <c r="E31" s="4"/>
      <c r="F31" s="4"/>
      <c r="G31" s="4"/>
      <c r="H31" s="4"/>
      <c r="I31" s="12"/>
      <c r="J31" s="5"/>
      <c r="K31" s="12"/>
      <c r="L31" s="4"/>
      <c r="M31" s="13" t="str">
        <f>IF($D31="","",SUMIFS(Transaktionen!$F$5:$F$204,Transaktionen!$D$5:$D$204,$D31,Transaktionen!$B$5:$B$204,"Kauf"))</f>
        <v/>
      </c>
      <c r="N31" s="13" t="str">
        <f>IF($D31="","",SUMIFS(Transaktionen!$F$5:$F$204,Transaktionen!$D$5:$D$204,$D31,Transaktionen!$B$5:$B$204,"Verkauf"))</f>
        <v/>
      </c>
      <c r="O31" s="13" t="str">
        <f t="shared" si="0"/>
        <v/>
      </c>
      <c r="P31" s="12" t="str">
        <f>IF($D31="","",IFERROR(SUMIFS(Transaktionen!$J$5:$J$204,Transaktionen!$D$5:$D$204,$D31,Transaktionen!$B$5:$B$204,"Kauf")/M31,0))</f>
        <v/>
      </c>
      <c r="Q31" s="12" t="str">
        <f t="shared" si="1"/>
        <v/>
      </c>
      <c r="R31" s="12" t="str">
        <f t="shared" si="2"/>
        <v/>
      </c>
      <c r="S31" s="12" t="str">
        <f t="shared" si="3"/>
        <v/>
      </c>
      <c r="T31" s="5" t="str">
        <f t="shared" si="4"/>
        <v/>
      </c>
      <c r="U31" s="5" t="str">
        <f t="shared" si="5"/>
        <v/>
      </c>
      <c r="V31" s="5" t="str">
        <f t="shared" si="6"/>
        <v/>
      </c>
      <c r="W31" s="12" t="str">
        <f t="shared" si="7"/>
        <v/>
      </c>
      <c r="X31" s="5" t="str">
        <f t="shared" si="8"/>
        <v/>
      </c>
    </row>
    <row r="32" spans="1:24" x14ac:dyDescent="0.25">
      <c r="A32" s="4"/>
      <c r="B32" s="4"/>
      <c r="C32" s="4"/>
      <c r="D32" s="4"/>
      <c r="E32" s="4"/>
      <c r="F32" s="4"/>
      <c r="G32" s="4"/>
      <c r="H32" s="4"/>
      <c r="I32" s="12"/>
      <c r="J32" s="5"/>
      <c r="K32" s="12"/>
      <c r="L32" s="4"/>
      <c r="M32" s="13" t="str">
        <f>IF($D32="","",SUMIFS(Transaktionen!$F$5:$F$204,Transaktionen!$D$5:$D$204,$D32,Transaktionen!$B$5:$B$204,"Kauf"))</f>
        <v/>
      </c>
      <c r="N32" s="13" t="str">
        <f>IF($D32="","",SUMIFS(Transaktionen!$F$5:$F$204,Transaktionen!$D$5:$D$204,$D32,Transaktionen!$B$5:$B$204,"Verkauf"))</f>
        <v/>
      </c>
      <c r="O32" s="13" t="str">
        <f t="shared" si="0"/>
        <v/>
      </c>
      <c r="P32" s="12" t="str">
        <f>IF($D32="","",IFERROR(SUMIFS(Transaktionen!$J$5:$J$204,Transaktionen!$D$5:$D$204,$D32,Transaktionen!$B$5:$B$204,"Kauf")/M32,0))</f>
        <v/>
      </c>
      <c r="Q32" s="12" t="str">
        <f t="shared" si="1"/>
        <v/>
      </c>
      <c r="R32" s="12" t="str">
        <f t="shared" si="2"/>
        <v/>
      </c>
      <c r="S32" s="12" t="str">
        <f t="shared" si="3"/>
        <v/>
      </c>
      <c r="T32" s="5" t="str">
        <f t="shared" si="4"/>
        <v/>
      </c>
      <c r="U32" s="5" t="str">
        <f t="shared" si="5"/>
        <v/>
      </c>
      <c r="V32" s="5" t="str">
        <f t="shared" si="6"/>
        <v/>
      </c>
      <c r="W32" s="12" t="str">
        <f t="shared" si="7"/>
        <v/>
      </c>
      <c r="X32" s="5" t="str">
        <f t="shared" si="8"/>
        <v/>
      </c>
    </row>
    <row r="33" spans="1:24" x14ac:dyDescent="0.25">
      <c r="A33" s="4"/>
      <c r="B33" s="4"/>
      <c r="C33" s="4"/>
      <c r="D33" s="4"/>
      <c r="E33" s="4"/>
      <c r="F33" s="4"/>
      <c r="G33" s="4"/>
      <c r="H33" s="4"/>
      <c r="I33" s="12"/>
      <c r="J33" s="5"/>
      <c r="K33" s="12"/>
      <c r="L33" s="4"/>
      <c r="M33" s="13" t="str">
        <f>IF($D33="","",SUMIFS(Transaktionen!$F$5:$F$204,Transaktionen!$D$5:$D$204,$D33,Transaktionen!$B$5:$B$204,"Kauf"))</f>
        <v/>
      </c>
      <c r="N33" s="13" t="str">
        <f>IF($D33="","",SUMIFS(Transaktionen!$F$5:$F$204,Transaktionen!$D$5:$D$204,$D33,Transaktionen!$B$5:$B$204,"Verkauf"))</f>
        <v/>
      </c>
      <c r="O33" s="13" t="str">
        <f t="shared" si="0"/>
        <v/>
      </c>
      <c r="P33" s="12" t="str">
        <f>IF($D33="","",IFERROR(SUMIFS(Transaktionen!$J$5:$J$204,Transaktionen!$D$5:$D$204,$D33,Transaktionen!$B$5:$B$204,"Kauf")/M33,0))</f>
        <v/>
      </c>
      <c r="Q33" s="12" t="str">
        <f t="shared" si="1"/>
        <v/>
      </c>
      <c r="R33" s="12" t="str">
        <f t="shared" si="2"/>
        <v/>
      </c>
      <c r="S33" s="12" t="str">
        <f t="shared" si="3"/>
        <v/>
      </c>
      <c r="T33" s="5" t="str">
        <f t="shared" si="4"/>
        <v/>
      </c>
      <c r="U33" s="5" t="str">
        <f t="shared" si="5"/>
        <v/>
      </c>
      <c r="V33" s="5" t="str">
        <f t="shared" si="6"/>
        <v/>
      </c>
      <c r="W33" s="12" t="str">
        <f t="shared" si="7"/>
        <v/>
      </c>
      <c r="X33" s="5" t="str">
        <f t="shared" si="8"/>
        <v/>
      </c>
    </row>
    <row r="34" spans="1:24" x14ac:dyDescent="0.25">
      <c r="A34" s="4"/>
      <c r="B34" s="4"/>
      <c r="C34" s="4"/>
      <c r="D34" s="4"/>
      <c r="E34" s="4"/>
      <c r="F34" s="4"/>
      <c r="G34" s="4"/>
      <c r="H34" s="4"/>
      <c r="I34" s="12"/>
      <c r="J34" s="5"/>
      <c r="K34" s="12"/>
      <c r="L34" s="4"/>
      <c r="M34" s="13" t="str">
        <f>IF($D34="","",SUMIFS(Transaktionen!$F$5:$F$204,Transaktionen!$D$5:$D$204,$D34,Transaktionen!$B$5:$B$204,"Kauf"))</f>
        <v/>
      </c>
      <c r="N34" s="13" t="str">
        <f>IF($D34="","",SUMIFS(Transaktionen!$F$5:$F$204,Transaktionen!$D$5:$D$204,$D34,Transaktionen!$B$5:$B$204,"Verkauf"))</f>
        <v/>
      </c>
      <c r="O34" s="13" t="str">
        <f t="shared" si="0"/>
        <v/>
      </c>
      <c r="P34" s="12" t="str">
        <f>IF($D34="","",IFERROR(SUMIFS(Transaktionen!$J$5:$J$204,Transaktionen!$D$5:$D$204,$D34,Transaktionen!$B$5:$B$204,"Kauf")/M34,0))</f>
        <v/>
      </c>
      <c r="Q34" s="12" t="str">
        <f t="shared" si="1"/>
        <v/>
      </c>
      <c r="R34" s="12" t="str">
        <f t="shared" si="2"/>
        <v/>
      </c>
      <c r="S34" s="12" t="str">
        <f t="shared" si="3"/>
        <v/>
      </c>
      <c r="T34" s="5" t="str">
        <f t="shared" si="4"/>
        <v/>
      </c>
      <c r="U34" s="5" t="str">
        <f t="shared" si="5"/>
        <v/>
      </c>
      <c r="V34" s="5" t="str">
        <f t="shared" si="6"/>
        <v/>
      </c>
      <c r="W34" s="12" t="str">
        <f t="shared" si="7"/>
        <v/>
      </c>
      <c r="X34" s="5" t="str">
        <f t="shared" si="8"/>
        <v/>
      </c>
    </row>
    <row r="35" spans="1:24" x14ac:dyDescent="0.25">
      <c r="A35" s="4"/>
      <c r="B35" s="4"/>
      <c r="C35" s="4"/>
      <c r="D35" s="4"/>
      <c r="E35" s="4"/>
      <c r="F35" s="4"/>
      <c r="G35" s="4"/>
      <c r="H35" s="4"/>
      <c r="I35" s="12"/>
      <c r="J35" s="5"/>
      <c r="K35" s="12"/>
      <c r="L35" s="4"/>
      <c r="M35" s="13"/>
      <c r="N35" s="13"/>
      <c r="O35" s="13"/>
      <c r="P35" s="12"/>
      <c r="Q35" s="12"/>
      <c r="R35" s="12"/>
      <c r="S35" s="12"/>
      <c r="T35" s="5"/>
      <c r="U35" s="5"/>
      <c r="V35" s="5"/>
      <c r="W35" s="12"/>
      <c r="X35" s="5"/>
    </row>
    <row r="36" spans="1:24" x14ac:dyDescent="0.25">
      <c r="A36" s="7" t="s">
        <v>97</v>
      </c>
      <c r="B36" s="7"/>
      <c r="C36" s="7"/>
      <c r="D36" s="7"/>
      <c r="E36" s="7"/>
      <c r="F36" s="7"/>
      <c r="G36" s="7"/>
      <c r="H36" s="7"/>
      <c r="I36" s="9"/>
      <c r="J36" s="10"/>
      <c r="K36" s="9"/>
      <c r="L36" s="7"/>
      <c r="M36" s="11"/>
      <c r="N36" s="11"/>
      <c r="O36" s="11"/>
      <c r="P36" s="9"/>
      <c r="Q36" s="9">
        <f>SUM(Q5:Q34)</f>
        <v>11705.093333333334</v>
      </c>
      <c r="R36" s="9">
        <f>SUM(R5:R34)</f>
        <v>12229.300000000001</v>
      </c>
      <c r="S36" s="9">
        <f>SUM(S5:S34)</f>
        <v>524.20666666666637</v>
      </c>
      <c r="T36" s="10">
        <f>IFERROR(S36/Q36,0)</f>
        <v>4.4784492676692281E-2</v>
      </c>
      <c r="U36" s="10">
        <f>SUM(U5:U34)</f>
        <v>0.99999999999999989</v>
      </c>
      <c r="V36" s="10">
        <f>SUM(V5:V34)</f>
        <v>-8.3266726846886741E-17</v>
      </c>
      <c r="W36" s="9">
        <f>SUM(W5:W34)</f>
        <v>199.35</v>
      </c>
      <c r="X36" s="10">
        <f>IFERROR(W36/Q36,0)</f>
        <v>1.7031047452846736E-2</v>
      </c>
    </row>
  </sheetData>
  <mergeCells count="2">
    <mergeCell ref="A1:X1"/>
    <mergeCell ref="A2:X2"/>
  </mergeCells>
  <conditionalFormatting sqref="S5:S34">
    <cfRule type="expression" dxfId="5" priority="1">
      <formula>S5&lt;0</formula>
    </cfRule>
    <cfRule type="expression" dxfId="4" priority="2">
      <formula>S5&gt;0</formula>
    </cfRule>
  </conditionalFormatting>
  <conditionalFormatting sqref="T5:T34">
    <cfRule type="expression" dxfId="3" priority="3">
      <formula>T5&lt;0</formula>
    </cfRule>
  </conditionalFormatting>
  <conditionalFormatting sqref="U5:U34">
    <cfRule type="dataBar" priority="5">
      <dataBar>
        <cfvo type="min"/>
        <cfvo type="max"/>
        <color rgb="FF60A5FA"/>
      </dataBar>
    </cfRule>
    <cfRule type="dataBar" priority="6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{56802A54-6244-65A4-0C97-66518ED5998D}</x14:id>
        </ext>
      </extLst>
    </cfRule>
  </conditionalFormatting>
  <dataValidations count="1">
    <dataValidation type="list" sqref="L5:L34" xr:uid="{00000000-0002-0000-0100-000006000000}">
      <formula1>"1,2,3,4,5"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802A54-6244-65A4-0C97-66518ED5998D}">
            <x14:dataBar>
              <x14:cfvo type="min"/>
              <x14:cfvo type="max"/>
              <x14:negativeFillColor auto="1"/>
              <x14:axisColor auto="1"/>
            </x14:dataBar>
          </x14:cfRule>
          <xm:sqref>U5:U34</xm:sqref>
        </x14:conditionalFormatting>
        <x14:conditionalFormatting xmlns:xm="http://schemas.microsoft.com/office/excel/2006/main">
          <x14:cfRule type="expression" priority="4" id="{00000000-000E-0000-0100-000004000000}">
            <xm:f>ABS(V5)&gt;Einstellungen!$B$14</xm:f>
            <x14:dxf>
              <fill>
                <patternFill patternType="solid">
                  <bgColor rgb="FFFEF3C7"/>
                </patternFill>
              </fill>
            </x14:dxf>
          </x14:cfRule>
          <xm:sqref>V5:V34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xr:uid="{00000000-0002-0000-0100-000000000000}">
          <x14:formula1>
            <xm:f>Einstellungen!$I$4:$I$6</xm:f>
          </x14:formula1>
          <xm:sqref>A5:A34</xm:sqref>
        </x14:dataValidation>
        <x14:dataValidation type="list" xr:uid="{00000000-0002-0000-0100-000001000000}">
          <x14:formula1>
            <xm:f>Einstellungen!$A$4:$A$11</xm:f>
          </x14:formula1>
          <xm:sqref>B5:B34</xm:sqref>
        </x14:dataValidation>
        <x14:dataValidation type="list" xr:uid="{00000000-0002-0000-0100-000002000000}">
          <x14:formula1>
            <xm:f>Einstellungen!$G$4:$G$7</xm:f>
          </x14:formula1>
          <xm:sqref>E5:E34</xm:sqref>
        </x14:dataValidation>
        <x14:dataValidation type="list" xr:uid="{00000000-0002-0000-0100-000003000000}">
          <x14:formula1>
            <xm:f>Einstellungen!$C$4:$C$11</xm:f>
          </x14:formula1>
          <xm:sqref>F5:F34</xm:sqref>
        </x14:dataValidation>
        <x14:dataValidation type="list" xr:uid="{00000000-0002-0000-0100-000004000000}">
          <x14:formula1>
            <xm:f>Einstellungen!$E$4:$E$11</xm:f>
          </x14:formula1>
          <xm:sqref>G5:G34</xm:sqref>
        </x14:dataValidation>
        <x14:dataValidation type="list" xr:uid="{00000000-0002-0000-0100-000005000000}">
          <x14:formula1>
            <xm:f>Einstellungen!$M$4:$M$6</xm:f>
          </x14:formula1>
          <xm:sqref>H5:H34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4"/>
  <sheetViews>
    <sheetView workbookViewId="0"/>
  </sheetViews>
  <sheetFormatPr baseColWidth="10" defaultColWidth="9" defaultRowHeight="15" x14ac:dyDescent="0.25"/>
  <cols>
    <col min="1" max="1" width="12" customWidth="1"/>
    <col min="2" max="2" width="14" customWidth="1"/>
    <col min="3" max="3" width="28" customWidth="1"/>
    <col min="4" max="4" width="16" customWidth="1"/>
    <col min="5" max="5" width="18" customWidth="1"/>
    <col min="6" max="6" width="12" customWidth="1"/>
    <col min="7" max="7" width="18" customWidth="1"/>
    <col min="8" max="9" width="12" customWidth="1"/>
    <col min="10" max="10" width="16" customWidth="1"/>
    <col min="11" max="11" width="14" customWidth="1"/>
    <col min="12" max="12" width="28" customWidth="1"/>
  </cols>
  <sheetData>
    <row r="1" spans="1:26" ht="30" customHeight="1" x14ac:dyDescent="0.25">
      <c r="A1" s="16" t="s">
        <v>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2.1" customHeight="1" x14ac:dyDescent="0.25">
      <c r="A2" s="18" t="s">
        <v>99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26" ht="32.1" customHeight="1" x14ac:dyDescent="0.25">
      <c r="A4" s="1" t="s">
        <v>29</v>
      </c>
      <c r="B4" s="1" t="s">
        <v>100</v>
      </c>
      <c r="C4" s="1" t="s">
        <v>21</v>
      </c>
      <c r="D4" s="1" t="s">
        <v>40</v>
      </c>
      <c r="E4" s="1" t="s">
        <v>41</v>
      </c>
      <c r="F4" s="1" t="s">
        <v>101</v>
      </c>
      <c r="G4" s="1" t="s">
        <v>102</v>
      </c>
      <c r="H4" s="1" t="s">
        <v>103</v>
      </c>
      <c r="I4" s="1" t="s">
        <v>104</v>
      </c>
      <c r="J4" s="1" t="s">
        <v>105</v>
      </c>
      <c r="K4" s="1" t="s">
        <v>106</v>
      </c>
      <c r="L4" s="1" t="s">
        <v>107</v>
      </c>
    </row>
    <row r="5" spans="1:26" x14ac:dyDescent="0.25">
      <c r="A5" s="6">
        <v>46024</v>
      </c>
      <c r="B5" s="4" t="s">
        <v>108</v>
      </c>
      <c r="C5" s="4" t="s">
        <v>109</v>
      </c>
      <c r="D5" s="4" t="s">
        <v>110</v>
      </c>
      <c r="E5" s="4" t="s">
        <v>68</v>
      </c>
      <c r="F5" s="13"/>
      <c r="G5" s="12">
        <v>10000</v>
      </c>
      <c r="H5" s="12">
        <v>0</v>
      </c>
      <c r="I5" s="12">
        <v>0</v>
      </c>
      <c r="J5" s="12">
        <f t="shared" ref="J5:J36" si="0">IF($B5="","",IF($B5="Kauf",$F5*$G5+$H5+$I5,IF($B5="Verkauf",$F5*$G5-$H5-$I5,IF($B5="Dividende",$F5*$G5,IF(OR($B5="Einzahlung",$B5="Entnahme"),$G5,IF($B5="Gebühr",$H5,""))))))</f>
        <v>10000</v>
      </c>
      <c r="K5" s="12">
        <f t="shared" ref="K5:K36" si="1">IF($B5="","",IF($B5="Kauf",-($F5*$G5+$H5+$I5),IF($B5="Verkauf",$F5*$G5-$H5-$I5,IF($B5="Dividende",$F5*$G5-$I5,IF($B5="Einzahlung",$G5,IF($B5="Entnahme",-$G5,IF($B5="Gebühr",-$H5,"")))))))</f>
        <v>10000</v>
      </c>
      <c r="L5" s="4" t="s">
        <v>111</v>
      </c>
    </row>
    <row r="6" spans="1:26" x14ac:dyDescent="0.25">
      <c r="A6" s="6">
        <v>46025</v>
      </c>
      <c r="B6" s="4" t="s">
        <v>112</v>
      </c>
      <c r="C6" s="4" t="s">
        <v>59</v>
      </c>
      <c r="D6" s="4" t="s">
        <v>60</v>
      </c>
      <c r="E6" s="4" t="s">
        <v>61</v>
      </c>
      <c r="F6" s="13">
        <v>50</v>
      </c>
      <c r="G6" s="12">
        <v>82.4</v>
      </c>
      <c r="H6" s="12">
        <v>1.5</v>
      </c>
      <c r="I6" s="12">
        <v>0</v>
      </c>
      <c r="J6" s="12">
        <f t="shared" si="0"/>
        <v>4121.5</v>
      </c>
      <c r="K6" s="12">
        <f t="shared" si="1"/>
        <v>-4121.5</v>
      </c>
      <c r="L6" s="4" t="s">
        <v>113</v>
      </c>
    </row>
    <row r="7" spans="1:26" x14ac:dyDescent="0.25">
      <c r="A7" s="6">
        <v>46032</v>
      </c>
      <c r="B7" s="4" t="s">
        <v>112</v>
      </c>
      <c r="C7" s="4" t="s">
        <v>66</v>
      </c>
      <c r="D7" s="4" t="s">
        <v>67</v>
      </c>
      <c r="E7" s="4" t="s">
        <v>68</v>
      </c>
      <c r="F7" s="13">
        <v>30</v>
      </c>
      <c r="G7" s="12">
        <v>38.200000000000003</v>
      </c>
      <c r="H7" s="12">
        <v>4.9000000000000004</v>
      </c>
      <c r="I7" s="12">
        <v>0</v>
      </c>
      <c r="J7" s="12">
        <f t="shared" si="0"/>
        <v>1150.9000000000001</v>
      </c>
      <c r="K7" s="12">
        <f t="shared" si="1"/>
        <v>-1150.9000000000001</v>
      </c>
      <c r="L7" s="4" t="s">
        <v>114</v>
      </c>
    </row>
    <row r="8" spans="1:26" x14ac:dyDescent="0.25">
      <c r="A8" s="6">
        <v>46054</v>
      </c>
      <c r="B8" s="4" t="s">
        <v>108</v>
      </c>
      <c r="C8" s="4" t="s">
        <v>109</v>
      </c>
      <c r="D8" s="4" t="s">
        <v>110</v>
      </c>
      <c r="E8" s="4" t="s">
        <v>68</v>
      </c>
      <c r="F8" s="13"/>
      <c r="G8" s="12">
        <v>1200</v>
      </c>
      <c r="H8" s="12">
        <v>0</v>
      </c>
      <c r="I8" s="12">
        <v>0</v>
      </c>
      <c r="J8" s="12">
        <f t="shared" si="0"/>
        <v>1200</v>
      </c>
      <c r="K8" s="12">
        <f t="shared" si="1"/>
        <v>1200</v>
      </c>
      <c r="L8" s="4" t="s">
        <v>115</v>
      </c>
    </row>
    <row r="9" spans="1:26" x14ac:dyDescent="0.25">
      <c r="A9" s="6">
        <v>46058</v>
      </c>
      <c r="B9" s="4" t="s">
        <v>112</v>
      </c>
      <c r="C9" s="4" t="s">
        <v>71</v>
      </c>
      <c r="D9" s="4" t="s">
        <v>72</v>
      </c>
      <c r="E9" s="4" t="s">
        <v>68</v>
      </c>
      <c r="F9" s="13">
        <v>15</v>
      </c>
      <c r="G9" s="12">
        <v>64.8</v>
      </c>
      <c r="H9" s="12">
        <v>4.9000000000000004</v>
      </c>
      <c r="I9" s="12">
        <v>0</v>
      </c>
      <c r="J9" s="12">
        <f t="shared" si="0"/>
        <v>976.9</v>
      </c>
      <c r="K9" s="12">
        <f t="shared" si="1"/>
        <v>-976.9</v>
      </c>
      <c r="L9" s="4" t="s">
        <v>116</v>
      </c>
    </row>
    <row r="10" spans="1:26" x14ac:dyDescent="0.25">
      <c r="A10" s="6">
        <v>46068</v>
      </c>
      <c r="B10" s="4" t="s">
        <v>117</v>
      </c>
      <c r="C10" s="4" t="s">
        <v>59</v>
      </c>
      <c r="D10" s="4" t="s">
        <v>60</v>
      </c>
      <c r="E10" s="4" t="s">
        <v>61</v>
      </c>
      <c r="F10" s="13">
        <v>50</v>
      </c>
      <c r="G10" s="12">
        <v>0.28000000000000003</v>
      </c>
      <c r="H10" s="12">
        <v>0</v>
      </c>
      <c r="I10" s="12">
        <v>3.5</v>
      </c>
      <c r="J10" s="12">
        <f t="shared" si="0"/>
        <v>14.000000000000002</v>
      </c>
      <c r="K10" s="12">
        <f t="shared" si="1"/>
        <v>10.500000000000002</v>
      </c>
      <c r="L10" s="4" t="s">
        <v>118</v>
      </c>
    </row>
    <row r="11" spans="1:26" x14ac:dyDescent="0.25">
      <c r="A11" s="6">
        <v>46082</v>
      </c>
      <c r="B11" s="4" t="s">
        <v>112</v>
      </c>
      <c r="C11" s="4" t="s">
        <v>75</v>
      </c>
      <c r="D11" s="4" t="s">
        <v>76</v>
      </c>
      <c r="E11" s="4" t="s">
        <v>77</v>
      </c>
      <c r="F11" s="13">
        <v>20</v>
      </c>
      <c r="G11" s="12">
        <v>101.3</v>
      </c>
      <c r="H11" s="12">
        <v>1.5</v>
      </c>
      <c r="I11" s="12">
        <v>0</v>
      </c>
      <c r="J11" s="12">
        <f t="shared" si="0"/>
        <v>2027.5</v>
      </c>
      <c r="K11" s="12">
        <f t="shared" si="1"/>
        <v>-2027.5</v>
      </c>
      <c r="L11" s="4" t="s">
        <v>119</v>
      </c>
    </row>
    <row r="12" spans="1:26" x14ac:dyDescent="0.25">
      <c r="A12" s="6">
        <v>46106</v>
      </c>
      <c r="B12" s="4" t="s">
        <v>112</v>
      </c>
      <c r="C12" s="4" t="s">
        <v>79</v>
      </c>
      <c r="D12" s="4" t="s">
        <v>80</v>
      </c>
      <c r="E12" s="4" t="s">
        <v>61</v>
      </c>
      <c r="F12" s="13">
        <v>40</v>
      </c>
      <c r="G12" s="12">
        <v>26.5</v>
      </c>
      <c r="H12" s="12">
        <v>1.5</v>
      </c>
      <c r="I12" s="12">
        <v>0</v>
      </c>
      <c r="J12" s="12">
        <f t="shared" si="0"/>
        <v>1061.5</v>
      </c>
      <c r="K12" s="12">
        <f t="shared" si="1"/>
        <v>-1061.5</v>
      </c>
      <c r="L12" s="4" t="s">
        <v>120</v>
      </c>
    </row>
    <row r="13" spans="1:26" x14ac:dyDescent="0.25">
      <c r="A13" s="6">
        <v>46113</v>
      </c>
      <c r="B13" s="4" t="s">
        <v>108</v>
      </c>
      <c r="C13" s="4" t="s">
        <v>109</v>
      </c>
      <c r="D13" s="4" t="s">
        <v>110</v>
      </c>
      <c r="E13" s="4" t="s">
        <v>68</v>
      </c>
      <c r="F13" s="13"/>
      <c r="G13" s="12">
        <v>1200</v>
      </c>
      <c r="H13" s="12">
        <v>0</v>
      </c>
      <c r="I13" s="12">
        <v>0</v>
      </c>
      <c r="J13" s="12">
        <f t="shared" si="0"/>
        <v>1200</v>
      </c>
      <c r="K13" s="12">
        <f t="shared" si="1"/>
        <v>1200</v>
      </c>
      <c r="L13" s="4" t="s">
        <v>115</v>
      </c>
    </row>
    <row r="14" spans="1:26" x14ac:dyDescent="0.25">
      <c r="A14" s="6">
        <v>46124</v>
      </c>
      <c r="B14" s="4" t="s">
        <v>112</v>
      </c>
      <c r="C14" s="4" t="s">
        <v>84</v>
      </c>
      <c r="D14" s="4" t="s">
        <v>85</v>
      </c>
      <c r="E14" s="4" t="s">
        <v>86</v>
      </c>
      <c r="F14" s="13">
        <v>18</v>
      </c>
      <c r="G14" s="12">
        <v>49.2</v>
      </c>
      <c r="H14" s="12">
        <v>4.9000000000000004</v>
      </c>
      <c r="I14" s="12">
        <v>0</v>
      </c>
      <c r="J14" s="12">
        <f t="shared" si="0"/>
        <v>890.5</v>
      </c>
      <c r="K14" s="12">
        <f t="shared" si="1"/>
        <v>-890.5</v>
      </c>
      <c r="L14" s="4" t="s">
        <v>121</v>
      </c>
    </row>
    <row r="15" spans="1:26" x14ac:dyDescent="0.25">
      <c r="A15" s="6">
        <v>46142</v>
      </c>
      <c r="B15" s="4" t="s">
        <v>122</v>
      </c>
      <c r="C15" s="4" t="s">
        <v>66</v>
      </c>
      <c r="D15" s="4" t="s">
        <v>67</v>
      </c>
      <c r="E15" s="4" t="s">
        <v>68</v>
      </c>
      <c r="F15" s="13">
        <v>8</v>
      </c>
      <c r="G15" s="12">
        <v>42.1</v>
      </c>
      <c r="H15" s="12">
        <v>4.9000000000000004</v>
      </c>
      <c r="I15" s="12">
        <v>9.1999999999999993</v>
      </c>
      <c r="J15" s="12">
        <f t="shared" si="0"/>
        <v>322.70000000000005</v>
      </c>
      <c r="K15" s="12">
        <f t="shared" si="1"/>
        <v>322.70000000000005</v>
      </c>
      <c r="L15" s="4" t="s">
        <v>123</v>
      </c>
    </row>
    <row r="16" spans="1:26" x14ac:dyDescent="0.25">
      <c r="A16" s="6">
        <v>46144</v>
      </c>
      <c r="B16" s="4" t="s">
        <v>117</v>
      </c>
      <c r="C16" s="4" t="s">
        <v>71</v>
      </c>
      <c r="D16" s="4" t="s">
        <v>72</v>
      </c>
      <c r="E16" s="4" t="s">
        <v>68</v>
      </c>
      <c r="F16" s="13">
        <v>15</v>
      </c>
      <c r="G16" s="12">
        <v>0.55000000000000004</v>
      </c>
      <c r="H16" s="12">
        <v>0</v>
      </c>
      <c r="I16" s="12">
        <v>2</v>
      </c>
      <c r="J16" s="12">
        <f t="shared" si="0"/>
        <v>8.25</v>
      </c>
      <c r="K16" s="12">
        <f t="shared" si="1"/>
        <v>6.25</v>
      </c>
      <c r="L16" s="4" t="s">
        <v>117</v>
      </c>
    </row>
    <row r="17" spans="1:12" x14ac:dyDescent="0.25">
      <c r="A17" s="6">
        <v>46147</v>
      </c>
      <c r="B17" s="4" t="s">
        <v>112</v>
      </c>
      <c r="C17" s="4" t="s">
        <v>89</v>
      </c>
      <c r="D17" s="4" t="s">
        <v>90</v>
      </c>
      <c r="E17" s="4" t="s">
        <v>61</v>
      </c>
      <c r="F17" s="13">
        <v>35</v>
      </c>
      <c r="G17" s="12">
        <v>31.1</v>
      </c>
      <c r="H17" s="12">
        <v>1.5</v>
      </c>
      <c r="I17" s="12">
        <v>0</v>
      </c>
      <c r="J17" s="12">
        <f t="shared" si="0"/>
        <v>1090</v>
      </c>
      <c r="K17" s="12">
        <f t="shared" si="1"/>
        <v>-1090</v>
      </c>
      <c r="L17" s="4" t="s">
        <v>124</v>
      </c>
    </row>
    <row r="18" spans="1:12" x14ac:dyDescent="0.25">
      <c r="A18" s="6">
        <v>46152</v>
      </c>
      <c r="B18" s="4" t="s">
        <v>125</v>
      </c>
      <c r="C18" s="4" t="s">
        <v>109</v>
      </c>
      <c r="D18" s="4" t="s">
        <v>110</v>
      </c>
      <c r="E18" s="4" t="s">
        <v>68</v>
      </c>
      <c r="F18" s="13"/>
      <c r="G18" s="12">
        <v>500</v>
      </c>
      <c r="H18" s="12">
        <v>0</v>
      </c>
      <c r="I18" s="12">
        <v>0</v>
      </c>
      <c r="J18" s="12">
        <f t="shared" si="0"/>
        <v>500</v>
      </c>
      <c r="K18" s="12">
        <f t="shared" si="1"/>
        <v>-500</v>
      </c>
      <c r="L18" s="4" t="s">
        <v>126</v>
      </c>
    </row>
    <row r="19" spans="1:12" x14ac:dyDescent="0.25">
      <c r="A19" s="6">
        <v>46154</v>
      </c>
      <c r="B19" s="4" t="s">
        <v>112</v>
      </c>
      <c r="C19" s="4" t="s">
        <v>94</v>
      </c>
      <c r="D19" s="4" t="s">
        <v>95</v>
      </c>
      <c r="E19" s="4" t="s">
        <v>86</v>
      </c>
      <c r="F19" s="13">
        <v>12</v>
      </c>
      <c r="G19" s="12">
        <v>57.6</v>
      </c>
      <c r="H19" s="12">
        <v>2</v>
      </c>
      <c r="I19" s="12">
        <v>0</v>
      </c>
      <c r="J19" s="12">
        <f t="shared" si="0"/>
        <v>693.2</v>
      </c>
      <c r="K19" s="12">
        <f t="shared" si="1"/>
        <v>-693.2</v>
      </c>
      <c r="L19" s="4" t="s">
        <v>127</v>
      </c>
    </row>
    <row r="20" spans="1:12" x14ac:dyDescent="0.25">
      <c r="A20" s="6"/>
      <c r="B20" s="4"/>
      <c r="C20" s="4"/>
      <c r="D20" s="4"/>
      <c r="E20" s="4"/>
      <c r="F20" s="13"/>
      <c r="G20" s="12"/>
      <c r="H20" s="12"/>
      <c r="I20" s="12"/>
      <c r="J20" s="12" t="str">
        <f t="shared" si="0"/>
        <v/>
      </c>
      <c r="K20" s="12" t="str">
        <f t="shared" si="1"/>
        <v/>
      </c>
      <c r="L20" s="4"/>
    </row>
    <row r="21" spans="1:12" x14ac:dyDescent="0.25">
      <c r="A21" s="6"/>
      <c r="B21" s="4"/>
      <c r="C21" s="4"/>
      <c r="D21" s="4"/>
      <c r="E21" s="4"/>
      <c r="F21" s="13"/>
      <c r="G21" s="12"/>
      <c r="H21" s="12"/>
      <c r="I21" s="12"/>
      <c r="J21" s="12" t="str">
        <f t="shared" si="0"/>
        <v/>
      </c>
      <c r="K21" s="12" t="str">
        <f t="shared" si="1"/>
        <v/>
      </c>
      <c r="L21" s="4"/>
    </row>
    <row r="22" spans="1:12" x14ac:dyDescent="0.25">
      <c r="A22" s="6"/>
      <c r="B22" s="4"/>
      <c r="C22" s="4"/>
      <c r="D22" s="4"/>
      <c r="E22" s="4"/>
      <c r="F22" s="13"/>
      <c r="G22" s="12"/>
      <c r="H22" s="12"/>
      <c r="I22" s="12"/>
      <c r="J22" s="12" t="str">
        <f t="shared" si="0"/>
        <v/>
      </c>
      <c r="K22" s="12" t="str">
        <f t="shared" si="1"/>
        <v/>
      </c>
      <c r="L22" s="4"/>
    </row>
    <row r="23" spans="1:12" x14ac:dyDescent="0.25">
      <c r="A23" s="6"/>
      <c r="B23" s="4"/>
      <c r="C23" s="4"/>
      <c r="D23" s="4"/>
      <c r="E23" s="4"/>
      <c r="F23" s="13"/>
      <c r="G23" s="12"/>
      <c r="H23" s="12"/>
      <c r="I23" s="12"/>
      <c r="J23" s="12" t="str">
        <f t="shared" si="0"/>
        <v/>
      </c>
      <c r="K23" s="12" t="str">
        <f t="shared" si="1"/>
        <v/>
      </c>
      <c r="L23" s="4"/>
    </row>
    <row r="24" spans="1:12" x14ac:dyDescent="0.25">
      <c r="A24" s="6"/>
      <c r="B24" s="4"/>
      <c r="C24" s="4"/>
      <c r="D24" s="4"/>
      <c r="E24" s="4"/>
      <c r="F24" s="13"/>
      <c r="G24" s="12"/>
      <c r="H24" s="12"/>
      <c r="I24" s="12"/>
      <c r="J24" s="12" t="str">
        <f t="shared" si="0"/>
        <v/>
      </c>
      <c r="K24" s="12" t="str">
        <f t="shared" si="1"/>
        <v/>
      </c>
      <c r="L24" s="4"/>
    </row>
    <row r="25" spans="1:12" x14ac:dyDescent="0.25">
      <c r="A25" s="6"/>
      <c r="B25" s="4"/>
      <c r="C25" s="4"/>
      <c r="D25" s="4"/>
      <c r="E25" s="4"/>
      <c r="F25" s="13"/>
      <c r="G25" s="12"/>
      <c r="H25" s="12"/>
      <c r="I25" s="12"/>
      <c r="J25" s="12" t="str">
        <f t="shared" si="0"/>
        <v/>
      </c>
      <c r="K25" s="12" t="str">
        <f t="shared" si="1"/>
        <v/>
      </c>
      <c r="L25" s="4"/>
    </row>
    <row r="26" spans="1:12" x14ac:dyDescent="0.25">
      <c r="A26" s="6"/>
      <c r="B26" s="4"/>
      <c r="C26" s="4"/>
      <c r="D26" s="4"/>
      <c r="E26" s="4"/>
      <c r="F26" s="13"/>
      <c r="G26" s="12"/>
      <c r="H26" s="12"/>
      <c r="I26" s="12"/>
      <c r="J26" s="12" t="str">
        <f t="shared" si="0"/>
        <v/>
      </c>
      <c r="K26" s="12" t="str">
        <f t="shared" si="1"/>
        <v/>
      </c>
      <c r="L26" s="4"/>
    </row>
    <row r="27" spans="1:12" x14ac:dyDescent="0.25">
      <c r="A27" s="6"/>
      <c r="B27" s="4"/>
      <c r="C27" s="4"/>
      <c r="D27" s="4"/>
      <c r="E27" s="4"/>
      <c r="F27" s="13"/>
      <c r="G27" s="12"/>
      <c r="H27" s="12"/>
      <c r="I27" s="12"/>
      <c r="J27" s="12" t="str">
        <f t="shared" si="0"/>
        <v/>
      </c>
      <c r="K27" s="12" t="str">
        <f t="shared" si="1"/>
        <v/>
      </c>
      <c r="L27" s="4"/>
    </row>
    <row r="28" spans="1:12" x14ac:dyDescent="0.25">
      <c r="A28" s="6"/>
      <c r="B28" s="4"/>
      <c r="C28" s="4"/>
      <c r="D28" s="4"/>
      <c r="E28" s="4"/>
      <c r="F28" s="13"/>
      <c r="G28" s="12"/>
      <c r="H28" s="12"/>
      <c r="I28" s="12"/>
      <c r="J28" s="12" t="str">
        <f t="shared" si="0"/>
        <v/>
      </c>
      <c r="K28" s="12" t="str">
        <f t="shared" si="1"/>
        <v/>
      </c>
      <c r="L28" s="4"/>
    </row>
    <row r="29" spans="1:12" x14ac:dyDescent="0.25">
      <c r="A29" s="6"/>
      <c r="B29" s="4"/>
      <c r="C29" s="4"/>
      <c r="D29" s="4"/>
      <c r="E29" s="4"/>
      <c r="F29" s="13"/>
      <c r="G29" s="12"/>
      <c r="H29" s="12"/>
      <c r="I29" s="12"/>
      <c r="J29" s="12" t="str">
        <f t="shared" si="0"/>
        <v/>
      </c>
      <c r="K29" s="12" t="str">
        <f t="shared" si="1"/>
        <v/>
      </c>
      <c r="L29" s="4"/>
    </row>
    <row r="30" spans="1:12" x14ac:dyDescent="0.25">
      <c r="A30" s="6"/>
      <c r="B30" s="4"/>
      <c r="C30" s="4"/>
      <c r="D30" s="4"/>
      <c r="E30" s="4"/>
      <c r="F30" s="13"/>
      <c r="G30" s="12"/>
      <c r="H30" s="12"/>
      <c r="I30" s="12"/>
      <c r="J30" s="12" t="str">
        <f t="shared" si="0"/>
        <v/>
      </c>
      <c r="K30" s="12" t="str">
        <f t="shared" si="1"/>
        <v/>
      </c>
      <c r="L30" s="4"/>
    </row>
    <row r="31" spans="1:12" x14ac:dyDescent="0.25">
      <c r="A31" s="6"/>
      <c r="B31" s="4"/>
      <c r="C31" s="4"/>
      <c r="D31" s="4"/>
      <c r="E31" s="4"/>
      <c r="F31" s="13"/>
      <c r="G31" s="12"/>
      <c r="H31" s="12"/>
      <c r="I31" s="12"/>
      <c r="J31" s="12" t="str">
        <f t="shared" si="0"/>
        <v/>
      </c>
      <c r="K31" s="12" t="str">
        <f t="shared" si="1"/>
        <v/>
      </c>
      <c r="L31" s="4"/>
    </row>
    <row r="32" spans="1:12" x14ac:dyDescent="0.25">
      <c r="A32" s="6"/>
      <c r="B32" s="4"/>
      <c r="C32" s="4"/>
      <c r="D32" s="4"/>
      <c r="E32" s="4"/>
      <c r="F32" s="13"/>
      <c r="G32" s="12"/>
      <c r="H32" s="12"/>
      <c r="I32" s="12"/>
      <c r="J32" s="12" t="str">
        <f t="shared" si="0"/>
        <v/>
      </c>
      <c r="K32" s="12" t="str">
        <f t="shared" si="1"/>
        <v/>
      </c>
      <c r="L32" s="4"/>
    </row>
    <row r="33" spans="1:12" x14ac:dyDescent="0.25">
      <c r="A33" s="6"/>
      <c r="B33" s="4"/>
      <c r="C33" s="4"/>
      <c r="D33" s="4"/>
      <c r="E33" s="4"/>
      <c r="F33" s="13"/>
      <c r="G33" s="12"/>
      <c r="H33" s="12"/>
      <c r="I33" s="12"/>
      <c r="J33" s="12" t="str">
        <f t="shared" si="0"/>
        <v/>
      </c>
      <c r="K33" s="12" t="str">
        <f t="shared" si="1"/>
        <v/>
      </c>
      <c r="L33" s="4"/>
    </row>
    <row r="34" spans="1:12" x14ac:dyDescent="0.25">
      <c r="A34" s="6"/>
      <c r="B34" s="4"/>
      <c r="C34" s="4"/>
      <c r="D34" s="4"/>
      <c r="E34" s="4"/>
      <c r="F34" s="13"/>
      <c r="G34" s="12"/>
      <c r="H34" s="12"/>
      <c r="I34" s="12"/>
      <c r="J34" s="12" t="str">
        <f t="shared" si="0"/>
        <v/>
      </c>
      <c r="K34" s="12" t="str">
        <f t="shared" si="1"/>
        <v/>
      </c>
      <c r="L34" s="4"/>
    </row>
    <row r="35" spans="1:12" x14ac:dyDescent="0.25">
      <c r="A35" s="6"/>
      <c r="B35" s="4"/>
      <c r="C35" s="4"/>
      <c r="D35" s="4"/>
      <c r="E35" s="4"/>
      <c r="F35" s="13"/>
      <c r="G35" s="12"/>
      <c r="H35" s="12"/>
      <c r="I35" s="12"/>
      <c r="J35" s="12" t="str">
        <f t="shared" si="0"/>
        <v/>
      </c>
      <c r="K35" s="12" t="str">
        <f t="shared" si="1"/>
        <v/>
      </c>
      <c r="L35" s="4"/>
    </row>
    <row r="36" spans="1:12" x14ac:dyDescent="0.25">
      <c r="A36" s="6"/>
      <c r="B36" s="4"/>
      <c r="C36" s="4"/>
      <c r="D36" s="4"/>
      <c r="E36" s="4"/>
      <c r="F36" s="13"/>
      <c r="G36" s="12"/>
      <c r="H36" s="12"/>
      <c r="I36" s="12"/>
      <c r="J36" s="12" t="str">
        <f t="shared" si="0"/>
        <v/>
      </c>
      <c r="K36" s="12" t="str">
        <f t="shared" si="1"/>
        <v/>
      </c>
      <c r="L36" s="4"/>
    </row>
    <row r="37" spans="1:12" x14ac:dyDescent="0.25">
      <c r="A37" s="6"/>
      <c r="B37" s="4"/>
      <c r="C37" s="4"/>
      <c r="D37" s="4"/>
      <c r="E37" s="4"/>
      <c r="F37" s="13"/>
      <c r="G37" s="12"/>
      <c r="H37" s="12"/>
      <c r="I37" s="12"/>
      <c r="J37" s="12" t="str">
        <f t="shared" ref="J37:J68" si="2">IF($B37="","",IF($B37="Kauf",$F37*$G37+$H37+$I37,IF($B37="Verkauf",$F37*$G37-$H37-$I37,IF($B37="Dividende",$F37*$G37,IF(OR($B37="Einzahlung",$B37="Entnahme"),$G37,IF($B37="Gebühr",$H37,""))))))</f>
        <v/>
      </c>
      <c r="K37" s="12" t="str">
        <f t="shared" ref="K37:K68" si="3">IF($B37="","",IF($B37="Kauf",-($F37*$G37+$H37+$I37),IF($B37="Verkauf",$F37*$G37-$H37-$I37,IF($B37="Dividende",$F37*$G37-$I37,IF($B37="Einzahlung",$G37,IF($B37="Entnahme",-$G37,IF($B37="Gebühr",-$H37,"")))))))</f>
        <v/>
      </c>
      <c r="L37" s="4"/>
    </row>
    <row r="38" spans="1:12" x14ac:dyDescent="0.25">
      <c r="A38" s="6"/>
      <c r="B38" s="4"/>
      <c r="C38" s="4"/>
      <c r="D38" s="4"/>
      <c r="E38" s="4"/>
      <c r="F38" s="13"/>
      <c r="G38" s="12"/>
      <c r="H38" s="12"/>
      <c r="I38" s="12"/>
      <c r="J38" s="12" t="str">
        <f t="shared" si="2"/>
        <v/>
      </c>
      <c r="K38" s="12" t="str">
        <f t="shared" si="3"/>
        <v/>
      </c>
      <c r="L38" s="4"/>
    </row>
    <row r="39" spans="1:12" x14ac:dyDescent="0.25">
      <c r="A39" s="6"/>
      <c r="B39" s="4"/>
      <c r="C39" s="4"/>
      <c r="D39" s="4"/>
      <c r="E39" s="4"/>
      <c r="F39" s="13"/>
      <c r="G39" s="12"/>
      <c r="H39" s="12"/>
      <c r="I39" s="12"/>
      <c r="J39" s="12" t="str">
        <f t="shared" si="2"/>
        <v/>
      </c>
      <c r="K39" s="12" t="str">
        <f t="shared" si="3"/>
        <v/>
      </c>
      <c r="L39" s="4"/>
    </row>
    <row r="40" spans="1:12" x14ac:dyDescent="0.25">
      <c r="A40" s="6"/>
      <c r="B40" s="4"/>
      <c r="C40" s="4"/>
      <c r="D40" s="4"/>
      <c r="E40" s="4"/>
      <c r="F40" s="13"/>
      <c r="G40" s="12"/>
      <c r="H40" s="12"/>
      <c r="I40" s="12"/>
      <c r="J40" s="12" t="str">
        <f t="shared" si="2"/>
        <v/>
      </c>
      <c r="K40" s="12" t="str">
        <f t="shared" si="3"/>
        <v/>
      </c>
      <c r="L40" s="4"/>
    </row>
    <row r="41" spans="1:12" x14ac:dyDescent="0.25">
      <c r="A41" s="6"/>
      <c r="B41" s="4"/>
      <c r="C41" s="4"/>
      <c r="D41" s="4"/>
      <c r="E41" s="4"/>
      <c r="F41" s="13"/>
      <c r="G41" s="12"/>
      <c r="H41" s="12"/>
      <c r="I41" s="12"/>
      <c r="J41" s="12" t="str">
        <f t="shared" si="2"/>
        <v/>
      </c>
      <c r="K41" s="12" t="str">
        <f t="shared" si="3"/>
        <v/>
      </c>
      <c r="L41" s="4"/>
    </row>
    <row r="42" spans="1:12" x14ac:dyDescent="0.25">
      <c r="A42" s="6"/>
      <c r="B42" s="4"/>
      <c r="C42" s="4"/>
      <c r="D42" s="4"/>
      <c r="E42" s="4"/>
      <c r="F42" s="13"/>
      <c r="G42" s="12"/>
      <c r="H42" s="12"/>
      <c r="I42" s="12"/>
      <c r="J42" s="12" t="str">
        <f t="shared" si="2"/>
        <v/>
      </c>
      <c r="K42" s="12" t="str">
        <f t="shared" si="3"/>
        <v/>
      </c>
      <c r="L42" s="4"/>
    </row>
    <row r="43" spans="1:12" x14ac:dyDescent="0.25">
      <c r="A43" s="6"/>
      <c r="B43" s="4"/>
      <c r="C43" s="4"/>
      <c r="D43" s="4"/>
      <c r="E43" s="4"/>
      <c r="F43" s="13"/>
      <c r="G43" s="12"/>
      <c r="H43" s="12"/>
      <c r="I43" s="12"/>
      <c r="J43" s="12" t="str">
        <f t="shared" si="2"/>
        <v/>
      </c>
      <c r="K43" s="12" t="str">
        <f t="shared" si="3"/>
        <v/>
      </c>
      <c r="L43" s="4"/>
    </row>
    <row r="44" spans="1:12" x14ac:dyDescent="0.25">
      <c r="A44" s="6"/>
      <c r="B44" s="4"/>
      <c r="C44" s="4"/>
      <c r="D44" s="4"/>
      <c r="E44" s="4"/>
      <c r="F44" s="13"/>
      <c r="G44" s="12"/>
      <c r="H44" s="12"/>
      <c r="I44" s="12"/>
      <c r="J44" s="12" t="str">
        <f t="shared" si="2"/>
        <v/>
      </c>
      <c r="K44" s="12" t="str">
        <f t="shared" si="3"/>
        <v/>
      </c>
      <c r="L44" s="4"/>
    </row>
    <row r="45" spans="1:12" x14ac:dyDescent="0.25">
      <c r="A45" s="6"/>
      <c r="B45" s="4"/>
      <c r="C45" s="4"/>
      <c r="D45" s="4"/>
      <c r="E45" s="4"/>
      <c r="F45" s="13"/>
      <c r="G45" s="12"/>
      <c r="H45" s="12"/>
      <c r="I45" s="12"/>
      <c r="J45" s="12" t="str">
        <f t="shared" si="2"/>
        <v/>
      </c>
      <c r="K45" s="12" t="str">
        <f t="shared" si="3"/>
        <v/>
      </c>
      <c r="L45" s="4"/>
    </row>
    <row r="46" spans="1:12" x14ac:dyDescent="0.25">
      <c r="A46" s="6"/>
      <c r="B46" s="4"/>
      <c r="C46" s="4"/>
      <c r="D46" s="4"/>
      <c r="E46" s="4"/>
      <c r="F46" s="13"/>
      <c r="G46" s="12"/>
      <c r="H46" s="12"/>
      <c r="I46" s="12"/>
      <c r="J46" s="12" t="str">
        <f t="shared" si="2"/>
        <v/>
      </c>
      <c r="K46" s="12" t="str">
        <f t="shared" si="3"/>
        <v/>
      </c>
      <c r="L46" s="4"/>
    </row>
    <row r="47" spans="1:12" x14ac:dyDescent="0.25">
      <c r="A47" s="6"/>
      <c r="B47" s="4"/>
      <c r="C47" s="4"/>
      <c r="D47" s="4"/>
      <c r="E47" s="4"/>
      <c r="F47" s="13"/>
      <c r="G47" s="12"/>
      <c r="H47" s="12"/>
      <c r="I47" s="12"/>
      <c r="J47" s="12" t="str">
        <f t="shared" si="2"/>
        <v/>
      </c>
      <c r="K47" s="12" t="str">
        <f t="shared" si="3"/>
        <v/>
      </c>
      <c r="L47" s="4"/>
    </row>
    <row r="48" spans="1:12" x14ac:dyDescent="0.25">
      <c r="A48" s="6"/>
      <c r="B48" s="4"/>
      <c r="C48" s="4"/>
      <c r="D48" s="4"/>
      <c r="E48" s="4"/>
      <c r="F48" s="13"/>
      <c r="G48" s="12"/>
      <c r="H48" s="12"/>
      <c r="I48" s="12"/>
      <c r="J48" s="12" t="str">
        <f t="shared" si="2"/>
        <v/>
      </c>
      <c r="K48" s="12" t="str">
        <f t="shared" si="3"/>
        <v/>
      </c>
      <c r="L48" s="4"/>
    </row>
    <row r="49" spans="1:12" x14ac:dyDescent="0.25">
      <c r="A49" s="6"/>
      <c r="B49" s="4"/>
      <c r="C49" s="4"/>
      <c r="D49" s="4"/>
      <c r="E49" s="4"/>
      <c r="F49" s="13"/>
      <c r="G49" s="12"/>
      <c r="H49" s="12"/>
      <c r="I49" s="12"/>
      <c r="J49" s="12" t="str">
        <f t="shared" si="2"/>
        <v/>
      </c>
      <c r="K49" s="12" t="str">
        <f t="shared" si="3"/>
        <v/>
      </c>
      <c r="L49" s="4"/>
    </row>
    <row r="50" spans="1:12" x14ac:dyDescent="0.25">
      <c r="A50" s="6"/>
      <c r="B50" s="4"/>
      <c r="C50" s="4"/>
      <c r="D50" s="4"/>
      <c r="E50" s="4"/>
      <c r="F50" s="13"/>
      <c r="G50" s="12"/>
      <c r="H50" s="12"/>
      <c r="I50" s="12"/>
      <c r="J50" s="12" t="str">
        <f t="shared" si="2"/>
        <v/>
      </c>
      <c r="K50" s="12" t="str">
        <f t="shared" si="3"/>
        <v/>
      </c>
      <c r="L50" s="4"/>
    </row>
    <row r="51" spans="1:12" x14ac:dyDescent="0.25">
      <c r="A51" s="6"/>
      <c r="B51" s="4"/>
      <c r="C51" s="4"/>
      <c r="D51" s="4"/>
      <c r="E51" s="4"/>
      <c r="F51" s="13"/>
      <c r="G51" s="12"/>
      <c r="H51" s="12"/>
      <c r="I51" s="12"/>
      <c r="J51" s="12" t="str">
        <f t="shared" si="2"/>
        <v/>
      </c>
      <c r="K51" s="12" t="str">
        <f t="shared" si="3"/>
        <v/>
      </c>
      <c r="L51" s="4"/>
    </row>
    <row r="52" spans="1:12" x14ac:dyDescent="0.25">
      <c r="A52" s="6"/>
      <c r="B52" s="4"/>
      <c r="C52" s="4"/>
      <c r="D52" s="4"/>
      <c r="E52" s="4"/>
      <c r="F52" s="13"/>
      <c r="G52" s="12"/>
      <c r="H52" s="12"/>
      <c r="I52" s="12"/>
      <c r="J52" s="12" t="str">
        <f t="shared" si="2"/>
        <v/>
      </c>
      <c r="K52" s="12" t="str">
        <f t="shared" si="3"/>
        <v/>
      </c>
      <c r="L52" s="4"/>
    </row>
    <row r="53" spans="1:12" x14ac:dyDescent="0.25">
      <c r="A53" s="6"/>
      <c r="B53" s="4"/>
      <c r="C53" s="4"/>
      <c r="D53" s="4"/>
      <c r="E53" s="4"/>
      <c r="F53" s="13"/>
      <c r="G53" s="12"/>
      <c r="H53" s="12"/>
      <c r="I53" s="12"/>
      <c r="J53" s="12" t="str">
        <f t="shared" si="2"/>
        <v/>
      </c>
      <c r="K53" s="12" t="str">
        <f t="shared" si="3"/>
        <v/>
      </c>
      <c r="L53" s="4"/>
    </row>
    <row r="54" spans="1:12" x14ac:dyDescent="0.25">
      <c r="A54" s="6"/>
      <c r="B54" s="4"/>
      <c r="C54" s="4"/>
      <c r="D54" s="4"/>
      <c r="E54" s="4"/>
      <c r="F54" s="13"/>
      <c r="G54" s="12"/>
      <c r="H54" s="12"/>
      <c r="I54" s="12"/>
      <c r="J54" s="12" t="str">
        <f t="shared" si="2"/>
        <v/>
      </c>
      <c r="K54" s="12" t="str">
        <f t="shared" si="3"/>
        <v/>
      </c>
      <c r="L54" s="4"/>
    </row>
    <row r="55" spans="1:12" x14ac:dyDescent="0.25">
      <c r="A55" s="6"/>
      <c r="B55" s="4"/>
      <c r="C55" s="4"/>
      <c r="D55" s="4"/>
      <c r="E55" s="4"/>
      <c r="F55" s="13"/>
      <c r="G55" s="12"/>
      <c r="H55" s="12"/>
      <c r="I55" s="12"/>
      <c r="J55" s="12" t="str">
        <f t="shared" si="2"/>
        <v/>
      </c>
      <c r="K55" s="12" t="str">
        <f t="shared" si="3"/>
        <v/>
      </c>
      <c r="L55" s="4"/>
    </row>
    <row r="56" spans="1:12" x14ac:dyDescent="0.25">
      <c r="A56" s="6"/>
      <c r="B56" s="4"/>
      <c r="C56" s="4"/>
      <c r="D56" s="4"/>
      <c r="E56" s="4"/>
      <c r="F56" s="13"/>
      <c r="G56" s="12"/>
      <c r="H56" s="12"/>
      <c r="I56" s="12"/>
      <c r="J56" s="12" t="str">
        <f t="shared" si="2"/>
        <v/>
      </c>
      <c r="K56" s="12" t="str">
        <f t="shared" si="3"/>
        <v/>
      </c>
      <c r="L56" s="4"/>
    </row>
    <row r="57" spans="1:12" x14ac:dyDescent="0.25">
      <c r="A57" s="6"/>
      <c r="B57" s="4"/>
      <c r="C57" s="4"/>
      <c r="D57" s="4"/>
      <c r="E57" s="4"/>
      <c r="F57" s="13"/>
      <c r="G57" s="12"/>
      <c r="H57" s="12"/>
      <c r="I57" s="12"/>
      <c r="J57" s="12" t="str">
        <f t="shared" si="2"/>
        <v/>
      </c>
      <c r="K57" s="12" t="str">
        <f t="shared" si="3"/>
        <v/>
      </c>
      <c r="L57" s="4"/>
    </row>
    <row r="58" spans="1:12" x14ac:dyDescent="0.25">
      <c r="A58" s="6"/>
      <c r="B58" s="4"/>
      <c r="C58" s="4"/>
      <c r="D58" s="4"/>
      <c r="E58" s="4"/>
      <c r="F58" s="13"/>
      <c r="G58" s="12"/>
      <c r="H58" s="12"/>
      <c r="I58" s="12"/>
      <c r="J58" s="12" t="str">
        <f t="shared" si="2"/>
        <v/>
      </c>
      <c r="K58" s="12" t="str">
        <f t="shared" si="3"/>
        <v/>
      </c>
      <c r="L58" s="4"/>
    </row>
    <row r="59" spans="1:12" x14ac:dyDescent="0.25">
      <c r="A59" s="6"/>
      <c r="B59" s="4"/>
      <c r="C59" s="4"/>
      <c r="D59" s="4"/>
      <c r="E59" s="4"/>
      <c r="F59" s="13"/>
      <c r="G59" s="12"/>
      <c r="H59" s="12"/>
      <c r="I59" s="12"/>
      <c r="J59" s="12" t="str">
        <f t="shared" si="2"/>
        <v/>
      </c>
      <c r="K59" s="12" t="str">
        <f t="shared" si="3"/>
        <v/>
      </c>
      <c r="L59" s="4"/>
    </row>
    <row r="60" spans="1:12" x14ac:dyDescent="0.25">
      <c r="A60" s="6"/>
      <c r="B60" s="4"/>
      <c r="C60" s="4"/>
      <c r="D60" s="4"/>
      <c r="E60" s="4"/>
      <c r="F60" s="13"/>
      <c r="G60" s="12"/>
      <c r="H60" s="12"/>
      <c r="I60" s="12"/>
      <c r="J60" s="12" t="str">
        <f t="shared" si="2"/>
        <v/>
      </c>
      <c r="K60" s="12" t="str">
        <f t="shared" si="3"/>
        <v/>
      </c>
      <c r="L60" s="4"/>
    </row>
    <row r="61" spans="1:12" x14ac:dyDescent="0.25">
      <c r="A61" s="6"/>
      <c r="B61" s="4"/>
      <c r="C61" s="4"/>
      <c r="D61" s="4"/>
      <c r="E61" s="4"/>
      <c r="F61" s="13"/>
      <c r="G61" s="12"/>
      <c r="H61" s="12"/>
      <c r="I61" s="12"/>
      <c r="J61" s="12" t="str">
        <f t="shared" si="2"/>
        <v/>
      </c>
      <c r="K61" s="12" t="str">
        <f t="shared" si="3"/>
        <v/>
      </c>
      <c r="L61" s="4"/>
    </row>
    <row r="62" spans="1:12" x14ac:dyDescent="0.25">
      <c r="A62" s="6"/>
      <c r="B62" s="4"/>
      <c r="C62" s="4"/>
      <c r="D62" s="4"/>
      <c r="E62" s="4"/>
      <c r="F62" s="13"/>
      <c r="G62" s="12"/>
      <c r="H62" s="12"/>
      <c r="I62" s="12"/>
      <c r="J62" s="12" t="str">
        <f t="shared" si="2"/>
        <v/>
      </c>
      <c r="K62" s="12" t="str">
        <f t="shared" si="3"/>
        <v/>
      </c>
      <c r="L62" s="4"/>
    </row>
    <row r="63" spans="1:12" x14ac:dyDescent="0.25">
      <c r="A63" s="6"/>
      <c r="B63" s="4"/>
      <c r="C63" s="4"/>
      <c r="D63" s="4"/>
      <c r="E63" s="4"/>
      <c r="F63" s="13"/>
      <c r="G63" s="12"/>
      <c r="H63" s="12"/>
      <c r="I63" s="12"/>
      <c r="J63" s="12" t="str">
        <f t="shared" si="2"/>
        <v/>
      </c>
      <c r="K63" s="12" t="str">
        <f t="shared" si="3"/>
        <v/>
      </c>
      <c r="L63" s="4"/>
    </row>
    <row r="64" spans="1:12" x14ac:dyDescent="0.25">
      <c r="A64" s="6"/>
      <c r="B64" s="4"/>
      <c r="C64" s="4"/>
      <c r="D64" s="4"/>
      <c r="E64" s="4"/>
      <c r="F64" s="13"/>
      <c r="G64" s="12"/>
      <c r="H64" s="12"/>
      <c r="I64" s="12"/>
      <c r="J64" s="12" t="str">
        <f t="shared" si="2"/>
        <v/>
      </c>
      <c r="K64" s="12" t="str">
        <f t="shared" si="3"/>
        <v/>
      </c>
      <c r="L64" s="4"/>
    </row>
    <row r="65" spans="1:12" x14ac:dyDescent="0.25">
      <c r="A65" s="6"/>
      <c r="B65" s="4"/>
      <c r="C65" s="4"/>
      <c r="D65" s="4"/>
      <c r="E65" s="4"/>
      <c r="F65" s="13"/>
      <c r="G65" s="12"/>
      <c r="H65" s="12"/>
      <c r="I65" s="12"/>
      <c r="J65" s="12" t="str">
        <f t="shared" si="2"/>
        <v/>
      </c>
      <c r="K65" s="12" t="str">
        <f t="shared" si="3"/>
        <v/>
      </c>
      <c r="L65" s="4"/>
    </row>
    <row r="66" spans="1:12" x14ac:dyDescent="0.25">
      <c r="A66" s="6"/>
      <c r="B66" s="4"/>
      <c r="C66" s="4"/>
      <c r="D66" s="4"/>
      <c r="E66" s="4"/>
      <c r="F66" s="13"/>
      <c r="G66" s="12"/>
      <c r="H66" s="12"/>
      <c r="I66" s="12"/>
      <c r="J66" s="12" t="str">
        <f t="shared" si="2"/>
        <v/>
      </c>
      <c r="K66" s="12" t="str">
        <f t="shared" si="3"/>
        <v/>
      </c>
      <c r="L66" s="4"/>
    </row>
    <row r="67" spans="1:12" x14ac:dyDescent="0.25">
      <c r="A67" s="6"/>
      <c r="B67" s="4"/>
      <c r="C67" s="4"/>
      <c r="D67" s="4"/>
      <c r="E67" s="4"/>
      <c r="F67" s="13"/>
      <c r="G67" s="12"/>
      <c r="H67" s="12"/>
      <c r="I67" s="12"/>
      <c r="J67" s="12" t="str">
        <f t="shared" si="2"/>
        <v/>
      </c>
      <c r="K67" s="12" t="str">
        <f t="shared" si="3"/>
        <v/>
      </c>
      <c r="L67" s="4"/>
    </row>
    <row r="68" spans="1:12" x14ac:dyDescent="0.25">
      <c r="A68" s="6"/>
      <c r="B68" s="4"/>
      <c r="C68" s="4"/>
      <c r="D68" s="4"/>
      <c r="E68" s="4"/>
      <c r="F68" s="13"/>
      <c r="G68" s="12"/>
      <c r="H68" s="12"/>
      <c r="I68" s="12"/>
      <c r="J68" s="12" t="str">
        <f t="shared" si="2"/>
        <v/>
      </c>
      <c r="K68" s="12" t="str">
        <f t="shared" si="3"/>
        <v/>
      </c>
      <c r="L68" s="4"/>
    </row>
    <row r="69" spans="1:12" x14ac:dyDescent="0.25">
      <c r="A69" s="6"/>
      <c r="B69" s="4"/>
      <c r="C69" s="4"/>
      <c r="D69" s="4"/>
      <c r="E69" s="4"/>
      <c r="F69" s="13"/>
      <c r="G69" s="12"/>
      <c r="H69" s="12"/>
      <c r="I69" s="12"/>
      <c r="J69" s="12" t="str">
        <f t="shared" ref="J69:J100" si="4">IF($B69="","",IF($B69="Kauf",$F69*$G69+$H69+$I69,IF($B69="Verkauf",$F69*$G69-$H69-$I69,IF($B69="Dividende",$F69*$G69,IF(OR($B69="Einzahlung",$B69="Entnahme"),$G69,IF($B69="Gebühr",$H69,""))))))</f>
        <v/>
      </c>
      <c r="K69" s="12" t="str">
        <f t="shared" ref="K69:K100" si="5">IF($B69="","",IF($B69="Kauf",-($F69*$G69+$H69+$I69),IF($B69="Verkauf",$F69*$G69-$H69-$I69,IF($B69="Dividende",$F69*$G69-$I69,IF($B69="Einzahlung",$G69,IF($B69="Entnahme",-$G69,IF($B69="Gebühr",-$H69,"")))))))</f>
        <v/>
      </c>
      <c r="L69" s="4"/>
    </row>
    <row r="70" spans="1:12" x14ac:dyDescent="0.25">
      <c r="A70" s="6"/>
      <c r="B70" s="4"/>
      <c r="C70" s="4"/>
      <c r="D70" s="4"/>
      <c r="E70" s="4"/>
      <c r="F70" s="13"/>
      <c r="G70" s="12"/>
      <c r="H70" s="12"/>
      <c r="I70" s="12"/>
      <c r="J70" s="12" t="str">
        <f t="shared" si="4"/>
        <v/>
      </c>
      <c r="K70" s="12" t="str">
        <f t="shared" si="5"/>
        <v/>
      </c>
      <c r="L70" s="4"/>
    </row>
    <row r="71" spans="1:12" x14ac:dyDescent="0.25">
      <c r="A71" s="6"/>
      <c r="B71" s="4"/>
      <c r="C71" s="4"/>
      <c r="D71" s="4"/>
      <c r="E71" s="4"/>
      <c r="F71" s="13"/>
      <c r="G71" s="12"/>
      <c r="H71" s="12"/>
      <c r="I71" s="12"/>
      <c r="J71" s="12" t="str">
        <f t="shared" si="4"/>
        <v/>
      </c>
      <c r="K71" s="12" t="str">
        <f t="shared" si="5"/>
        <v/>
      </c>
      <c r="L71" s="4"/>
    </row>
    <row r="72" spans="1:12" x14ac:dyDescent="0.25">
      <c r="A72" s="6"/>
      <c r="B72" s="4"/>
      <c r="C72" s="4"/>
      <c r="D72" s="4"/>
      <c r="E72" s="4"/>
      <c r="F72" s="13"/>
      <c r="G72" s="12"/>
      <c r="H72" s="12"/>
      <c r="I72" s="12"/>
      <c r="J72" s="12" t="str">
        <f t="shared" si="4"/>
        <v/>
      </c>
      <c r="K72" s="12" t="str">
        <f t="shared" si="5"/>
        <v/>
      </c>
      <c r="L72" s="4"/>
    </row>
    <row r="73" spans="1:12" x14ac:dyDescent="0.25">
      <c r="A73" s="6"/>
      <c r="B73" s="4"/>
      <c r="C73" s="4"/>
      <c r="D73" s="4"/>
      <c r="E73" s="4"/>
      <c r="F73" s="13"/>
      <c r="G73" s="12"/>
      <c r="H73" s="12"/>
      <c r="I73" s="12"/>
      <c r="J73" s="12" t="str">
        <f t="shared" si="4"/>
        <v/>
      </c>
      <c r="K73" s="12" t="str">
        <f t="shared" si="5"/>
        <v/>
      </c>
      <c r="L73" s="4"/>
    </row>
    <row r="74" spans="1:12" x14ac:dyDescent="0.25">
      <c r="A74" s="6"/>
      <c r="B74" s="4"/>
      <c r="C74" s="4"/>
      <c r="D74" s="4"/>
      <c r="E74" s="4"/>
      <c r="F74" s="13"/>
      <c r="G74" s="12"/>
      <c r="H74" s="12"/>
      <c r="I74" s="12"/>
      <c r="J74" s="12" t="str">
        <f t="shared" si="4"/>
        <v/>
      </c>
      <c r="K74" s="12" t="str">
        <f t="shared" si="5"/>
        <v/>
      </c>
      <c r="L74" s="4"/>
    </row>
    <row r="75" spans="1:12" x14ac:dyDescent="0.25">
      <c r="A75" s="6"/>
      <c r="B75" s="4"/>
      <c r="C75" s="4"/>
      <c r="D75" s="4"/>
      <c r="E75" s="4"/>
      <c r="F75" s="13"/>
      <c r="G75" s="12"/>
      <c r="H75" s="12"/>
      <c r="I75" s="12"/>
      <c r="J75" s="12" t="str">
        <f t="shared" si="4"/>
        <v/>
      </c>
      <c r="K75" s="12" t="str">
        <f t="shared" si="5"/>
        <v/>
      </c>
      <c r="L75" s="4"/>
    </row>
    <row r="76" spans="1:12" x14ac:dyDescent="0.25">
      <c r="A76" s="6"/>
      <c r="B76" s="4"/>
      <c r="C76" s="4"/>
      <c r="D76" s="4"/>
      <c r="E76" s="4"/>
      <c r="F76" s="13"/>
      <c r="G76" s="12"/>
      <c r="H76" s="12"/>
      <c r="I76" s="12"/>
      <c r="J76" s="12" t="str">
        <f t="shared" si="4"/>
        <v/>
      </c>
      <c r="K76" s="12" t="str">
        <f t="shared" si="5"/>
        <v/>
      </c>
      <c r="L76" s="4"/>
    </row>
    <row r="77" spans="1:12" x14ac:dyDescent="0.25">
      <c r="A77" s="6"/>
      <c r="B77" s="4"/>
      <c r="C77" s="4"/>
      <c r="D77" s="4"/>
      <c r="E77" s="4"/>
      <c r="F77" s="13"/>
      <c r="G77" s="12"/>
      <c r="H77" s="12"/>
      <c r="I77" s="12"/>
      <c r="J77" s="12" t="str">
        <f t="shared" si="4"/>
        <v/>
      </c>
      <c r="K77" s="12" t="str">
        <f t="shared" si="5"/>
        <v/>
      </c>
      <c r="L77" s="4"/>
    </row>
    <row r="78" spans="1:12" x14ac:dyDescent="0.25">
      <c r="A78" s="6"/>
      <c r="B78" s="4"/>
      <c r="C78" s="4"/>
      <c r="D78" s="4"/>
      <c r="E78" s="4"/>
      <c r="F78" s="13"/>
      <c r="G78" s="12"/>
      <c r="H78" s="12"/>
      <c r="I78" s="12"/>
      <c r="J78" s="12" t="str">
        <f t="shared" si="4"/>
        <v/>
      </c>
      <c r="K78" s="12" t="str">
        <f t="shared" si="5"/>
        <v/>
      </c>
      <c r="L78" s="4"/>
    </row>
    <row r="79" spans="1:12" x14ac:dyDescent="0.25">
      <c r="A79" s="6"/>
      <c r="B79" s="4"/>
      <c r="C79" s="4"/>
      <c r="D79" s="4"/>
      <c r="E79" s="4"/>
      <c r="F79" s="13"/>
      <c r="G79" s="12"/>
      <c r="H79" s="12"/>
      <c r="I79" s="12"/>
      <c r="J79" s="12" t="str">
        <f t="shared" si="4"/>
        <v/>
      </c>
      <c r="K79" s="12" t="str">
        <f t="shared" si="5"/>
        <v/>
      </c>
      <c r="L79" s="4"/>
    </row>
    <row r="80" spans="1:12" x14ac:dyDescent="0.25">
      <c r="A80" s="6"/>
      <c r="B80" s="4"/>
      <c r="C80" s="4"/>
      <c r="D80" s="4"/>
      <c r="E80" s="4"/>
      <c r="F80" s="13"/>
      <c r="G80" s="12"/>
      <c r="H80" s="12"/>
      <c r="I80" s="12"/>
      <c r="J80" s="12" t="str">
        <f t="shared" si="4"/>
        <v/>
      </c>
      <c r="K80" s="12" t="str">
        <f t="shared" si="5"/>
        <v/>
      </c>
      <c r="L80" s="4"/>
    </row>
    <row r="81" spans="1:12" x14ac:dyDescent="0.25">
      <c r="A81" s="6"/>
      <c r="B81" s="4"/>
      <c r="C81" s="4"/>
      <c r="D81" s="4"/>
      <c r="E81" s="4"/>
      <c r="F81" s="13"/>
      <c r="G81" s="12"/>
      <c r="H81" s="12"/>
      <c r="I81" s="12"/>
      <c r="J81" s="12" t="str">
        <f t="shared" si="4"/>
        <v/>
      </c>
      <c r="K81" s="12" t="str">
        <f t="shared" si="5"/>
        <v/>
      </c>
      <c r="L81" s="4"/>
    </row>
    <row r="82" spans="1:12" x14ac:dyDescent="0.25">
      <c r="A82" s="6"/>
      <c r="B82" s="4"/>
      <c r="C82" s="4"/>
      <c r="D82" s="4"/>
      <c r="E82" s="4"/>
      <c r="F82" s="13"/>
      <c r="G82" s="12"/>
      <c r="H82" s="12"/>
      <c r="I82" s="12"/>
      <c r="J82" s="12" t="str">
        <f t="shared" si="4"/>
        <v/>
      </c>
      <c r="K82" s="12" t="str">
        <f t="shared" si="5"/>
        <v/>
      </c>
      <c r="L82" s="4"/>
    </row>
    <row r="83" spans="1:12" x14ac:dyDescent="0.25">
      <c r="A83" s="6"/>
      <c r="B83" s="4"/>
      <c r="C83" s="4"/>
      <c r="D83" s="4"/>
      <c r="E83" s="4"/>
      <c r="F83" s="13"/>
      <c r="G83" s="12"/>
      <c r="H83" s="12"/>
      <c r="I83" s="12"/>
      <c r="J83" s="12" t="str">
        <f t="shared" si="4"/>
        <v/>
      </c>
      <c r="K83" s="12" t="str">
        <f t="shared" si="5"/>
        <v/>
      </c>
      <c r="L83" s="4"/>
    </row>
    <row r="84" spans="1:12" x14ac:dyDescent="0.25">
      <c r="A84" s="6"/>
      <c r="B84" s="4"/>
      <c r="C84" s="4"/>
      <c r="D84" s="4"/>
      <c r="E84" s="4"/>
      <c r="F84" s="13"/>
      <c r="G84" s="12"/>
      <c r="H84" s="12"/>
      <c r="I84" s="12"/>
      <c r="J84" s="12" t="str">
        <f t="shared" si="4"/>
        <v/>
      </c>
      <c r="K84" s="12" t="str">
        <f t="shared" si="5"/>
        <v/>
      </c>
      <c r="L84" s="4"/>
    </row>
    <row r="85" spans="1:12" x14ac:dyDescent="0.25">
      <c r="A85" s="6"/>
      <c r="B85" s="4"/>
      <c r="C85" s="4"/>
      <c r="D85" s="4"/>
      <c r="E85" s="4"/>
      <c r="F85" s="13"/>
      <c r="G85" s="12"/>
      <c r="H85" s="12"/>
      <c r="I85" s="12"/>
      <c r="J85" s="12" t="str">
        <f t="shared" si="4"/>
        <v/>
      </c>
      <c r="K85" s="12" t="str">
        <f t="shared" si="5"/>
        <v/>
      </c>
      <c r="L85" s="4"/>
    </row>
    <row r="86" spans="1:12" x14ac:dyDescent="0.25">
      <c r="A86" s="6"/>
      <c r="B86" s="4"/>
      <c r="C86" s="4"/>
      <c r="D86" s="4"/>
      <c r="E86" s="4"/>
      <c r="F86" s="13"/>
      <c r="G86" s="12"/>
      <c r="H86" s="12"/>
      <c r="I86" s="12"/>
      <c r="J86" s="12" t="str">
        <f t="shared" si="4"/>
        <v/>
      </c>
      <c r="K86" s="12" t="str">
        <f t="shared" si="5"/>
        <v/>
      </c>
      <c r="L86" s="4"/>
    </row>
    <row r="87" spans="1:12" x14ac:dyDescent="0.25">
      <c r="A87" s="6"/>
      <c r="B87" s="4"/>
      <c r="C87" s="4"/>
      <c r="D87" s="4"/>
      <c r="E87" s="4"/>
      <c r="F87" s="13"/>
      <c r="G87" s="12"/>
      <c r="H87" s="12"/>
      <c r="I87" s="12"/>
      <c r="J87" s="12" t="str">
        <f t="shared" si="4"/>
        <v/>
      </c>
      <c r="K87" s="12" t="str">
        <f t="shared" si="5"/>
        <v/>
      </c>
      <c r="L87" s="4"/>
    </row>
    <row r="88" spans="1:12" x14ac:dyDescent="0.25">
      <c r="A88" s="6"/>
      <c r="B88" s="4"/>
      <c r="C88" s="4"/>
      <c r="D88" s="4"/>
      <c r="E88" s="4"/>
      <c r="F88" s="13"/>
      <c r="G88" s="12"/>
      <c r="H88" s="12"/>
      <c r="I88" s="12"/>
      <c r="J88" s="12" t="str">
        <f t="shared" si="4"/>
        <v/>
      </c>
      <c r="K88" s="12" t="str">
        <f t="shared" si="5"/>
        <v/>
      </c>
      <c r="L88" s="4"/>
    </row>
    <row r="89" spans="1:12" x14ac:dyDescent="0.25">
      <c r="A89" s="6"/>
      <c r="B89" s="4"/>
      <c r="C89" s="4"/>
      <c r="D89" s="4"/>
      <c r="E89" s="4"/>
      <c r="F89" s="13"/>
      <c r="G89" s="12"/>
      <c r="H89" s="12"/>
      <c r="I89" s="12"/>
      <c r="J89" s="12" t="str">
        <f t="shared" si="4"/>
        <v/>
      </c>
      <c r="K89" s="12" t="str">
        <f t="shared" si="5"/>
        <v/>
      </c>
      <c r="L89" s="4"/>
    </row>
    <row r="90" spans="1:12" x14ac:dyDescent="0.25">
      <c r="A90" s="6"/>
      <c r="B90" s="4"/>
      <c r="C90" s="4"/>
      <c r="D90" s="4"/>
      <c r="E90" s="4"/>
      <c r="F90" s="13"/>
      <c r="G90" s="12"/>
      <c r="H90" s="12"/>
      <c r="I90" s="12"/>
      <c r="J90" s="12" t="str">
        <f t="shared" si="4"/>
        <v/>
      </c>
      <c r="K90" s="12" t="str">
        <f t="shared" si="5"/>
        <v/>
      </c>
      <c r="L90" s="4"/>
    </row>
    <row r="91" spans="1:12" x14ac:dyDescent="0.25">
      <c r="A91" s="6"/>
      <c r="B91" s="4"/>
      <c r="C91" s="4"/>
      <c r="D91" s="4"/>
      <c r="E91" s="4"/>
      <c r="F91" s="13"/>
      <c r="G91" s="12"/>
      <c r="H91" s="12"/>
      <c r="I91" s="12"/>
      <c r="J91" s="12" t="str">
        <f t="shared" si="4"/>
        <v/>
      </c>
      <c r="K91" s="12" t="str">
        <f t="shared" si="5"/>
        <v/>
      </c>
      <c r="L91" s="4"/>
    </row>
    <row r="92" spans="1:12" x14ac:dyDescent="0.25">
      <c r="A92" s="6"/>
      <c r="B92" s="4"/>
      <c r="C92" s="4"/>
      <c r="D92" s="4"/>
      <c r="E92" s="4"/>
      <c r="F92" s="13"/>
      <c r="G92" s="12"/>
      <c r="H92" s="12"/>
      <c r="I92" s="12"/>
      <c r="J92" s="12" t="str">
        <f t="shared" si="4"/>
        <v/>
      </c>
      <c r="K92" s="12" t="str">
        <f t="shared" si="5"/>
        <v/>
      </c>
      <c r="L92" s="4"/>
    </row>
    <row r="93" spans="1:12" x14ac:dyDescent="0.25">
      <c r="A93" s="6"/>
      <c r="B93" s="4"/>
      <c r="C93" s="4"/>
      <c r="D93" s="4"/>
      <c r="E93" s="4"/>
      <c r="F93" s="13"/>
      <c r="G93" s="12"/>
      <c r="H93" s="12"/>
      <c r="I93" s="12"/>
      <c r="J93" s="12" t="str">
        <f t="shared" si="4"/>
        <v/>
      </c>
      <c r="K93" s="12" t="str">
        <f t="shared" si="5"/>
        <v/>
      </c>
      <c r="L93" s="4"/>
    </row>
    <row r="94" spans="1:12" x14ac:dyDescent="0.25">
      <c r="A94" s="6"/>
      <c r="B94" s="4"/>
      <c r="C94" s="4"/>
      <c r="D94" s="4"/>
      <c r="E94" s="4"/>
      <c r="F94" s="13"/>
      <c r="G94" s="12"/>
      <c r="H94" s="12"/>
      <c r="I94" s="12"/>
      <c r="J94" s="12" t="str">
        <f t="shared" si="4"/>
        <v/>
      </c>
      <c r="K94" s="12" t="str">
        <f t="shared" si="5"/>
        <v/>
      </c>
      <c r="L94" s="4"/>
    </row>
    <row r="95" spans="1:12" x14ac:dyDescent="0.25">
      <c r="A95" s="6"/>
      <c r="B95" s="4"/>
      <c r="C95" s="4"/>
      <c r="D95" s="4"/>
      <c r="E95" s="4"/>
      <c r="F95" s="13"/>
      <c r="G95" s="12"/>
      <c r="H95" s="12"/>
      <c r="I95" s="12"/>
      <c r="J95" s="12" t="str">
        <f t="shared" si="4"/>
        <v/>
      </c>
      <c r="K95" s="12" t="str">
        <f t="shared" si="5"/>
        <v/>
      </c>
      <c r="L95" s="4"/>
    </row>
    <row r="96" spans="1:12" x14ac:dyDescent="0.25">
      <c r="A96" s="6"/>
      <c r="B96" s="4"/>
      <c r="C96" s="4"/>
      <c r="D96" s="4"/>
      <c r="E96" s="4"/>
      <c r="F96" s="13"/>
      <c r="G96" s="12"/>
      <c r="H96" s="12"/>
      <c r="I96" s="12"/>
      <c r="J96" s="12" t="str">
        <f t="shared" si="4"/>
        <v/>
      </c>
      <c r="K96" s="12" t="str">
        <f t="shared" si="5"/>
        <v/>
      </c>
      <c r="L96" s="4"/>
    </row>
    <row r="97" spans="1:12" x14ac:dyDescent="0.25">
      <c r="A97" s="6"/>
      <c r="B97" s="4"/>
      <c r="C97" s="4"/>
      <c r="D97" s="4"/>
      <c r="E97" s="4"/>
      <c r="F97" s="13"/>
      <c r="G97" s="12"/>
      <c r="H97" s="12"/>
      <c r="I97" s="12"/>
      <c r="J97" s="12" t="str">
        <f t="shared" si="4"/>
        <v/>
      </c>
      <c r="K97" s="12" t="str">
        <f t="shared" si="5"/>
        <v/>
      </c>
      <c r="L97" s="4"/>
    </row>
    <row r="98" spans="1:12" x14ac:dyDescent="0.25">
      <c r="A98" s="6"/>
      <c r="B98" s="4"/>
      <c r="C98" s="4"/>
      <c r="D98" s="4"/>
      <c r="E98" s="4"/>
      <c r="F98" s="13"/>
      <c r="G98" s="12"/>
      <c r="H98" s="12"/>
      <c r="I98" s="12"/>
      <c r="J98" s="12" t="str">
        <f t="shared" si="4"/>
        <v/>
      </c>
      <c r="K98" s="12" t="str">
        <f t="shared" si="5"/>
        <v/>
      </c>
      <c r="L98" s="4"/>
    </row>
    <row r="99" spans="1:12" x14ac:dyDescent="0.25">
      <c r="A99" s="6"/>
      <c r="B99" s="4"/>
      <c r="C99" s="4"/>
      <c r="D99" s="4"/>
      <c r="E99" s="4"/>
      <c r="F99" s="13"/>
      <c r="G99" s="12"/>
      <c r="H99" s="12"/>
      <c r="I99" s="12"/>
      <c r="J99" s="12" t="str">
        <f t="shared" si="4"/>
        <v/>
      </c>
      <c r="K99" s="12" t="str">
        <f t="shared" si="5"/>
        <v/>
      </c>
      <c r="L99" s="4"/>
    </row>
    <row r="100" spans="1:12" x14ac:dyDescent="0.25">
      <c r="A100" s="6"/>
      <c r="B100" s="4"/>
      <c r="C100" s="4"/>
      <c r="D100" s="4"/>
      <c r="E100" s="4"/>
      <c r="F100" s="13"/>
      <c r="G100" s="12"/>
      <c r="H100" s="12"/>
      <c r="I100" s="12"/>
      <c r="J100" s="12" t="str">
        <f t="shared" si="4"/>
        <v/>
      </c>
      <c r="K100" s="12" t="str">
        <f t="shared" si="5"/>
        <v/>
      </c>
      <c r="L100" s="4"/>
    </row>
    <row r="101" spans="1:12" x14ac:dyDescent="0.25">
      <c r="A101" s="6"/>
      <c r="B101" s="4"/>
      <c r="C101" s="4"/>
      <c r="D101" s="4"/>
      <c r="E101" s="4"/>
      <c r="F101" s="13"/>
      <c r="G101" s="12"/>
      <c r="H101" s="12"/>
      <c r="I101" s="12"/>
      <c r="J101" s="12" t="str">
        <f t="shared" ref="J101:J132" si="6">IF($B101="","",IF($B101="Kauf",$F101*$G101+$H101+$I101,IF($B101="Verkauf",$F101*$G101-$H101-$I101,IF($B101="Dividende",$F101*$G101,IF(OR($B101="Einzahlung",$B101="Entnahme"),$G101,IF($B101="Gebühr",$H101,""))))))</f>
        <v/>
      </c>
      <c r="K101" s="12" t="str">
        <f t="shared" ref="K101:K132" si="7">IF($B101="","",IF($B101="Kauf",-($F101*$G101+$H101+$I101),IF($B101="Verkauf",$F101*$G101-$H101-$I101,IF($B101="Dividende",$F101*$G101-$I101,IF($B101="Einzahlung",$G101,IF($B101="Entnahme",-$G101,IF($B101="Gebühr",-$H101,"")))))))</f>
        <v/>
      </c>
      <c r="L101" s="4"/>
    </row>
    <row r="102" spans="1:12" x14ac:dyDescent="0.25">
      <c r="A102" s="6"/>
      <c r="B102" s="4"/>
      <c r="C102" s="4"/>
      <c r="D102" s="4"/>
      <c r="E102" s="4"/>
      <c r="F102" s="13"/>
      <c r="G102" s="12"/>
      <c r="H102" s="12"/>
      <c r="I102" s="12"/>
      <c r="J102" s="12" t="str">
        <f t="shared" si="6"/>
        <v/>
      </c>
      <c r="K102" s="12" t="str">
        <f t="shared" si="7"/>
        <v/>
      </c>
      <c r="L102" s="4"/>
    </row>
    <row r="103" spans="1:12" x14ac:dyDescent="0.25">
      <c r="A103" s="6"/>
      <c r="B103" s="4"/>
      <c r="C103" s="4"/>
      <c r="D103" s="4"/>
      <c r="E103" s="4"/>
      <c r="F103" s="13"/>
      <c r="G103" s="12"/>
      <c r="H103" s="12"/>
      <c r="I103" s="12"/>
      <c r="J103" s="12" t="str">
        <f t="shared" si="6"/>
        <v/>
      </c>
      <c r="K103" s="12" t="str">
        <f t="shared" si="7"/>
        <v/>
      </c>
      <c r="L103" s="4"/>
    </row>
    <row r="104" spans="1:12" x14ac:dyDescent="0.25">
      <c r="A104" s="6"/>
      <c r="B104" s="4"/>
      <c r="C104" s="4"/>
      <c r="D104" s="4"/>
      <c r="E104" s="4"/>
      <c r="F104" s="13"/>
      <c r="G104" s="12"/>
      <c r="H104" s="12"/>
      <c r="I104" s="12"/>
      <c r="J104" s="12" t="str">
        <f t="shared" si="6"/>
        <v/>
      </c>
      <c r="K104" s="12" t="str">
        <f t="shared" si="7"/>
        <v/>
      </c>
      <c r="L104" s="4"/>
    </row>
    <row r="105" spans="1:12" x14ac:dyDescent="0.25">
      <c r="A105" s="6"/>
      <c r="B105" s="4"/>
      <c r="C105" s="4"/>
      <c r="D105" s="4"/>
      <c r="E105" s="4"/>
      <c r="F105" s="13"/>
      <c r="G105" s="12"/>
      <c r="H105" s="12"/>
      <c r="I105" s="12"/>
      <c r="J105" s="12" t="str">
        <f t="shared" si="6"/>
        <v/>
      </c>
      <c r="K105" s="12" t="str">
        <f t="shared" si="7"/>
        <v/>
      </c>
      <c r="L105" s="4"/>
    </row>
    <row r="106" spans="1:12" x14ac:dyDescent="0.25">
      <c r="A106" s="6"/>
      <c r="B106" s="4"/>
      <c r="C106" s="4"/>
      <c r="D106" s="4"/>
      <c r="E106" s="4"/>
      <c r="F106" s="13"/>
      <c r="G106" s="12"/>
      <c r="H106" s="12"/>
      <c r="I106" s="12"/>
      <c r="J106" s="12" t="str">
        <f t="shared" si="6"/>
        <v/>
      </c>
      <c r="K106" s="12" t="str">
        <f t="shared" si="7"/>
        <v/>
      </c>
      <c r="L106" s="4"/>
    </row>
    <row r="107" spans="1:12" x14ac:dyDescent="0.25">
      <c r="A107" s="6"/>
      <c r="B107" s="4"/>
      <c r="C107" s="4"/>
      <c r="D107" s="4"/>
      <c r="E107" s="4"/>
      <c r="F107" s="13"/>
      <c r="G107" s="12"/>
      <c r="H107" s="12"/>
      <c r="I107" s="12"/>
      <c r="J107" s="12" t="str">
        <f t="shared" si="6"/>
        <v/>
      </c>
      <c r="K107" s="12" t="str">
        <f t="shared" si="7"/>
        <v/>
      </c>
      <c r="L107" s="4"/>
    </row>
    <row r="108" spans="1:12" x14ac:dyDescent="0.25">
      <c r="A108" s="6"/>
      <c r="B108" s="4"/>
      <c r="C108" s="4"/>
      <c r="D108" s="4"/>
      <c r="E108" s="4"/>
      <c r="F108" s="13"/>
      <c r="G108" s="12"/>
      <c r="H108" s="12"/>
      <c r="I108" s="12"/>
      <c r="J108" s="12" t="str">
        <f t="shared" si="6"/>
        <v/>
      </c>
      <c r="K108" s="12" t="str">
        <f t="shared" si="7"/>
        <v/>
      </c>
      <c r="L108" s="4"/>
    </row>
    <row r="109" spans="1:12" x14ac:dyDescent="0.25">
      <c r="A109" s="6"/>
      <c r="B109" s="4"/>
      <c r="C109" s="4"/>
      <c r="D109" s="4"/>
      <c r="E109" s="4"/>
      <c r="F109" s="13"/>
      <c r="G109" s="12"/>
      <c r="H109" s="12"/>
      <c r="I109" s="12"/>
      <c r="J109" s="12" t="str">
        <f t="shared" si="6"/>
        <v/>
      </c>
      <c r="K109" s="12" t="str">
        <f t="shared" si="7"/>
        <v/>
      </c>
      <c r="L109" s="4"/>
    </row>
    <row r="110" spans="1:12" x14ac:dyDescent="0.25">
      <c r="A110" s="6"/>
      <c r="B110" s="4"/>
      <c r="C110" s="4"/>
      <c r="D110" s="4"/>
      <c r="E110" s="4"/>
      <c r="F110" s="13"/>
      <c r="G110" s="12"/>
      <c r="H110" s="12"/>
      <c r="I110" s="12"/>
      <c r="J110" s="12" t="str">
        <f t="shared" si="6"/>
        <v/>
      </c>
      <c r="K110" s="12" t="str">
        <f t="shared" si="7"/>
        <v/>
      </c>
      <c r="L110" s="4"/>
    </row>
    <row r="111" spans="1:12" x14ac:dyDescent="0.25">
      <c r="A111" s="6"/>
      <c r="B111" s="4"/>
      <c r="C111" s="4"/>
      <c r="D111" s="4"/>
      <c r="E111" s="4"/>
      <c r="F111" s="13"/>
      <c r="G111" s="12"/>
      <c r="H111" s="12"/>
      <c r="I111" s="12"/>
      <c r="J111" s="12" t="str">
        <f t="shared" si="6"/>
        <v/>
      </c>
      <c r="K111" s="12" t="str">
        <f t="shared" si="7"/>
        <v/>
      </c>
      <c r="L111" s="4"/>
    </row>
    <row r="112" spans="1:12" x14ac:dyDescent="0.25">
      <c r="A112" s="6"/>
      <c r="B112" s="4"/>
      <c r="C112" s="4"/>
      <c r="D112" s="4"/>
      <c r="E112" s="4"/>
      <c r="F112" s="13"/>
      <c r="G112" s="12"/>
      <c r="H112" s="12"/>
      <c r="I112" s="12"/>
      <c r="J112" s="12" t="str">
        <f t="shared" si="6"/>
        <v/>
      </c>
      <c r="K112" s="12" t="str">
        <f t="shared" si="7"/>
        <v/>
      </c>
      <c r="L112" s="4"/>
    </row>
    <row r="113" spans="1:12" x14ac:dyDescent="0.25">
      <c r="A113" s="6"/>
      <c r="B113" s="4"/>
      <c r="C113" s="4"/>
      <c r="D113" s="4"/>
      <c r="E113" s="4"/>
      <c r="F113" s="13"/>
      <c r="G113" s="12"/>
      <c r="H113" s="12"/>
      <c r="I113" s="12"/>
      <c r="J113" s="12" t="str">
        <f t="shared" si="6"/>
        <v/>
      </c>
      <c r="K113" s="12" t="str">
        <f t="shared" si="7"/>
        <v/>
      </c>
      <c r="L113" s="4"/>
    </row>
    <row r="114" spans="1:12" x14ac:dyDescent="0.25">
      <c r="A114" s="6"/>
      <c r="B114" s="4"/>
      <c r="C114" s="4"/>
      <c r="D114" s="4"/>
      <c r="E114" s="4"/>
      <c r="F114" s="13"/>
      <c r="G114" s="12"/>
      <c r="H114" s="12"/>
      <c r="I114" s="12"/>
      <c r="J114" s="12" t="str">
        <f t="shared" si="6"/>
        <v/>
      </c>
      <c r="K114" s="12" t="str">
        <f t="shared" si="7"/>
        <v/>
      </c>
      <c r="L114" s="4"/>
    </row>
    <row r="115" spans="1:12" x14ac:dyDescent="0.25">
      <c r="A115" s="6"/>
      <c r="B115" s="4"/>
      <c r="C115" s="4"/>
      <c r="D115" s="4"/>
      <c r="E115" s="4"/>
      <c r="F115" s="13"/>
      <c r="G115" s="12"/>
      <c r="H115" s="12"/>
      <c r="I115" s="12"/>
      <c r="J115" s="12" t="str">
        <f t="shared" si="6"/>
        <v/>
      </c>
      <c r="K115" s="12" t="str">
        <f t="shared" si="7"/>
        <v/>
      </c>
      <c r="L115" s="4"/>
    </row>
    <row r="116" spans="1:12" x14ac:dyDescent="0.25">
      <c r="A116" s="6"/>
      <c r="B116" s="4"/>
      <c r="C116" s="4"/>
      <c r="D116" s="4"/>
      <c r="E116" s="4"/>
      <c r="F116" s="13"/>
      <c r="G116" s="12"/>
      <c r="H116" s="12"/>
      <c r="I116" s="12"/>
      <c r="J116" s="12" t="str">
        <f t="shared" si="6"/>
        <v/>
      </c>
      <c r="K116" s="12" t="str">
        <f t="shared" si="7"/>
        <v/>
      </c>
      <c r="L116" s="4"/>
    </row>
    <row r="117" spans="1:12" x14ac:dyDescent="0.25">
      <c r="A117" s="6"/>
      <c r="B117" s="4"/>
      <c r="C117" s="4"/>
      <c r="D117" s="4"/>
      <c r="E117" s="4"/>
      <c r="F117" s="13"/>
      <c r="G117" s="12"/>
      <c r="H117" s="12"/>
      <c r="I117" s="12"/>
      <c r="J117" s="12" t="str">
        <f t="shared" si="6"/>
        <v/>
      </c>
      <c r="K117" s="12" t="str">
        <f t="shared" si="7"/>
        <v/>
      </c>
      <c r="L117" s="4"/>
    </row>
    <row r="118" spans="1:12" x14ac:dyDescent="0.25">
      <c r="A118" s="6"/>
      <c r="B118" s="4"/>
      <c r="C118" s="4"/>
      <c r="D118" s="4"/>
      <c r="E118" s="4"/>
      <c r="F118" s="13"/>
      <c r="G118" s="12"/>
      <c r="H118" s="12"/>
      <c r="I118" s="12"/>
      <c r="J118" s="12" t="str">
        <f t="shared" si="6"/>
        <v/>
      </c>
      <c r="K118" s="12" t="str">
        <f t="shared" si="7"/>
        <v/>
      </c>
      <c r="L118" s="4"/>
    </row>
    <row r="119" spans="1:12" x14ac:dyDescent="0.25">
      <c r="A119" s="6"/>
      <c r="B119" s="4"/>
      <c r="C119" s="4"/>
      <c r="D119" s="4"/>
      <c r="E119" s="4"/>
      <c r="F119" s="13"/>
      <c r="G119" s="12"/>
      <c r="H119" s="12"/>
      <c r="I119" s="12"/>
      <c r="J119" s="12" t="str">
        <f t="shared" si="6"/>
        <v/>
      </c>
      <c r="K119" s="12" t="str">
        <f t="shared" si="7"/>
        <v/>
      </c>
      <c r="L119" s="4"/>
    </row>
    <row r="120" spans="1:12" x14ac:dyDescent="0.25">
      <c r="A120" s="6"/>
      <c r="B120" s="4"/>
      <c r="C120" s="4"/>
      <c r="D120" s="4"/>
      <c r="E120" s="4"/>
      <c r="F120" s="13"/>
      <c r="G120" s="12"/>
      <c r="H120" s="12"/>
      <c r="I120" s="12"/>
      <c r="J120" s="12" t="str">
        <f t="shared" si="6"/>
        <v/>
      </c>
      <c r="K120" s="12" t="str">
        <f t="shared" si="7"/>
        <v/>
      </c>
      <c r="L120" s="4"/>
    </row>
    <row r="121" spans="1:12" x14ac:dyDescent="0.25">
      <c r="A121" s="6"/>
      <c r="B121" s="4"/>
      <c r="C121" s="4"/>
      <c r="D121" s="4"/>
      <c r="E121" s="4"/>
      <c r="F121" s="13"/>
      <c r="G121" s="12"/>
      <c r="H121" s="12"/>
      <c r="I121" s="12"/>
      <c r="J121" s="12" t="str">
        <f t="shared" si="6"/>
        <v/>
      </c>
      <c r="K121" s="12" t="str">
        <f t="shared" si="7"/>
        <v/>
      </c>
      <c r="L121" s="4"/>
    </row>
    <row r="122" spans="1:12" x14ac:dyDescent="0.25">
      <c r="A122" s="6"/>
      <c r="B122" s="4"/>
      <c r="C122" s="4"/>
      <c r="D122" s="4"/>
      <c r="E122" s="4"/>
      <c r="F122" s="13"/>
      <c r="G122" s="12"/>
      <c r="H122" s="12"/>
      <c r="I122" s="12"/>
      <c r="J122" s="12" t="str">
        <f t="shared" si="6"/>
        <v/>
      </c>
      <c r="K122" s="12" t="str">
        <f t="shared" si="7"/>
        <v/>
      </c>
      <c r="L122" s="4"/>
    </row>
    <row r="123" spans="1:12" x14ac:dyDescent="0.25">
      <c r="A123" s="6"/>
      <c r="B123" s="4"/>
      <c r="C123" s="4"/>
      <c r="D123" s="4"/>
      <c r="E123" s="4"/>
      <c r="F123" s="13"/>
      <c r="G123" s="12"/>
      <c r="H123" s="12"/>
      <c r="I123" s="12"/>
      <c r="J123" s="12" t="str">
        <f t="shared" si="6"/>
        <v/>
      </c>
      <c r="K123" s="12" t="str">
        <f t="shared" si="7"/>
        <v/>
      </c>
      <c r="L123" s="4"/>
    </row>
    <row r="124" spans="1:12" x14ac:dyDescent="0.25">
      <c r="A124" s="6"/>
      <c r="B124" s="4"/>
      <c r="C124" s="4"/>
      <c r="D124" s="4"/>
      <c r="E124" s="4"/>
      <c r="F124" s="13"/>
      <c r="G124" s="12"/>
      <c r="H124" s="12"/>
      <c r="I124" s="12"/>
      <c r="J124" s="12" t="str">
        <f t="shared" si="6"/>
        <v/>
      </c>
      <c r="K124" s="12" t="str">
        <f t="shared" si="7"/>
        <v/>
      </c>
      <c r="L124" s="4"/>
    </row>
    <row r="125" spans="1:12" x14ac:dyDescent="0.25">
      <c r="A125" s="6"/>
      <c r="B125" s="4"/>
      <c r="C125" s="4"/>
      <c r="D125" s="4"/>
      <c r="E125" s="4"/>
      <c r="F125" s="13"/>
      <c r="G125" s="12"/>
      <c r="H125" s="12"/>
      <c r="I125" s="12"/>
      <c r="J125" s="12" t="str">
        <f t="shared" si="6"/>
        <v/>
      </c>
      <c r="K125" s="12" t="str">
        <f t="shared" si="7"/>
        <v/>
      </c>
      <c r="L125" s="4"/>
    </row>
    <row r="126" spans="1:12" x14ac:dyDescent="0.25">
      <c r="A126" s="6"/>
      <c r="B126" s="4"/>
      <c r="C126" s="4"/>
      <c r="D126" s="4"/>
      <c r="E126" s="4"/>
      <c r="F126" s="13"/>
      <c r="G126" s="12"/>
      <c r="H126" s="12"/>
      <c r="I126" s="12"/>
      <c r="J126" s="12" t="str">
        <f t="shared" si="6"/>
        <v/>
      </c>
      <c r="K126" s="12" t="str">
        <f t="shared" si="7"/>
        <v/>
      </c>
      <c r="L126" s="4"/>
    </row>
    <row r="127" spans="1:12" x14ac:dyDescent="0.25">
      <c r="A127" s="6"/>
      <c r="B127" s="4"/>
      <c r="C127" s="4"/>
      <c r="D127" s="4"/>
      <c r="E127" s="4"/>
      <c r="F127" s="13"/>
      <c r="G127" s="12"/>
      <c r="H127" s="12"/>
      <c r="I127" s="12"/>
      <c r="J127" s="12" t="str">
        <f t="shared" si="6"/>
        <v/>
      </c>
      <c r="K127" s="12" t="str">
        <f t="shared" si="7"/>
        <v/>
      </c>
      <c r="L127" s="4"/>
    </row>
    <row r="128" spans="1:12" x14ac:dyDescent="0.25">
      <c r="A128" s="6"/>
      <c r="B128" s="4"/>
      <c r="C128" s="4"/>
      <c r="D128" s="4"/>
      <c r="E128" s="4"/>
      <c r="F128" s="13"/>
      <c r="G128" s="12"/>
      <c r="H128" s="12"/>
      <c r="I128" s="12"/>
      <c r="J128" s="12" t="str">
        <f t="shared" si="6"/>
        <v/>
      </c>
      <c r="K128" s="12" t="str">
        <f t="shared" si="7"/>
        <v/>
      </c>
      <c r="L128" s="4"/>
    </row>
    <row r="129" spans="1:12" x14ac:dyDescent="0.25">
      <c r="A129" s="6"/>
      <c r="B129" s="4"/>
      <c r="C129" s="4"/>
      <c r="D129" s="4"/>
      <c r="E129" s="4"/>
      <c r="F129" s="13"/>
      <c r="G129" s="12"/>
      <c r="H129" s="12"/>
      <c r="I129" s="12"/>
      <c r="J129" s="12" t="str">
        <f t="shared" si="6"/>
        <v/>
      </c>
      <c r="K129" s="12" t="str">
        <f t="shared" si="7"/>
        <v/>
      </c>
      <c r="L129" s="4"/>
    </row>
    <row r="130" spans="1:12" x14ac:dyDescent="0.25">
      <c r="A130" s="6"/>
      <c r="B130" s="4"/>
      <c r="C130" s="4"/>
      <c r="D130" s="4"/>
      <c r="E130" s="4"/>
      <c r="F130" s="13"/>
      <c r="G130" s="12"/>
      <c r="H130" s="12"/>
      <c r="I130" s="12"/>
      <c r="J130" s="12" t="str">
        <f t="shared" si="6"/>
        <v/>
      </c>
      <c r="K130" s="12" t="str">
        <f t="shared" si="7"/>
        <v/>
      </c>
      <c r="L130" s="4"/>
    </row>
    <row r="131" spans="1:12" x14ac:dyDescent="0.25">
      <c r="A131" s="6"/>
      <c r="B131" s="4"/>
      <c r="C131" s="4"/>
      <c r="D131" s="4"/>
      <c r="E131" s="4"/>
      <c r="F131" s="13"/>
      <c r="G131" s="12"/>
      <c r="H131" s="12"/>
      <c r="I131" s="12"/>
      <c r="J131" s="12" t="str">
        <f t="shared" si="6"/>
        <v/>
      </c>
      <c r="K131" s="12" t="str">
        <f t="shared" si="7"/>
        <v/>
      </c>
      <c r="L131" s="4"/>
    </row>
    <row r="132" spans="1:12" x14ac:dyDescent="0.25">
      <c r="A132" s="6"/>
      <c r="B132" s="4"/>
      <c r="C132" s="4"/>
      <c r="D132" s="4"/>
      <c r="E132" s="4"/>
      <c r="F132" s="13"/>
      <c r="G132" s="12"/>
      <c r="H132" s="12"/>
      <c r="I132" s="12"/>
      <c r="J132" s="12" t="str">
        <f t="shared" si="6"/>
        <v/>
      </c>
      <c r="K132" s="12" t="str">
        <f t="shared" si="7"/>
        <v/>
      </c>
      <c r="L132" s="4"/>
    </row>
    <row r="133" spans="1:12" x14ac:dyDescent="0.25">
      <c r="A133" s="6"/>
      <c r="B133" s="4"/>
      <c r="C133" s="4"/>
      <c r="D133" s="4"/>
      <c r="E133" s="4"/>
      <c r="F133" s="13"/>
      <c r="G133" s="12"/>
      <c r="H133" s="12"/>
      <c r="I133" s="12"/>
      <c r="J133" s="12" t="str">
        <f t="shared" ref="J133:J164" si="8">IF($B133="","",IF($B133="Kauf",$F133*$G133+$H133+$I133,IF($B133="Verkauf",$F133*$G133-$H133-$I133,IF($B133="Dividende",$F133*$G133,IF(OR($B133="Einzahlung",$B133="Entnahme"),$G133,IF($B133="Gebühr",$H133,""))))))</f>
        <v/>
      </c>
      <c r="K133" s="12" t="str">
        <f t="shared" ref="K133:K164" si="9">IF($B133="","",IF($B133="Kauf",-($F133*$G133+$H133+$I133),IF($B133="Verkauf",$F133*$G133-$H133-$I133,IF($B133="Dividende",$F133*$G133-$I133,IF($B133="Einzahlung",$G133,IF($B133="Entnahme",-$G133,IF($B133="Gebühr",-$H133,"")))))))</f>
        <v/>
      </c>
      <c r="L133" s="4"/>
    </row>
    <row r="134" spans="1:12" x14ac:dyDescent="0.25">
      <c r="A134" s="6"/>
      <c r="B134" s="4"/>
      <c r="C134" s="4"/>
      <c r="D134" s="4"/>
      <c r="E134" s="4"/>
      <c r="F134" s="13"/>
      <c r="G134" s="12"/>
      <c r="H134" s="12"/>
      <c r="I134" s="12"/>
      <c r="J134" s="12" t="str">
        <f t="shared" si="8"/>
        <v/>
      </c>
      <c r="K134" s="12" t="str">
        <f t="shared" si="9"/>
        <v/>
      </c>
      <c r="L134" s="4"/>
    </row>
    <row r="135" spans="1:12" x14ac:dyDescent="0.25">
      <c r="A135" s="6"/>
      <c r="B135" s="4"/>
      <c r="C135" s="4"/>
      <c r="D135" s="4"/>
      <c r="E135" s="4"/>
      <c r="F135" s="13"/>
      <c r="G135" s="12"/>
      <c r="H135" s="12"/>
      <c r="I135" s="12"/>
      <c r="J135" s="12" t="str">
        <f t="shared" si="8"/>
        <v/>
      </c>
      <c r="K135" s="12" t="str">
        <f t="shared" si="9"/>
        <v/>
      </c>
      <c r="L135" s="4"/>
    </row>
    <row r="136" spans="1:12" x14ac:dyDescent="0.25">
      <c r="A136" s="6"/>
      <c r="B136" s="4"/>
      <c r="C136" s="4"/>
      <c r="D136" s="4"/>
      <c r="E136" s="4"/>
      <c r="F136" s="13"/>
      <c r="G136" s="12"/>
      <c r="H136" s="12"/>
      <c r="I136" s="12"/>
      <c r="J136" s="12" t="str">
        <f t="shared" si="8"/>
        <v/>
      </c>
      <c r="K136" s="12" t="str">
        <f t="shared" si="9"/>
        <v/>
      </c>
      <c r="L136" s="4"/>
    </row>
    <row r="137" spans="1:12" x14ac:dyDescent="0.25">
      <c r="A137" s="6"/>
      <c r="B137" s="4"/>
      <c r="C137" s="4"/>
      <c r="D137" s="4"/>
      <c r="E137" s="4"/>
      <c r="F137" s="13"/>
      <c r="G137" s="12"/>
      <c r="H137" s="12"/>
      <c r="I137" s="12"/>
      <c r="J137" s="12" t="str">
        <f t="shared" si="8"/>
        <v/>
      </c>
      <c r="K137" s="12" t="str">
        <f t="shared" si="9"/>
        <v/>
      </c>
      <c r="L137" s="4"/>
    </row>
    <row r="138" spans="1:12" x14ac:dyDescent="0.25">
      <c r="A138" s="6"/>
      <c r="B138" s="4"/>
      <c r="C138" s="4"/>
      <c r="D138" s="4"/>
      <c r="E138" s="4"/>
      <c r="F138" s="13"/>
      <c r="G138" s="12"/>
      <c r="H138" s="12"/>
      <c r="I138" s="12"/>
      <c r="J138" s="12" t="str">
        <f t="shared" si="8"/>
        <v/>
      </c>
      <c r="K138" s="12" t="str">
        <f t="shared" si="9"/>
        <v/>
      </c>
      <c r="L138" s="4"/>
    </row>
    <row r="139" spans="1:12" x14ac:dyDescent="0.25">
      <c r="A139" s="6"/>
      <c r="B139" s="4"/>
      <c r="C139" s="4"/>
      <c r="D139" s="4"/>
      <c r="E139" s="4"/>
      <c r="F139" s="13"/>
      <c r="G139" s="12"/>
      <c r="H139" s="12"/>
      <c r="I139" s="12"/>
      <c r="J139" s="12" t="str">
        <f t="shared" si="8"/>
        <v/>
      </c>
      <c r="K139" s="12" t="str">
        <f t="shared" si="9"/>
        <v/>
      </c>
      <c r="L139" s="4"/>
    </row>
    <row r="140" spans="1:12" x14ac:dyDescent="0.25">
      <c r="A140" s="6"/>
      <c r="B140" s="4"/>
      <c r="C140" s="4"/>
      <c r="D140" s="4"/>
      <c r="E140" s="4"/>
      <c r="F140" s="13"/>
      <c r="G140" s="12"/>
      <c r="H140" s="12"/>
      <c r="I140" s="12"/>
      <c r="J140" s="12" t="str">
        <f t="shared" si="8"/>
        <v/>
      </c>
      <c r="K140" s="12" t="str">
        <f t="shared" si="9"/>
        <v/>
      </c>
      <c r="L140" s="4"/>
    </row>
    <row r="141" spans="1:12" x14ac:dyDescent="0.25">
      <c r="A141" s="6"/>
      <c r="B141" s="4"/>
      <c r="C141" s="4"/>
      <c r="D141" s="4"/>
      <c r="E141" s="4"/>
      <c r="F141" s="13"/>
      <c r="G141" s="12"/>
      <c r="H141" s="12"/>
      <c r="I141" s="12"/>
      <c r="J141" s="12" t="str">
        <f t="shared" si="8"/>
        <v/>
      </c>
      <c r="K141" s="12" t="str">
        <f t="shared" si="9"/>
        <v/>
      </c>
      <c r="L141" s="4"/>
    </row>
    <row r="142" spans="1:12" x14ac:dyDescent="0.25">
      <c r="A142" s="6"/>
      <c r="B142" s="4"/>
      <c r="C142" s="4"/>
      <c r="D142" s="4"/>
      <c r="E142" s="4"/>
      <c r="F142" s="13"/>
      <c r="G142" s="12"/>
      <c r="H142" s="12"/>
      <c r="I142" s="12"/>
      <c r="J142" s="12" t="str">
        <f t="shared" si="8"/>
        <v/>
      </c>
      <c r="K142" s="12" t="str">
        <f t="shared" si="9"/>
        <v/>
      </c>
      <c r="L142" s="4"/>
    </row>
    <row r="143" spans="1:12" x14ac:dyDescent="0.25">
      <c r="A143" s="6"/>
      <c r="B143" s="4"/>
      <c r="C143" s="4"/>
      <c r="D143" s="4"/>
      <c r="E143" s="4"/>
      <c r="F143" s="13"/>
      <c r="G143" s="12"/>
      <c r="H143" s="12"/>
      <c r="I143" s="12"/>
      <c r="J143" s="12" t="str">
        <f t="shared" si="8"/>
        <v/>
      </c>
      <c r="K143" s="12" t="str">
        <f t="shared" si="9"/>
        <v/>
      </c>
      <c r="L143" s="4"/>
    </row>
    <row r="144" spans="1:12" x14ac:dyDescent="0.25">
      <c r="A144" s="6"/>
      <c r="B144" s="4"/>
      <c r="C144" s="4"/>
      <c r="D144" s="4"/>
      <c r="E144" s="4"/>
      <c r="F144" s="13"/>
      <c r="G144" s="12"/>
      <c r="H144" s="12"/>
      <c r="I144" s="12"/>
      <c r="J144" s="12" t="str">
        <f t="shared" si="8"/>
        <v/>
      </c>
      <c r="K144" s="12" t="str">
        <f t="shared" si="9"/>
        <v/>
      </c>
      <c r="L144" s="4"/>
    </row>
    <row r="145" spans="1:12" x14ac:dyDescent="0.25">
      <c r="A145" s="6"/>
      <c r="B145" s="4"/>
      <c r="C145" s="4"/>
      <c r="D145" s="4"/>
      <c r="E145" s="4"/>
      <c r="F145" s="13"/>
      <c r="G145" s="12"/>
      <c r="H145" s="12"/>
      <c r="I145" s="12"/>
      <c r="J145" s="12" t="str">
        <f t="shared" si="8"/>
        <v/>
      </c>
      <c r="K145" s="12" t="str">
        <f t="shared" si="9"/>
        <v/>
      </c>
      <c r="L145" s="4"/>
    </row>
    <row r="146" spans="1:12" x14ac:dyDescent="0.25">
      <c r="A146" s="6"/>
      <c r="B146" s="4"/>
      <c r="C146" s="4"/>
      <c r="D146" s="4"/>
      <c r="E146" s="4"/>
      <c r="F146" s="13"/>
      <c r="G146" s="12"/>
      <c r="H146" s="12"/>
      <c r="I146" s="12"/>
      <c r="J146" s="12" t="str">
        <f t="shared" si="8"/>
        <v/>
      </c>
      <c r="K146" s="12" t="str">
        <f t="shared" si="9"/>
        <v/>
      </c>
      <c r="L146" s="4"/>
    </row>
    <row r="147" spans="1:12" x14ac:dyDescent="0.25">
      <c r="A147" s="6"/>
      <c r="B147" s="4"/>
      <c r="C147" s="4"/>
      <c r="D147" s="4"/>
      <c r="E147" s="4"/>
      <c r="F147" s="13"/>
      <c r="G147" s="12"/>
      <c r="H147" s="12"/>
      <c r="I147" s="12"/>
      <c r="J147" s="12" t="str">
        <f t="shared" si="8"/>
        <v/>
      </c>
      <c r="K147" s="12" t="str">
        <f t="shared" si="9"/>
        <v/>
      </c>
      <c r="L147" s="4"/>
    </row>
    <row r="148" spans="1:12" x14ac:dyDescent="0.25">
      <c r="A148" s="6"/>
      <c r="B148" s="4"/>
      <c r="C148" s="4"/>
      <c r="D148" s="4"/>
      <c r="E148" s="4"/>
      <c r="F148" s="13"/>
      <c r="G148" s="12"/>
      <c r="H148" s="12"/>
      <c r="I148" s="12"/>
      <c r="J148" s="12" t="str">
        <f t="shared" si="8"/>
        <v/>
      </c>
      <c r="K148" s="12" t="str">
        <f t="shared" si="9"/>
        <v/>
      </c>
      <c r="L148" s="4"/>
    </row>
    <row r="149" spans="1:12" x14ac:dyDescent="0.25">
      <c r="A149" s="6"/>
      <c r="B149" s="4"/>
      <c r="C149" s="4"/>
      <c r="D149" s="4"/>
      <c r="E149" s="4"/>
      <c r="F149" s="13"/>
      <c r="G149" s="12"/>
      <c r="H149" s="12"/>
      <c r="I149" s="12"/>
      <c r="J149" s="12" t="str">
        <f t="shared" si="8"/>
        <v/>
      </c>
      <c r="K149" s="12" t="str">
        <f t="shared" si="9"/>
        <v/>
      </c>
      <c r="L149" s="4"/>
    </row>
    <row r="150" spans="1:12" x14ac:dyDescent="0.25">
      <c r="A150" s="6"/>
      <c r="B150" s="4"/>
      <c r="C150" s="4"/>
      <c r="D150" s="4"/>
      <c r="E150" s="4"/>
      <c r="F150" s="13"/>
      <c r="G150" s="12"/>
      <c r="H150" s="12"/>
      <c r="I150" s="12"/>
      <c r="J150" s="12" t="str">
        <f t="shared" si="8"/>
        <v/>
      </c>
      <c r="K150" s="12" t="str">
        <f t="shared" si="9"/>
        <v/>
      </c>
      <c r="L150" s="4"/>
    </row>
    <row r="151" spans="1:12" x14ac:dyDescent="0.25">
      <c r="A151" s="6"/>
      <c r="B151" s="4"/>
      <c r="C151" s="4"/>
      <c r="D151" s="4"/>
      <c r="E151" s="4"/>
      <c r="F151" s="13"/>
      <c r="G151" s="12"/>
      <c r="H151" s="12"/>
      <c r="I151" s="12"/>
      <c r="J151" s="12" t="str">
        <f t="shared" si="8"/>
        <v/>
      </c>
      <c r="K151" s="12" t="str">
        <f t="shared" si="9"/>
        <v/>
      </c>
      <c r="L151" s="4"/>
    </row>
    <row r="152" spans="1:12" x14ac:dyDescent="0.25">
      <c r="A152" s="6"/>
      <c r="B152" s="4"/>
      <c r="C152" s="4"/>
      <c r="D152" s="4"/>
      <c r="E152" s="4"/>
      <c r="F152" s="13"/>
      <c r="G152" s="12"/>
      <c r="H152" s="12"/>
      <c r="I152" s="12"/>
      <c r="J152" s="12" t="str">
        <f t="shared" si="8"/>
        <v/>
      </c>
      <c r="K152" s="12" t="str">
        <f t="shared" si="9"/>
        <v/>
      </c>
      <c r="L152" s="4"/>
    </row>
    <row r="153" spans="1:12" x14ac:dyDescent="0.25">
      <c r="A153" s="6"/>
      <c r="B153" s="4"/>
      <c r="C153" s="4"/>
      <c r="D153" s="4"/>
      <c r="E153" s="4"/>
      <c r="F153" s="13"/>
      <c r="G153" s="12"/>
      <c r="H153" s="12"/>
      <c r="I153" s="12"/>
      <c r="J153" s="12" t="str">
        <f t="shared" si="8"/>
        <v/>
      </c>
      <c r="K153" s="12" t="str">
        <f t="shared" si="9"/>
        <v/>
      </c>
      <c r="L153" s="4"/>
    </row>
    <row r="154" spans="1:12" x14ac:dyDescent="0.25">
      <c r="A154" s="6"/>
      <c r="B154" s="4"/>
      <c r="C154" s="4"/>
      <c r="D154" s="4"/>
      <c r="E154" s="4"/>
      <c r="F154" s="13"/>
      <c r="G154" s="12"/>
      <c r="H154" s="12"/>
      <c r="I154" s="12"/>
      <c r="J154" s="12" t="str">
        <f t="shared" si="8"/>
        <v/>
      </c>
      <c r="K154" s="12" t="str">
        <f t="shared" si="9"/>
        <v/>
      </c>
      <c r="L154" s="4"/>
    </row>
    <row r="155" spans="1:12" x14ac:dyDescent="0.25">
      <c r="A155" s="6"/>
      <c r="B155" s="4"/>
      <c r="C155" s="4"/>
      <c r="D155" s="4"/>
      <c r="E155" s="4"/>
      <c r="F155" s="13"/>
      <c r="G155" s="12"/>
      <c r="H155" s="12"/>
      <c r="I155" s="12"/>
      <c r="J155" s="12" t="str">
        <f t="shared" si="8"/>
        <v/>
      </c>
      <c r="K155" s="12" t="str">
        <f t="shared" si="9"/>
        <v/>
      </c>
      <c r="L155" s="4"/>
    </row>
    <row r="156" spans="1:12" x14ac:dyDescent="0.25">
      <c r="A156" s="6"/>
      <c r="B156" s="4"/>
      <c r="C156" s="4"/>
      <c r="D156" s="4"/>
      <c r="E156" s="4"/>
      <c r="F156" s="13"/>
      <c r="G156" s="12"/>
      <c r="H156" s="12"/>
      <c r="I156" s="12"/>
      <c r="J156" s="12" t="str">
        <f t="shared" si="8"/>
        <v/>
      </c>
      <c r="K156" s="12" t="str">
        <f t="shared" si="9"/>
        <v/>
      </c>
      <c r="L156" s="4"/>
    </row>
    <row r="157" spans="1:12" x14ac:dyDescent="0.25">
      <c r="A157" s="6"/>
      <c r="B157" s="4"/>
      <c r="C157" s="4"/>
      <c r="D157" s="4"/>
      <c r="E157" s="4"/>
      <c r="F157" s="13"/>
      <c r="G157" s="12"/>
      <c r="H157" s="12"/>
      <c r="I157" s="12"/>
      <c r="J157" s="12" t="str">
        <f t="shared" si="8"/>
        <v/>
      </c>
      <c r="K157" s="12" t="str">
        <f t="shared" si="9"/>
        <v/>
      </c>
      <c r="L157" s="4"/>
    </row>
    <row r="158" spans="1:12" x14ac:dyDescent="0.25">
      <c r="A158" s="6"/>
      <c r="B158" s="4"/>
      <c r="C158" s="4"/>
      <c r="D158" s="4"/>
      <c r="E158" s="4"/>
      <c r="F158" s="13"/>
      <c r="G158" s="12"/>
      <c r="H158" s="12"/>
      <c r="I158" s="12"/>
      <c r="J158" s="12" t="str">
        <f t="shared" si="8"/>
        <v/>
      </c>
      <c r="K158" s="12" t="str">
        <f t="shared" si="9"/>
        <v/>
      </c>
      <c r="L158" s="4"/>
    </row>
    <row r="159" spans="1:12" x14ac:dyDescent="0.25">
      <c r="A159" s="6"/>
      <c r="B159" s="4"/>
      <c r="C159" s="4"/>
      <c r="D159" s="4"/>
      <c r="E159" s="4"/>
      <c r="F159" s="13"/>
      <c r="G159" s="12"/>
      <c r="H159" s="12"/>
      <c r="I159" s="12"/>
      <c r="J159" s="12" t="str">
        <f t="shared" si="8"/>
        <v/>
      </c>
      <c r="K159" s="12" t="str">
        <f t="shared" si="9"/>
        <v/>
      </c>
      <c r="L159" s="4"/>
    </row>
    <row r="160" spans="1:12" x14ac:dyDescent="0.25">
      <c r="A160" s="6"/>
      <c r="B160" s="4"/>
      <c r="C160" s="4"/>
      <c r="D160" s="4"/>
      <c r="E160" s="4"/>
      <c r="F160" s="13"/>
      <c r="G160" s="12"/>
      <c r="H160" s="12"/>
      <c r="I160" s="12"/>
      <c r="J160" s="12" t="str">
        <f t="shared" si="8"/>
        <v/>
      </c>
      <c r="K160" s="12" t="str">
        <f t="shared" si="9"/>
        <v/>
      </c>
      <c r="L160" s="4"/>
    </row>
    <row r="161" spans="1:12" x14ac:dyDescent="0.25">
      <c r="A161" s="6"/>
      <c r="B161" s="4"/>
      <c r="C161" s="4"/>
      <c r="D161" s="4"/>
      <c r="E161" s="4"/>
      <c r="F161" s="13"/>
      <c r="G161" s="12"/>
      <c r="H161" s="12"/>
      <c r="I161" s="12"/>
      <c r="J161" s="12" t="str">
        <f t="shared" si="8"/>
        <v/>
      </c>
      <c r="K161" s="12" t="str">
        <f t="shared" si="9"/>
        <v/>
      </c>
      <c r="L161" s="4"/>
    </row>
    <row r="162" spans="1:12" x14ac:dyDescent="0.25">
      <c r="A162" s="6"/>
      <c r="B162" s="4"/>
      <c r="C162" s="4"/>
      <c r="D162" s="4"/>
      <c r="E162" s="4"/>
      <c r="F162" s="13"/>
      <c r="G162" s="12"/>
      <c r="H162" s="12"/>
      <c r="I162" s="12"/>
      <c r="J162" s="12" t="str">
        <f t="shared" si="8"/>
        <v/>
      </c>
      <c r="K162" s="12" t="str">
        <f t="shared" si="9"/>
        <v/>
      </c>
      <c r="L162" s="4"/>
    </row>
    <row r="163" spans="1:12" x14ac:dyDescent="0.25">
      <c r="A163" s="6"/>
      <c r="B163" s="4"/>
      <c r="C163" s="4"/>
      <c r="D163" s="4"/>
      <c r="E163" s="4"/>
      <c r="F163" s="13"/>
      <c r="G163" s="12"/>
      <c r="H163" s="12"/>
      <c r="I163" s="12"/>
      <c r="J163" s="12" t="str">
        <f t="shared" si="8"/>
        <v/>
      </c>
      <c r="K163" s="12" t="str">
        <f t="shared" si="9"/>
        <v/>
      </c>
      <c r="L163" s="4"/>
    </row>
    <row r="164" spans="1:12" x14ac:dyDescent="0.25">
      <c r="A164" s="6"/>
      <c r="B164" s="4"/>
      <c r="C164" s="4"/>
      <c r="D164" s="4"/>
      <c r="E164" s="4"/>
      <c r="F164" s="13"/>
      <c r="G164" s="12"/>
      <c r="H164" s="12"/>
      <c r="I164" s="12"/>
      <c r="J164" s="12" t="str">
        <f t="shared" si="8"/>
        <v/>
      </c>
      <c r="K164" s="12" t="str">
        <f t="shared" si="9"/>
        <v/>
      </c>
      <c r="L164" s="4"/>
    </row>
    <row r="165" spans="1:12" x14ac:dyDescent="0.25">
      <c r="A165" s="6"/>
      <c r="B165" s="4"/>
      <c r="C165" s="4"/>
      <c r="D165" s="4"/>
      <c r="E165" s="4"/>
      <c r="F165" s="13"/>
      <c r="G165" s="12"/>
      <c r="H165" s="12"/>
      <c r="I165" s="12"/>
      <c r="J165" s="12" t="str">
        <f t="shared" ref="J165:J196" si="10">IF($B165="","",IF($B165="Kauf",$F165*$G165+$H165+$I165,IF($B165="Verkauf",$F165*$G165-$H165-$I165,IF($B165="Dividende",$F165*$G165,IF(OR($B165="Einzahlung",$B165="Entnahme"),$G165,IF($B165="Gebühr",$H165,""))))))</f>
        <v/>
      </c>
      <c r="K165" s="12" t="str">
        <f t="shared" ref="K165:K196" si="11">IF($B165="","",IF($B165="Kauf",-($F165*$G165+$H165+$I165),IF($B165="Verkauf",$F165*$G165-$H165-$I165,IF($B165="Dividende",$F165*$G165-$I165,IF($B165="Einzahlung",$G165,IF($B165="Entnahme",-$G165,IF($B165="Gebühr",-$H165,"")))))))</f>
        <v/>
      </c>
      <c r="L165" s="4"/>
    </row>
    <row r="166" spans="1:12" x14ac:dyDescent="0.25">
      <c r="A166" s="6"/>
      <c r="B166" s="4"/>
      <c r="C166" s="4"/>
      <c r="D166" s="4"/>
      <c r="E166" s="4"/>
      <c r="F166" s="13"/>
      <c r="G166" s="12"/>
      <c r="H166" s="12"/>
      <c r="I166" s="12"/>
      <c r="J166" s="12" t="str">
        <f t="shared" si="10"/>
        <v/>
      </c>
      <c r="K166" s="12" t="str">
        <f t="shared" si="11"/>
        <v/>
      </c>
      <c r="L166" s="4"/>
    </row>
    <row r="167" spans="1:12" x14ac:dyDescent="0.25">
      <c r="A167" s="6"/>
      <c r="B167" s="4"/>
      <c r="C167" s="4"/>
      <c r="D167" s="4"/>
      <c r="E167" s="4"/>
      <c r="F167" s="13"/>
      <c r="G167" s="12"/>
      <c r="H167" s="12"/>
      <c r="I167" s="12"/>
      <c r="J167" s="12" t="str">
        <f t="shared" si="10"/>
        <v/>
      </c>
      <c r="K167" s="12" t="str">
        <f t="shared" si="11"/>
        <v/>
      </c>
      <c r="L167" s="4"/>
    </row>
    <row r="168" spans="1:12" x14ac:dyDescent="0.25">
      <c r="A168" s="6"/>
      <c r="B168" s="4"/>
      <c r="C168" s="4"/>
      <c r="D168" s="4"/>
      <c r="E168" s="4"/>
      <c r="F168" s="13"/>
      <c r="G168" s="12"/>
      <c r="H168" s="12"/>
      <c r="I168" s="12"/>
      <c r="J168" s="12" t="str">
        <f t="shared" si="10"/>
        <v/>
      </c>
      <c r="K168" s="12" t="str">
        <f t="shared" si="11"/>
        <v/>
      </c>
      <c r="L168" s="4"/>
    </row>
    <row r="169" spans="1:12" x14ac:dyDescent="0.25">
      <c r="A169" s="6"/>
      <c r="B169" s="4"/>
      <c r="C169" s="4"/>
      <c r="D169" s="4"/>
      <c r="E169" s="4"/>
      <c r="F169" s="13"/>
      <c r="G169" s="12"/>
      <c r="H169" s="12"/>
      <c r="I169" s="12"/>
      <c r="J169" s="12" t="str">
        <f t="shared" si="10"/>
        <v/>
      </c>
      <c r="K169" s="12" t="str">
        <f t="shared" si="11"/>
        <v/>
      </c>
      <c r="L169" s="4"/>
    </row>
    <row r="170" spans="1:12" x14ac:dyDescent="0.25">
      <c r="A170" s="6"/>
      <c r="B170" s="4"/>
      <c r="C170" s="4"/>
      <c r="D170" s="4"/>
      <c r="E170" s="4"/>
      <c r="F170" s="13"/>
      <c r="G170" s="12"/>
      <c r="H170" s="12"/>
      <c r="I170" s="12"/>
      <c r="J170" s="12" t="str">
        <f t="shared" si="10"/>
        <v/>
      </c>
      <c r="K170" s="12" t="str">
        <f t="shared" si="11"/>
        <v/>
      </c>
      <c r="L170" s="4"/>
    </row>
    <row r="171" spans="1:12" x14ac:dyDescent="0.25">
      <c r="A171" s="6"/>
      <c r="B171" s="4"/>
      <c r="C171" s="4"/>
      <c r="D171" s="4"/>
      <c r="E171" s="4"/>
      <c r="F171" s="13"/>
      <c r="G171" s="12"/>
      <c r="H171" s="12"/>
      <c r="I171" s="12"/>
      <c r="J171" s="12" t="str">
        <f t="shared" si="10"/>
        <v/>
      </c>
      <c r="K171" s="12" t="str">
        <f t="shared" si="11"/>
        <v/>
      </c>
      <c r="L171" s="4"/>
    </row>
    <row r="172" spans="1:12" x14ac:dyDescent="0.25">
      <c r="A172" s="6"/>
      <c r="B172" s="4"/>
      <c r="C172" s="4"/>
      <c r="D172" s="4"/>
      <c r="E172" s="4"/>
      <c r="F172" s="13"/>
      <c r="G172" s="12"/>
      <c r="H172" s="12"/>
      <c r="I172" s="12"/>
      <c r="J172" s="12" t="str">
        <f t="shared" si="10"/>
        <v/>
      </c>
      <c r="K172" s="12" t="str">
        <f t="shared" si="11"/>
        <v/>
      </c>
      <c r="L172" s="4"/>
    </row>
    <row r="173" spans="1:12" x14ac:dyDescent="0.25">
      <c r="A173" s="6"/>
      <c r="B173" s="4"/>
      <c r="C173" s="4"/>
      <c r="D173" s="4"/>
      <c r="E173" s="4"/>
      <c r="F173" s="13"/>
      <c r="G173" s="12"/>
      <c r="H173" s="12"/>
      <c r="I173" s="12"/>
      <c r="J173" s="12" t="str">
        <f t="shared" si="10"/>
        <v/>
      </c>
      <c r="K173" s="12" t="str">
        <f t="shared" si="11"/>
        <v/>
      </c>
      <c r="L173" s="4"/>
    </row>
    <row r="174" spans="1:12" x14ac:dyDescent="0.25">
      <c r="A174" s="6"/>
      <c r="B174" s="4"/>
      <c r="C174" s="4"/>
      <c r="D174" s="4"/>
      <c r="E174" s="4"/>
      <c r="F174" s="13"/>
      <c r="G174" s="12"/>
      <c r="H174" s="12"/>
      <c r="I174" s="12"/>
      <c r="J174" s="12" t="str">
        <f t="shared" si="10"/>
        <v/>
      </c>
      <c r="K174" s="12" t="str">
        <f t="shared" si="11"/>
        <v/>
      </c>
      <c r="L174" s="4"/>
    </row>
    <row r="175" spans="1:12" x14ac:dyDescent="0.25">
      <c r="A175" s="6"/>
      <c r="B175" s="4"/>
      <c r="C175" s="4"/>
      <c r="D175" s="4"/>
      <c r="E175" s="4"/>
      <c r="F175" s="13"/>
      <c r="G175" s="12"/>
      <c r="H175" s="12"/>
      <c r="I175" s="12"/>
      <c r="J175" s="12" t="str">
        <f t="shared" si="10"/>
        <v/>
      </c>
      <c r="K175" s="12" t="str">
        <f t="shared" si="11"/>
        <v/>
      </c>
      <c r="L175" s="4"/>
    </row>
    <row r="176" spans="1:12" x14ac:dyDescent="0.25">
      <c r="A176" s="6"/>
      <c r="B176" s="4"/>
      <c r="C176" s="4"/>
      <c r="D176" s="4"/>
      <c r="E176" s="4"/>
      <c r="F176" s="13"/>
      <c r="G176" s="12"/>
      <c r="H176" s="12"/>
      <c r="I176" s="12"/>
      <c r="J176" s="12" t="str">
        <f t="shared" si="10"/>
        <v/>
      </c>
      <c r="K176" s="12" t="str">
        <f t="shared" si="11"/>
        <v/>
      </c>
      <c r="L176" s="4"/>
    </row>
    <row r="177" spans="1:12" x14ac:dyDescent="0.25">
      <c r="A177" s="6"/>
      <c r="B177" s="4"/>
      <c r="C177" s="4"/>
      <c r="D177" s="4"/>
      <c r="E177" s="4"/>
      <c r="F177" s="13"/>
      <c r="G177" s="12"/>
      <c r="H177" s="12"/>
      <c r="I177" s="12"/>
      <c r="J177" s="12" t="str">
        <f t="shared" si="10"/>
        <v/>
      </c>
      <c r="K177" s="12" t="str">
        <f t="shared" si="11"/>
        <v/>
      </c>
      <c r="L177" s="4"/>
    </row>
    <row r="178" spans="1:12" x14ac:dyDescent="0.25">
      <c r="A178" s="6"/>
      <c r="B178" s="4"/>
      <c r="C178" s="4"/>
      <c r="D178" s="4"/>
      <c r="E178" s="4"/>
      <c r="F178" s="13"/>
      <c r="G178" s="12"/>
      <c r="H178" s="12"/>
      <c r="I178" s="12"/>
      <c r="J178" s="12" t="str">
        <f t="shared" si="10"/>
        <v/>
      </c>
      <c r="K178" s="12" t="str">
        <f t="shared" si="11"/>
        <v/>
      </c>
      <c r="L178" s="4"/>
    </row>
    <row r="179" spans="1:12" x14ac:dyDescent="0.25">
      <c r="A179" s="6"/>
      <c r="B179" s="4"/>
      <c r="C179" s="4"/>
      <c r="D179" s="4"/>
      <c r="E179" s="4"/>
      <c r="F179" s="13"/>
      <c r="G179" s="12"/>
      <c r="H179" s="12"/>
      <c r="I179" s="12"/>
      <c r="J179" s="12" t="str">
        <f t="shared" si="10"/>
        <v/>
      </c>
      <c r="K179" s="12" t="str">
        <f t="shared" si="11"/>
        <v/>
      </c>
      <c r="L179" s="4"/>
    </row>
    <row r="180" spans="1:12" x14ac:dyDescent="0.25">
      <c r="A180" s="6"/>
      <c r="B180" s="4"/>
      <c r="C180" s="4"/>
      <c r="D180" s="4"/>
      <c r="E180" s="4"/>
      <c r="F180" s="13"/>
      <c r="G180" s="12"/>
      <c r="H180" s="12"/>
      <c r="I180" s="12"/>
      <c r="J180" s="12" t="str">
        <f t="shared" si="10"/>
        <v/>
      </c>
      <c r="K180" s="12" t="str">
        <f t="shared" si="11"/>
        <v/>
      </c>
      <c r="L180" s="4"/>
    </row>
    <row r="181" spans="1:12" x14ac:dyDescent="0.25">
      <c r="A181" s="6"/>
      <c r="B181" s="4"/>
      <c r="C181" s="4"/>
      <c r="D181" s="4"/>
      <c r="E181" s="4"/>
      <c r="F181" s="13"/>
      <c r="G181" s="12"/>
      <c r="H181" s="12"/>
      <c r="I181" s="12"/>
      <c r="J181" s="12" t="str">
        <f t="shared" si="10"/>
        <v/>
      </c>
      <c r="K181" s="12" t="str">
        <f t="shared" si="11"/>
        <v/>
      </c>
      <c r="L181" s="4"/>
    </row>
    <row r="182" spans="1:12" x14ac:dyDescent="0.25">
      <c r="A182" s="6"/>
      <c r="B182" s="4"/>
      <c r="C182" s="4"/>
      <c r="D182" s="4"/>
      <c r="E182" s="4"/>
      <c r="F182" s="13"/>
      <c r="G182" s="12"/>
      <c r="H182" s="12"/>
      <c r="I182" s="12"/>
      <c r="J182" s="12" t="str">
        <f t="shared" si="10"/>
        <v/>
      </c>
      <c r="K182" s="12" t="str">
        <f t="shared" si="11"/>
        <v/>
      </c>
      <c r="L182" s="4"/>
    </row>
    <row r="183" spans="1:12" x14ac:dyDescent="0.25">
      <c r="A183" s="6"/>
      <c r="B183" s="4"/>
      <c r="C183" s="4"/>
      <c r="D183" s="4"/>
      <c r="E183" s="4"/>
      <c r="F183" s="13"/>
      <c r="G183" s="12"/>
      <c r="H183" s="12"/>
      <c r="I183" s="12"/>
      <c r="J183" s="12" t="str">
        <f t="shared" si="10"/>
        <v/>
      </c>
      <c r="K183" s="12" t="str">
        <f t="shared" si="11"/>
        <v/>
      </c>
      <c r="L183" s="4"/>
    </row>
    <row r="184" spans="1:12" x14ac:dyDescent="0.25">
      <c r="A184" s="6"/>
      <c r="B184" s="4"/>
      <c r="C184" s="4"/>
      <c r="D184" s="4"/>
      <c r="E184" s="4"/>
      <c r="F184" s="13"/>
      <c r="G184" s="12"/>
      <c r="H184" s="12"/>
      <c r="I184" s="12"/>
      <c r="J184" s="12" t="str">
        <f t="shared" si="10"/>
        <v/>
      </c>
      <c r="K184" s="12" t="str">
        <f t="shared" si="11"/>
        <v/>
      </c>
      <c r="L184" s="4"/>
    </row>
    <row r="185" spans="1:12" x14ac:dyDescent="0.25">
      <c r="A185" s="6"/>
      <c r="B185" s="4"/>
      <c r="C185" s="4"/>
      <c r="D185" s="4"/>
      <c r="E185" s="4"/>
      <c r="F185" s="13"/>
      <c r="G185" s="12"/>
      <c r="H185" s="12"/>
      <c r="I185" s="12"/>
      <c r="J185" s="12" t="str">
        <f t="shared" si="10"/>
        <v/>
      </c>
      <c r="K185" s="12" t="str">
        <f t="shared" si="11"/>
        <v/>
      </c>
      <c r="L185" s="4"/>
    </row>
    <row r="186" spans="1:12" x14ac:dyDescent="0.25">
      <c r="A186" s="6"/>
      <c r="B186" s="4"/>
      <c r="C186" s="4"/>
      <c r="D186" s="4"/>
      <c r="E186" s="4"/>
      <c r="F186" s="13"/>
      <c r="G186" s="12"/>
      <c r="H186" s="12"/>
      <c r="I186" s="12"/>
      <c r="J186" s="12" t="str">
        <f t="shared" si="10"/>
        <v/>
      </c>
      <c r="K186" s="12" t="str">
        <f t="shared" si="11"/>
        <v/>
      </c>
      <c r="L186" s="4"/>
    </row>
    <row r="187" spans="1:12" x14ac:dyDescent="0.25">
      <c r="A187" s="6"/>
      <c r="B187" s="4"/>
      <c r="C187" s="4"/>
      <c r="D187" s="4"/>
      <c r="E187" s="4"/>
      <c r="F187" s="13"/>
      <c r="G187" s="12"/>
      <c r="H187" s="12"/>
      <c r="I187" s="12"/>
      <c r="J187" s="12" t="str">
        <f t="shared" si="10"/>
        <v/>
      </c>
      <c r="K187" s="12" t="str">
        <f t="shared" si="11"/>
        <v/>
      </c>
      <c r="L187" s="4"/>
    </row>
    <row r="188" spans="1:12" x14ac:dyDescent="0.25">
      <c r="A188" s="6"/>
      <c r="B188" s="4"/>
      <c r="C188" s="4"/>
      <c r="D188" s="4"/>
      <c r="E188" s="4"/>
      <c r="F188" s="13"/>
      <c r="G188" s="12"/>
      <c r="H188" s="12"/>
      <c r="I188" s="12"/>
      <c r="J188" s="12" t="str">
        <f t="shared" si="10"/>
        <v/>
      </c>
      <c r="K188" s="12" t="str">
        <f t="shared" si="11"/>
        <v/>
      </c>
      <c r="L188" s="4"/>
    </row>
    <row r="189" spans="1:12" x14ac:dyDescent="0.25">
      <c r="A189" s="6"/>
      <c r="B189" s="4"/>
      <c r="C189" s="4"/>
      <c r="D189" s="4"/>
      <c r="E189" s="4"/>
      <c r="F189" s="13"/>
      <c r="G189" s="12"/>
      <c r="H189" s="12"/>
      <c r="I189" s="12"/>
      <c r="J189" s="12" t="str">
        <f t="shared" si="10"/>
        <v/>
      </c>
      <c r="K189" s="12" t="str">
        <f t="shared" si="11"/>
        <v/>
      </c>
      <c r="L189" s="4"/>
    </row>
    <row r="190" spans="1:12" x14ac:dyDescent="0.25">
      <c r="A190" s="6"/>
      <c r="B190" s="4"/>
      <c r="C190" s="4"/>
      <c r="D190" s="4"/>
      <c r="E190" s="4"/>
      <c r="F190" s="13"/>
      <c r="G190" s="12"/>
      <c r="H190" s="12"/>
      <c r="I190" s="12"/>
      <c r="J190" s="12" t="str">
        <f t="shared" si="10"/>
        <v/>
      </c>
      <c r="K190" s="12" t="str">
        <f t="shared" si="11"/>
        <v/>
      </c>
      <c r="L190" s="4"/>
    </row>
    <row r="191" spans="1:12" x14ac:dyDescent="0.25">
      <c r="A191" s="6"/>
      <c r="B191" s="4"/>
      <c r="C191" s="4"/>
      <c r="D191" s="4"/>
      <c r="E191" s="4"/>
      <c r="F191" s="13"/>
      <c r="G191" s="12"/>
      <c r="H191" s="12"/>
      <c r="I191" s="12"/>
      <c r="J191" s="12" t="str">
        <f t="shared" si="10"/>
        <v/>
      </c>
      <c r="K191" s="12" t="str">
        <f t="shared" si="11"/>
        <v/>
      </c>
      <c r="L191" s="4"/>
    </row>
    <row r="192" spans="1:12" x14ac:dyDescent="0.25">
      <c r="A192" s="6"/>
      <c r="B192" s="4"/>
      <c r="C192" s="4"/>
      <c r="D192" s="4"/>
      <c r="E192" s="4"/>
      <c r="F192" s="13"/>
      <c r="G192" s="12"/>
      <c r="H192" s="12"/>
      <c r="I192" s="12"/>
      <c r="J192" s="12" t="str">
        <f t="shared" si="10"/>
        <v/>
      </c>
      <c r="K192" s="12" t="str">
        <f t="shared" si="11"/>
        <v/>
      </c>
      <c r="L192" s="4"/>
    </row>
    <row r="193" spans="1:12" x14ac:dyDescent="0.25">
      <c r="A193" s="6"/>
      <c r="B193" s="4"/>
      <c r="C193" s="4"/>
      <c r="D193" s="4"/>
      <c r="E193" s="4"/>
      <c r="F193" s="13"/>
      <c r="G193" s="12"/>
      <c r="H193" s="12"/>
      <c r="I193" s="12"/>
      <c r="J193" s="12" t="str">
        <f t="shared" si="10"/>
        <v/>
      </c>
      <c r="K193" s="12" t="str">
        <f t="shared" si="11"/>
        <v/>
      </c>
      <c r="L193" s="4"/>
    </row>
    <row r="194" spans="1:12" x14ac:dyDescent="0.25">
      <c r="A194" s="6"/>
      <c r="B194" s="4"/>
      <c r="C194" s="4"/>
      <c r="D194" s="4"/>
      <c r="E194" s="4"/>
      <c r="F194" s="13"/>
      <c r="G194" s="12"/>
      <c r="H194" s="12"/>
      <c r="I194" s="12"/>
      <c r="J194" s="12" t="str">
        <f t="shared" si="10"/>
        <v/>
      </c>
      <c r="K194" s="12" t="str">
        <f t="shared" si="11"/>
        <v/>
      </c>
      <c r="L194" s="4"/>
    </row>
    <row r="195" spans="1:12" x14ac:dyDescent="0.25">
      <c r="A195" s="6"/>
      <c r="B195" s="4"/>
      <c r="C195" s="4"/>
      <c r="D195" s="4"/>
      <c r="E195" s="4"/>
      <c r="F195" s="13"/>
      <c r="G195" s="12"/>
      <c r="H195" s="12"/>
      <c r="I195" s="12"/>
      <c r="J195" s="12" t="str">
        <f t="shared" si="10"/>
        <v/>
      </c>
      <c r="K195" s="12" t="str">
        <f t="shared" si="11"/>
        <v/>
      </c>
      <c r="L195" s="4"/>
    </row>
    <row r="196" spans="1:12" x14ac:dyDescent="0.25">
      <c r="A196" s="6"/>
      <c r="B196" s="4"/>
      <c r="C196" s="4"/>
      <c r="D196" s="4"/>
      <c r="E196" s="4"/>
      <c r="F196" s="13"/>
      <c r="G196" s="12"/>
      <c r="H196" s="12"/>
      <c r="I196" s="12"/>
      <c r="J196" s="12" t="str">
        <f t="shared" si="10"/>
        <v/>
      </c>
      <c r="K196" s="12" t="str">
        <f t="shared" si="11"/>
        <v/>
      </c>
      <c r="L196" s="4"/>
    </row>
    <row r="197" spans="1:12" x14ac:dyDescent="0.25">
      <c r="A197" s="6"/>
      <c r="B197" s="4"/>
      <c r="C197" s="4"/>
      <c r="D197" s="4"/>
      <c r="E197" s="4"/>
      <c r="F197" s="13"/>
      <c r="G197" s="12"/>
      <c r="H197" s="12"/>
      <c r="I197" s="12"/>
      <c r="J197" s="12" t="str">
        <f t="shared" ref="J197:J204" si="12">IF($B197="","",IF($B197="Kauf",$F197*$G197+$H197+$I197,IF($B197="Verkauf",$F197*$G197-$H197-$I197,IF($B197="Dividende",$F197*$G197,IF(OR($B197="Einzahlung",$B197="Entnahme"),$G197,IF($B197="Gebühr",$H197,""))))))</f>
        <v/>
      </c>
      <c r="K197" s="12" t="str">
        <f t="shared" ref="K197:K204" si="13">IF($B197="","",IF($B197="Kauf",-($F197*$G197+$H197+$I197),IF($B197="Verkauf",$F197*$G197-$H197-$I197,IF($B197="Dividende",$F197*$G197-$I197,IF($B197="Einzahlung",$G197,IF($B197="Entnahme",-$G197,IF($B197="Gebühr",-$H197,"")))))))</f>
        <v/>
      </c>
      <c r="L197" s="4"/>
    </row>
    <row r="198" spans="1:12" x14ac:dyDescent="0.25">
      <c r="A198" s="6"/>
      <c r="B198" s="4"/>
      <c r="C198" s="4"/>
      <c r="D198" s="4"/>
      <c r="E198" s="4"/>
      <c r="F198" s="13"/>
      <c r="G198" s="12"/>
      <c r="H198" s="12"/>
      <c r="I198" s="12"/>
      <c r="J198" s="12" t="str">
        <f t="shared" si="12"/>
        <v/>
      </c>
      <c r="K198" s="12" t="str">
        <f t="shared" si="13"/>
        <v/>
      </c>
      <c r="L198" s="4"/>
    </row>
    <row r="199" spans="1:12" x14ac:dyDescent="0.25">
      <c r="A199" s="6"/>
      <c r="B199" s="4"/>
      <c r="C199" s="4"/>
      <c r="D199" s="4"/>
      <c r="E199" s="4"/>
      <c r="F199" s="13"/>
      <c r="G199" s="12"/>
      <c r="H199" s="12"/>
      <c r="I199" s="12"/>
      <c r="J199" s="12" t="str">
        <f t="shared" si="12"/>
        <v/>
      </c>
      <c r="K199" s="12" t="str">
        <f t="shared" si="13"/>
        <v/>
      </c>
      <c r="L199" s="4"/>
    </row>
    <row r="200" spans="1:12" x14ac:dyDescent="0.25">
      <c r="A200" s="6"/>
      <c r="B200" s="4"/>
      <c r="C200" s="4"/>
      <c r="D200" s="4"/>
      <c r="E200" s="4"/>
      <c r="F200" s="13"/>
      <c r="G200" s="12"/>
      <c r="H200" s="12"/>
      <c r="I200" s="12"/>
      <c r="J200" s="12" t="str">
        <f t="shared" si="12"/>
        <v/>
      </c>
      <c r="K200" s="12" t="str">
        <f t="shared" si="13"/>
        <v/>
      </c>
      <c r="L200" s="4"/>
    </row>
    <row r="201" spans="1:12" x14ac:dyDescent="0.25">
      <c r="A201" s="6"/>
      <c r="B201" s="4"/>
      <c r="C201" s="4"/>
      <c r="D201" s="4"/>
      <c r="E201" s="4"/>
      <c r="F201" s="13"/>
      <c r="G201" s="12"/>
      <c r="H201" s="12"/>
      <c r="I201" s="12"/>
      <c r="J201" s="12" t="str">
        <f t="shared" si="12"/>
        <v/>
      </c>
      <c r="K201" s="12" t="str">
        <f t="shared" si="13"/>
        <v/>
      </c>
      <c r="L201" s="4"/>
    </row>
    <row r="202" spans="1:12" x14ac:dyDescent="0.25">
      <c r="A202" s="6"/>
      <c r="B202" s="4"/>
      <c r="C202" s="4"/>
      <c r="D202" s="4"/>
      <c r="E202" s="4"/>
      <c r="F202" s="13"/>
      <c r="G202" s="12"/>
      <c r="H202" s="12"/>
      <c r="I202" s="12"/>
      <c r="J202" s="12" t="str">
        <f t="shared" si="12"/>
        <v/>
      </c>
      <c r="K202" s="12" t="str">
        <f t="shared" si="13"/>
        <v/>
      </c>
      <c r="L202" s="4"/>
    </row>
    <row r="203" spans="1:12" x14ac:dyDescent="0.25">
      <c r="A203" s="6"/>
      <c r="B203" s="4"/>
      <c r="C203" s="4"/>
      <c r="D203" s="4"/>
      <c r="E203" s="4"/>
      <c r="F203" s="13"/>
      <c r="G203" s="12"/>
      <c r="H203" s="12"/>
      <c r="I203" s="12"/>
      <c r="J203" s="12" t="str">
        <f t="shared" si="12"/>
        <v/>
      </c>
      <c r="K203" s="12" t="str">
        <f t="shared" si="13"/>
        <v/>
      </c>
      <c r="L203" s="4"/>
    </row>
    <row r="204" spans="1:12" x14ac:dyDescent="0.25">
      <c r="A204" s="6"/>
      <c r="B204" s="4"/>
      <c r="C204" s="4"/>
      <c r="D204" s="4"/>
      <c r="E204" s="4"/>
      <c r="F204" s="13"/>
      <c r="G204" s="12"/>
      <c r="H204" s="12"/>
      <c r="I204" s="12"/>
      <c r="J204" s="12" t="str">
        <f t="shared" si="12"/>
        <v/>
      </c>
      <c r="K204" s="12" t="str">
        <f t="shared" si="13"/>
        <v/>
      </c>
      <c r="L204" s="4"/>
    </row>
  </sheetData>
  <mergeCells count="2">
    <mergeCell ref="A1:L1"/>
    <mergeCell ref="A2:L2"/>
  </mergeCells>
  <conditionalFormatting sqref="K5:K204">
    <cfRule type="expression" dxfId="1" priority="1">
      <formula>K5&lt;0</formula>
    </cfRule>
    <cfRule type="expression" dxfId="0" priority="2">
      <formula>K5&gt;0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200-000000000000}">
          <x14:formula1>
            <xm:f>Einstellungen!$K$4:$K$9</xm:f>
          </x14:formula1>
          <xm:sqref>B5:B204</xm:sqref>
        </x14:dataValidation>
        <x14:dataValidation type="list" xr:uid="{00000000-0002-0000-0200-000001000000}">
          <x14:formula1>
            <xm:f>Einstellungen!$G$4:$G$7</xm:f>
          </x14:formula1>
          <xm:sqref>E5:E204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7"/>
  <sheetViews>
    <sheetView workbookViewId="0"/>
  </sheetViews>
  <sheetFormatPr baseColWidth="10" defaultColWidth="9" defaultRowHeight="15" x14ac:dyDescent="0.25"/>
  <cols>
    <col min="1" max="1" width="14" customWidth="1"/>
    <col min="2" max="2" width="18" customWidth="1"/>
    <col min="3" max="3" width="20" customWidth="1"/>
    <col min="4" max="4" width="18" customWidth="1"/>
    <col min="5" max="5" width="16" customWidth="1"/>
    <col min="6" max="6" width="14" customWidth="1"/>
    <col min="7" max="7" width="12" customWidth="1"/>
  </cols>
  <sheetData>
    <row r="1" spans="1:26" ht="30" customHeight="1" x14ac:dyDescent="0.25">
      <c r="A1" s="16" t="s">
        <v>27</v>
      </c>
      <c r="B1" s="17"/>
      <c r="C1" s="17"/>
      <c r="D1" s="17"/>
      <c r="E1" s="17"/>
      <c r="F1" s="17"/>
      <c r="G1" s="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1" customHeight="1" x14ac:dyDescent="0.25">
      <c r="A2" s="18" t="s">
        <v>128</v>
      </c>
      <c r="B2" s="19"/>
      <c r="C2" s="19"/>
      <c r="D2" s="19"/>
      <c r="E2" s="19"/>
      <c r="F2" s="19"/>
      <c r="G2" s="19"/>
    </row>
    <row r="4" spans="1:26" x14ac:dyDescent="0.25">
      <c r="A4" s="1" t="s">
        <v>29</v>
      </c>
      <c r="B4" s="1" t="s">
        <v>129</v>
      </c>
      <c r="C4" s="1" t="s">
        <v>130</v>
      </c>
      <c r="D4" s="1" t="s">
        <v>131</v>
      </c>
      <c r="E4" s="1" t="s">
        <v>30</v>
      </c>
      <c r="F4" s="1" t="s">
        <v>31</v>
      </c>
      <c r="G4" s="1" t="s">
        <v>5</v>
      </c>
    </row>
    <row r="5" spans="1:26" x14ac:dyDescent="0.25">
      <c r="A5" s="3">
        <v>46050</v>
      </c>
      <c r="B5" s="8">
        <v>10320</v>
      </c>
      <c r="C5" s="8">
        <f>SUMIFS(Transaktionen!$K$5:$K$204,Transaktionen!$B$5:$B$204,"Einzahlung",Transaktionen!$A$5:$A$204,"&lt;="&amp;A5)</f>
        <v>10000</v>
      </c>
      <c r="D5" s="8">
        <f>-SUMIFS(Transaktionen!$K$5:$K$204,Transaktionen!$B$5:$B$204,"Entnahme",Transaktionen!$A$5:$A$204,"&lt;="&amp;A5)</f>
        <v>0</v>
      </c>
      <c r="E5" s="8">
        <f t="shared" ref="E5:E17" si="0">C5-D5</f>
        <v>10000</v>
      </c>
      <c r="F5" s="8">
        <f t="shared" ref="F5:F16" si="1">IF($B5="","",$B5-E5)</f>
        <v>320</v>
      </c>
      <c r="G5" s="2">
        <f t="shared" ref="G5:G17" si="2">IFERROR(F5/E5,0)</f>
        <v>3.2000000000000001E-2</v>
      </c>
    </row>
    <row r="6" spans="1:26" x14ac:dyDescent="0.25">
      <c r="A6" s="3">
        <v>46081</v>
      </c>
      <c r="B6" s="8">
        <v>11580</v>
      </c>
      <c r="C6" s="8">
        <f>SUMIFS(Transaktionen!$K$5:$K$204,Transaktionen!$B$5:$B$204,"Einzahlung",Transaktionen!$A$5:$A$204,"&lt;="&amp;A6)</f>
        <v>11200</v>
      </c>
      <c r="D6" s="8">
        <f>-SUMIFS(Transaktionen!$K$5:$K$204,Transaktionen!$B$5:$B$204,"Entnahme",Transaktionen!$A$5:$A$204,"&lt;="&amp;A6)</f>
        <v>0</v>
      </c>
      <c r="E6" s="8">
        <f t="shared" si="0"/>
        <v>11200</v>
      </c>
      <c r="F6" s="8">
        <f t="shared" si="1"/>
        <v>380</v>
      </c>
      <c r="G6" s="2">
        <f t="shared" si="2"/>
        <v>3.3928571428571426E-2</v>
      </c>
    </row>
    <row r="7" spans="1:26" x14ac:dyDescent="0.25">
      <c r="A7" s="3">
        <v>46109</v>
      </c>
      <c r="B7" s="8">
        <v>12840</v>
      </c>
      <c r="C7" s="8">
        <f>SUMIFS(Transaktionen!$K$5:$K$204,Transaktionen!$B$5:$B$204,"Einzahlung",Transaktionen!$A$5:$A$204,"&lt;="&amp;A7)</f>
        <v>11200</v>
      </c>
      <c r="D7" s="8">
        <f>-SUMIFS(Transaktionen!$K$5:$K$204,Transaktionen!$B$5:$B$204,"Entnahme",Transaktionen!$A$5:$A$204,"&lt;="&amp;A7)</f>
        <v>0</v>
      </c>
      <c r="E7" s="8">
        <f t="shared" si="0"/>
        <v>11200</v>
      </c>
      <c r="F7" s="8">
        <f t="shared" si="1"/>
        <v>1640</v>
      </c>
      <c r="G7" s="2">
        <f t="shared" si="2"/>
        <v>0.14642857142857144</v>
      </c>
    </row>
    <row r="8" spans="1:26" x14ac:dyDescent="0.25">
      <c r="A8" s="3">
        <v>46140</v>
      </c>
      <c r="B8" s="8">
        <v>13910</v>
      </c>
      <c r="C8" s="8">
        <f>SUMIFS(Transaktionen!$K$5:$K$204,Transaktionen!$B$5:$B$204,"Einzahlung",Transaktionen!$A$5:$A$204,"&lt;="&amp;A8)</f>
        <v>12400</v>
      </c>
      <c r="D8" s="8">
        <f>-SUMIFS(Transaktionen!$K$5:$K$204,Transaktionen!$B$5:$B$204,"Entnahme",Transaktionen!$A$5:$A$204,"&lt;="&amp;A8)</f>
        <v>0</v>
      </c>
      <c r="E8" s="8">
        <f t="shared" si="0"/>
        <v>12400</v>
      </c>
      <c r="F8" s="8">
        <f t="shared" si="1"/>
        <v>1510</v>
      </c>
      <c r="G8" s="2">
        <f t="shared" si="2"/>
        <v>0.1217741935483871</v>
      </c>
    </row>
    <row r="9" spans="1:26" x14ac:dyDescent="0.25">
      <c r="A9" s="3">
        <v>46170</v>
      </c>
      <c r="B9" s="8">
        <v>14275</v>
      </c>
      <c r="C9" s="8">
        <f>SUMIFS(Transaktionen!$K$5:$K$204,Transaktionen!$B$5:$B$204,"Einzahlung",Transaktionen!$A$5:$A$204,"&lt;="&amp;A9)</f>
        <v>12400</v>
      </c>
      <c r="D9" s="8">
        <f>-SUMIFS(Transaktionen!$K$5:$K$204,Transaktionen!$B$5:$B$204,"Entnahme",Transaktionen!$A$5:$A$204,"&lt;="&amp;A9)</f>
        <v>500</v>
      </c>
      <c r="E9" s="8">
        <f t="shared" si="0"/>
        <v>11900</v>
      </c>
      <c r="F9" s="8">
        <f t="shared" si="1"/>
        <v>2375</v>
      </c>
      <c r="G9" s="2">
        <f t="shared" si="2"/>
        <v>0.19957983193277312</v>
      </c>
    </row>
    <row r="10" spans="1:26" x14ac:dyDescent="0.25">
      <c r="A10" s="3">
        <v>46201</v>
      </c>
      <c r="B10" s="8">
        <v>14620</v>
      </c>
      <c r="C10" s="8">
        <f>SUMIFS(Transaktionen!$K$5:$K$204,Transaktionen!$B$5:$B$204,"Einzahlung",Transaktionen!$A$5:$A$204,"&lt;="&amp;A10)</f>
        <v>12400</v>
      </c>
      <c r="D10" s="8">
        <f>-SUMIFS(Transaktionen!$K$5:$K$204,Transaktionen!$B$5:$B$204,"Entnahme",Transaktionen!$A$5:$A$204,"&lt;="&amp;A10)</f>
        <v>500</v>
      </c>
      <c r="E10" s="8">
        <f t="shared" si="0"/>
        <v>11900</v>
      </c>
      <c r="F10" s="8">
        <f t="shared" si="1"/>
        <v>2720</v>
      </c>
      <c r="G10" s="2">
        <f t="shared" si="2"/>
        <v>0.22857142857142856</v>
      </c>
    </row>
    <row r="11" spans="1:26" x14ac:dyDescent="0.25">
      <c r="A11" s="3">
        <v>46231</v>
      </c>
      <c r="B11" s="8">
        <v>14980</v>
      </c>
      <c r="C11" s="8">
        <f>SUMIFS(Transaktionen!$K$5:$K$204,Transaktionen!$B$5:$B$204,"Einzahlung",Transaktionen!$A$5:$A$204,"&lt;="&amp;A11)</f>
        <v>12400</v>
      </c>
      <c r="D11" s="8">
        <f>-SUMIFS(Transaktionen!$K$5:$K$204,Transaktionen!$B$5:$B$204,"Entnahme",Transaktionen!$A$5:$A$204,"&lt;="&amp;A11)</f>
        <v>500</v>
      </c>
      <c r="E11" s="8">
        <f t="shared" si="0"/>
        <v>11900</v>
      </c>
      <c r="F11" s="8">
        <f t="shared" si="1"/>
        <v>3080</v>
      </c>
      <c r="G11" s="2">
        <f t="shared" si="2"/>
        <v>0.25882352941176473</v>
      </c>
    </row>
    <row r="12" spans="1:26" x14ac:dyDescent="0.25">
      <c r="A12" s="3">
        <v>46262</v>
      </c>
      <c r="B12" s="8">
        <v>15330</v>
      </c>
      <c r="C12" s="8">
        <f>SUMIFS(Transaktionen!$K$5:$K$204,Transaktionen!$B$5:$B$204,"Einzahlung",Transaktionen!$A$5:$A$204,"&lt;="&amp;A12)</f>
        <v>12400</v>
      </c>
      <c r="D12" s="8">
        <f>-SUMIFS(Transaktionen!$K$5:$K$204,Transaktionen!$B$5:$B$204,"Entnahme",Transaktionen!$A$5:$A$204,"&lt;="&amp;A12)</f>
        <v>500</v>
      </c>
      <c r="E12" s="8">
        <f t="shared" si="0"/>
        <v>11900</v>
      </c>
      <c r="F12" s="8">
        <f t="shared" si="1"/>
        <v>3430</v>
      </c>
      <c r="G12" s="2">
        <f t="shared" si="2"/>
        <v>0.28823529411764703</v>
      </c>
    </row>
    <row r="13" spans="1:26" x14ac:dyDescent="0.25">
      <c r="A13" s="3">
        <v>46293</v>
      </c>
      <c r="B13" s="8">
        <v>15680</v>
      </c>
      <c r="C13" s="8">
        <f>SUMIFS(Transaktionen!$K$5:$K$204,Transaktionen!$B$5:$B$204,"Einzahlung",Transaktionen!$A$5:$A$204,"&lt;="&amp;A13)</f>
        <v>12400</v>
      </c>
      <c r="D13" s="8">
        <f>-SUMIFS(Transaktionen!$K$5:$K$204,Transaktionen!$B$5:$B$204,"Entnahme",Transaktionen!$A$5:$A$204,"&lt;="&amp;A13)</f>
        <v>500</v>
      </c>
      <c r="E13" s="8">
        <f t="shared" si="0"/>
        <v>11900</v>
      </c>
      <c r="F13" s="8">
        <f t="shared" si="1"/>
        <v>3780</v>
      </c>
      <c r="G13" s="2">
        <f t="shared" si="2"/>
        <v>0.31764705882352939</v>
      </c>
    </row>
    <row r="14" spans="1:26" x14ac:dyDescent="0.25">
      <c r="A14" s="3">
        <v>46323</v>
      </c>
      <c r="B14" s="8">
        <v>16050</v>
      </c>
      <c r="C14" s="8">
        <f>SUMIFS(Transaktionen!$K$5:$K$204,Transaktionen!$B$5:$B$204,"Einzahlung",Transaktionen!$A$5:$A$204,"&lt;="&amp;A14)</f>
        <v>12400</v>
      </c>
      <c r="D14" s="8">
        <f>-SUMIFS(Transaktionen!$K$5:$K$204,Transaktionen!$B$5:$B$204,"Entnahme",Transaktionen!$A$5:$A$204,"&lt;="&amp;A14)</f>
        <v>500</v>
      </c>
      <c r="E14" s="8">
        <f t="shared" si="0"/>
        <v>11900</v>
      </c>
      <c r="F14" s="8">
        <f t="shared" si="1"/>
        <v>4150</v>
      </c>
      <c r="G14" s="2">
        <f t="shared" si="2"/>
        <v>0.34873949579831931</v>
      </c>
    </row>
    <row r="15" spans="1:26" x14ac:dyDescent="0.25">
      <c r="A15" s="3">
        <v>46354</v>
      </c>
      <c r="B15" s="8">
        <v>16420</v>
      </c>
      <c r="C15" s="8">
        <f>SUMIFS(Transaktionen!$K$5:$K$204,Transaktionen!$B$5:$B$204,"Einzahlung",Transaktionen!$A$5:$A$204,"&lt;="&amp;A15)</f>
        <v>12400</v>
      </c>
      <c r="D15" s="8">
        <f>-SUMIFS(Transaktionen!$K$5:$K$204,Transaktionen!$B$5:$B$204,"Entnahme",Transaktionen!$A$5:$A$204,"&lt;="&amp;A15)</f>
        <v>500</v>
      </c>
      <c r="E15" s="8">
        <f t="shared" si="0"/>
        <v>11900</v>
      </c>
      <c r="F15" s="8">
        <f t="shared" si="1"/>
        <v>4520</v>
      </c>
      <c r="G15" s="2">
        <f t="shared" si="2"/>
        <v>0.37983193277310923</v>
      </c>
    </row>
    <row r="16" spans="1:26" x14ac:dyDescent="0.25">
      <c r="A16" s="3">
        <v>46384</v>
      </c>
      <c r="B16" s="8">
        <v>16850</v>
      </c>
      <c r="C16" s="8">
        <f>SUMIFS(Transaktionen!$K$5:$K$204,Transaktionen!$B$5:$B$204,"Einzahlung",Transaktionen!$A$5:$A$204,"&lt;="&amp;A16)</f>
        <v>12400</v>
      </c>
      <c r="D16" s="8">
        <f>-SUMIFS(Transaktionen!$K$5:$K$204,Transaktionen!$B$5:$B$204,"Entnahme",Transaktionen!$A$5:$A$204,"&lt;="&amp;A16)</f>
        <v>500</v>
      </c>
      <c r="E16" s="8">
        <f t="shared" si="0"/>
        <v>11900</v>
      </c>
      <c r="F16" s="8">
        <f t="shared" si="1"/>
        <v>4950</v>
      </c>
      <c r="G16" s="2">
        <f t="shared" si="2"/>
        <v>0.41596638655462187</v>
      </c>
    </row>
    <row r="17" spans="1:7" x14ac:dyDescent="0.25">
      <c r="A17" s="3" t="s">
        <v>132</v>
      </c>
      <c r="B17" s="8">
        <f>SUM(Depot!R5:R34)</f>
        <v>12229.300000000001</v>
      </c>
      <c r="C17" s="8">
        <f>SUMIFS(Transaktionen!K5:K204,Transaktionen!B5:B204,"Einzahlung")</f>
        <v>12400</v>
      </c>
      <c r="D17" s="8">
        <f>-SUMIFS(Transaktionen!K5:K204,Transaktionen!B5:B204,"Entnahme")</f>
        <v>500</v>
      </c>
      <c r="E17" s="8">
        <f t="shared" si="0"/>
        <v>11900</v>
      </c>
      <c r="F17" s="8">
        <f>B17-E17</f>
        <v>329.30000000000109</v>
      </c>
      <c r="G17" s="2">
        <f t="shared" si="2"/>
        <v>2.7672268907563118E-2</v>
      </c>
    </row>
  </sheetData>
  <mergeCells count="2">
    <mergeCell ref="A1:G1"/>
    <mergeCell ref="A2:G2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6"/>
  <sheetViews>
    <sheetView workbookViewId="0"/>
  </sheetViews>
  <sheetFormatPr baseColWidth="10" defaultColWidth="9" defaultRowHeight="15" x14ac:dyDescent="0.25"/>
  <cols>
    <col min="1" max="1" width="18" customWidth="1"/>
    <col min="3" max="3" width="18" customWidth="1"/>
    <col min="5" max="5" width="20" customWidth="1"/>
    <col min="7" max="7" width="18" customWidth="1"/>
    <col min="9" max="9" width="14" customWidth="1"/>
    <col min="11" max="11" width="18" customWidth="1"/>
    <col min="13" max="13" width="12" customWidth="1"/>
  </cols>
  <sheetData>
    <row r="1" spans="1:26" ht="27.95" customHeight="1" x14ac:dyDescent="0.25">
      <c r="A1" s="16" t="s">
        <v>133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3" spans="1:26" x14ac:dyDescent="0.25">
      <c r="A3" s="1" t="s">
        <v>134</v>
      </c>
      <c r="B3" s="1"/>
      <c r="C3" s="1" t="s">
        <v>135</v>
      </c>
      <c r="D3" s="1"/>
      <c r="E3" s="1" t="s">
        <v>136</v>
      </c>
      <c r="F3" s="1"/>
      <c r="G3" s="1" t="s">
        <v>137</v>
      </c>
      <c r="H3" s="1"/>
      <c r="I3" s="1" t="s">
        <v>39</v>
      </c>
      <c r="J3" s="1"/>
      <c r="K3" s="1" t="s">
        <v>138</v>
      </c>
      <c r="L3" s="1"/>
      <c r="M3" s="1" t="s">
        <v>139</v>
      </c>
    </row>
    <row r="4" spans="1:26" x14ac:dyDescent="0.25">
      <c r="A4" t="s">
        <v>65</v>
      </c>
      <c r="C4" t="s">
        <v>62</v>
      </c>
      <c r="E4" t="s">
        <v>63</v>
      </c>
      <c r="G4" t="s">
        <v>68</v>
      </c>
      <c r="I4" t="s">
        <v>57</v>
      </c>
      <c r="K4" t="s">
        <v>112</v>
      </c>
      <c r="M4" t="s">
        <v>64</v>
      </c>
    </row>
    <row r="5" spans="1:26" x14ac:dyDescent="0.25">
      <c r="A5" t="s">
        <v>58</v>
      </c>
      <c r="C5" t="s">
        <v>81</v>
      </c>
      <c r="E5" t="s">
        <v>140</v>
      </c>
      <c r="G5" t="s">
        <v>61</v>
      </c>
      <c r="I5" t="s">
        <v>141</v>
      </c>
      <c r="K5" t="s">
        <v>122</v>
      </c>
      <c r="M5" t="s">
        <v>142</v>
      </c>
    </row>
    <row r="6" spans="1:26" x14ac:dyDescent="0.25">
      <c r="A6" t="s">
        <v>74</v>
      </c>
      <c r="C6" t="s">
        <v>69</v>
      </c>
      <c r="E6" t="s">
        <v>73</v>
      </c>
      <c r="G6" t="s">
        <v>77</v>
      </c>
      <c r="I6" t="s">
        <v>49</v>
      </c>
      <c r="K6" t="s">
        <v>117</v>
      </c>
      <c r="M6" t="s">
        <v>143</v>
      </c>
    </row>
    <row r="7" spans="1:26" x14ac:dyDescent="0.25">
      <c r="A7" t="s">
        <v>93</v>
      </c>
      <c r="C7" t="s">
        <v>87</v>
      </c>
      <c r="E7" t="s">
        <v>82</v>
      </c>
      <c r="G7" t="s">
        <v>86</v>
      </c>
      <c r="K7" t="s">
        <v>108</v>
      </c>
    </row>
    <row r="8" spans="1:26" x14ac:dyDescent="0.25">
      <c r="A8" t="s">
        <v>83</v>
      </c>
      <c r="C8" t="s">
        <v>91</v>
      </c>
      <c r="E8" t="s">
        <v>92</v>
      </c>
      <c r="K8" t="s">
        <v>125</v>
      </c>
    </row>
    <row r="9" spans="1:26" x14ac:dyDescent="0.25">
      <c r="A9" t="s">
        <v>144</v>
      </c>
      <c r="C9" t="s">
        <v>145</v>
      </c>
      <c r="E9" t="s">
        <v>78</v>
      </c>
      <c r="K9" t="s">
        <v>146</v>
      </c>
    </row>
    <row r="10" spans="1:26" x14ac:dyDescent="0.25">
      <c r="A10" t="s">
        <v>147</v>
      </c>
      <c r="C10" t="s">
        <v>96</v>
      </c>
      <c r="E10" t="s">
        <v>70</v>
      </c>
    </row>
    <row r="11" spans="1:26" x14ac:dyDescent="0.25">
      <c r="A11" t="s">
        <v>148</v>
      </c>
      <c r="C11" t="s">
        <v>149</v>
      </c>
      <c r="E11" t="s">
        <v>88</v>
      </c>
    </row>
    <row r="13" spans="1:26" ht="15.75" x14ac:dyDescent="0.25">
      <c r="A13" s="26" t="s">
        <v>150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75" x14ac:dyDescent="0.25">
      <c r="A14" s="4" t="s">
        <v>151</v>
      </c>
      <c r="B14" s="5">
        <v>0.02</v>
      </c>
      <c r="C14" s="4" t="s">
        <v>152</v>
      </c>
    </row>
    <row r="15" spans="1:26" ht="45" x14ac:dyDescent="0.25">
      <c r="A15" s="4" t="s">
        <v>153</v>
      </c>
      <c r="B15" s="6">
        <v>46156</v>
      </c>
      <c r="C15" s="4" t="s">
        <v>154</v>
      </c>
    </row>
    <row r="16" spans="1:26" ht="60" x14ac:dyDescent="0.25">
      <c r="A16" s="4" t="s">
        <v>25</v>
      </c>
      <c r="B16" s="4" t="s">
        <v>155</v>
      </c>
      <c r="C16" s="4" t="s">
        <v>156</v>
      </c>
    </row>
  </sheetData>
  <mergeCells count="2">
    <mergeCell ref="A1:M1"/>
    <mergeCell ref="A13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Depot</vt:lpstr>
      <vt:lpstr>Transaktionen</vt:lpstr>
      <vt:lpstr>Verlauf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2026-05-14T11:09:53Z</dcterms:modified>
</cp:coreProperties>
</file>