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ontrolling\"/>
    </mc:Choice>
  </mc:AlternateContent>
  <xr:revisionPtr revIDLastSave="0" documentId="13_ncr:1_{0DBEF34E-85FD-4B80-AF90-B11FDBC31981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📋 Anleitung" sheetId="1" r:id="rId1"/>
    <sheet name="Dateneingabe" sheetId="2" r:id="rId2"/>
    <sheet name="Plan-Ist-Vergleich" sheetId="3" r:id="rId3"/>
    <sheet name="Kennzahlen-Cockpit" sheetId="4" r:id="rId4"/>
    <sheet name="Monatsbericht" sheetId="5" r:id="rId5"/>
    <sheet name="Jahresplanung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6" l="1"/>
  <c r="M18" i="6"/>
  <c r="L18" i="6"/>
  <c r="K18" i="6"/>
  <c r="J18" i="6"/>
  <c r="I18" i="6"/>
  <c r="H18" i="6"/>
  <c r="G18" i="6"/>
  <c r="F18" i="6"/>
  <c r="E18" i="6"/>
  <c r="D18" i="6"/>
  <c r="C18" i="6"/>
  <c r="B18" i="6"/>
  <c r="N18" i="6" s="1"/>
  <c r="N17" i="6"/>
  <c r="M15" i="6"/>
  <c r="L15" i="6"/>
  <c r="K15" i="6"/>
  <c r="J15" i="6"/>
  <c r="I15" i="6"/>
  <c r="H15" i="6"/>
  <c r="G15" i="6"/>
  <c r="F15" i="6"/>
  <c r="N15" i="6" s="1"/>
  <c r="E15" i="6"/>
  <c r="D15" i="6"/>
  <c r="C15" i="6"/>
  <c r="B15" i="6"/>
  <c r="N14" i="6"/>
  <c r="N12" i="6"/>
  <c r="N11" i="6"/>
  <c r="N10" i="6"/>
  <c r="N9" i="6"/>
  <c r="N8" i="6"/>
  <c r="N6" i="6"/>
  <c r="N5" i="6"/>
  <c r="N4" i="6"/>
  <c r="H14" i="5"/>
  <c r="F14" i="5"/>
  <c r="E14" i="5"/>
  <c r="D14" i="5"/>
  <c r="C14" i="5"/>
  <c r="B14" i="5"/>
  <c r="G13" i="5"/>
  <c r="I13" i="5" s="1"/>
  <c r="G12" i="5"/>
  <c r="I12" i="5" s="1"/>
  <c r="G11" i="5"/>
  <c r="I11" i="5" s="1"/>
  <c r="I10" i="5"/>
  <c r="G10" i="5"/>
  <c r="G9" i="5"/>
  <c r="I9" i="5" s="1"/>
  <c r="G8" i="5"/>
  <c r="I8" i="5" s="1"/>
  <c r="G7" i="5"/>
  <c r="I7" i="5" s="1"/>
  <c r="G6" i="5"/>
  <c r="I6" i="5" s="1"/>
  <c r="G5" i="5"/>
  <c r="E13" i="4"/>
  <c r="V26" i="3"/>
  <c r="U26" i="3"/>
  <c r="W26" i="3" s="1"/>
  <c r="S26" i="3"/>
  <c r="R26" i="3"/>
  <c r="T26" i="3" s="1"/>
  <c r="P26" i="3"/>
  <c r="O26" i="3"/>
  <c r="Q26" i="3" s="1"/>
  <c r="M26" i="3"/>
  <c r="L26" i="3"/>
  <c r="N26" i="3" s="1"/>
  <c r="J26" i="3"/>
  <c r="I26" i="3"/>
  <c r="K26" i="3" s="1"/>
  <c r="G26" i="3"/>
  <c r="F26" i="3"/>
  <c r="H26" i="3" s="1"/>
  <c r="D26" i="3"/>
  <c r="C26" i="3"/>
  <c r="E26" i="3" s="1"/>
  <c r="S25" i="3"/>
  <c r="R25" i="3"/>
  <c r="T25" i="3" s="1"/>
  <c r="Q25" i="3"/>
  <c r="P25" i="3"/>
  <c r="O25" i="3"/>
  <c r="M25" i="3"/>
  <c r="L25" i="3"/>
  <c r="N25" i="3" s="1"/>
  <c r="J25" i="3"/>
  <c r="I25" i="3"/>
  <c r="K25" i="3" s="1"/>
  <c r="G25" i="3"/>
  <c r="F25" i="3"/>
  <c r="H25" i="3" s="1"/>
  <c r="D25" i="3"/>
  <c r="V25" i="3" s="1"/>
  <c r="E14" i="4" s="1"/>
  <c r="C25" i="3"/>
  <c r="V24" i="3"/>
  <c r="U24" i="3"/>
  <c r="S24" i="3"/>
  <c r="R24" i="3"/>
  <c r="T24" i="3" s="1"/>
  <c r="P24" i="3"/>
  <c r="O24" i="3"/>
  <c r="Q24" i="3" s="1"/>
  <c r="M24" i="3"/>
  <c r="L24" i="3"/>
  <c r="N24" i="3" s="1"/>
  <c r="J24" i="3"/>
  <c r="I24" i="3"/>
  <c r="K24" i="3" s="1"/>
  <c r="G24" i="3"/>
  <c r="F24" i="3"/>
  <c r="H24" i="3" s="1"/>
  <c r="D24" i="3"/>
  <c r="C24" i="3"/>
  <c r="E24" i="3" s="1"/>
  <c r="V22" i="3"/>
  <c r="U22" i="3"/>
  <c r="W22" i="3" s="1"/>
  <c r="S22" i="3"/>
  <c r="R22" i="3"/>
  <c r="T22" i="3" s="1"/>
  <c r="P22" i="3"/>
  <c r="O22" i="3"/>
  <c r="Q22" i="3" s="1"/>
  <c r="M22" i="3"/>
  <c r="L22" i="3"/>
  <c r="N22" i="3" s="1"/>
  <c r="K22" i="3"/>
  <c r="J22" i="3"/>
  <c r="I22" i="3"/>
  <c r="G22" i="3"/>
  <c r="F22" i="3"/>
  <c r="H22" i="3" s="1"/>
  <c r="D22" i="3"/>
  <c r="C22" i="3"/>
  <c r="E22" i="3" s="1"/>
  <c r="S21" i="3"/>
  <c r="R21" i="3"/>
  <c r="T21" i="3" s="1"/>
  <c r="P21" i="3"/>
  <c r="O21" i="3"/>
  <c r="Q21" i="3" s="1"/>
  <c r="M21" i="3"/>
  <c r="L21" i="3"/>
  <c r="N21" i="3" s="1"/>
  <c r="J21" i="3"/>
  <c r="I21" i="3"/>
  <c r="G21" i="3"/>
  <c r="F21" i="3"/>
  <c r="D21" i="3"/>
  <c r="C21" i="3"/>
  <c r="E21" i="3" s="1"/>
  <c r="S20" i="3"/>
  <c r="R20" i="3"/>
  <c r="T20" i="3" s="1"/>
  <c r="P20" i="3"/>
  <c r="O20" i="3"/>
  <c r="Q20" i="3" s="1"/>
  <c r="M20" i="3"/>
  <c r="L20" i="3"/>
  <c r="N20" i="3" s="1"/>
  <c r="J20" i="3"/>
  <c r="I20" i="3"/>
  <c r="K20" i="3" s="1"/>
  <c r="G20" i="3"/>
  <c r="F20" i="3"/>
  <c r="D20" i="3"/>
  <c r="C20" i="3"/>
  <c r="V18" i="3"/>
  <c r="E10" i="4" s="1"/>
  <c r="S18" i="3"/>
  <c r="R18" i="3"/>
  <c r="T18" i="3" s="1"/>
  <c r="P18" i="3"/>
  <c r="O18" i="3"/>
  <c r="Q18" i="3" s="1"/>
  <c r="N18" i="3"/>
  <c r="M18" i="3"/>
  <c r="L18" i="3"/>
  <c r="J18" i="3"/>
  <c r="I18" i="3"/>
  <c r="K18" i="3" s="1"/>
  <c r="G18" i="3"/>
  <c r="F18" i="3"/>
  <c r="H18" i="3" s="1"/>
  <c r="D18" i="3"/>
  <c r="C18" i="3"/>
  <c r="V17" i="3"/>
  <c r="E9" i="4" s="1"/>
  <c r="S17" i="3"/>
  <c r="R17" i="3"/>
  <c r="T17" i="3" s="1"/>
  <c r="P17" i="3"/>
  <c r="O17" i="3"/>
  <c r="Q17" i="3" s="1"/>
  <c r="M17" i="3"/>
  <c r="L17" i="3"/>
  <c r="N17" i="3" s="1"/>
  <c r="J17" i="3"/>
  <c r="I17" i="3"/>
  <c r="K17" i="3" s="1"/>
  <c r="G17" i="3"/>
  <c r="F17" i="3"/>
  <c r="H17" i="3" s="1"/>
  <c r="D17" i="3"/>
  <c r="C17" i="3"/>
  <c r="V16" i="3"/>
  <c r="E8" i="4" s="1"/>
  <c r="S16" i="3"/>
  <c r="R16" i="3"/>
  <c r="P16" i="3"/>
  <c r="O16" i="3"/>
  <c r="Q16" i="3" s="1"/>
  <c r="M16" i="3"/>
  <c r="L16" i="3"/>
  <c r="N16" i="3" s="1"/>
  <c r="J16" i="3"/>
  <c r="I16" i="3"/>
  <c r="K16" i="3" s="1"/>
  <c r="G16" i="3"/>
  <c r="F16" i="3"/>
  <c r="H16" i="3" s="1"/>
  <c r="D16" i="3"/>
  <c r="C16" i="3"/>
  <c r="E16" i="3" s="1"/>
  <c r="V14" i="3"/>
  <c r="S14" i="3"/>
  <c r="R14" i="3"/>
  <c r="T14" i="3" s="1"/>
  <c r="P14" i="3"/>
  <c r="O14" i="3"/>
  <c r="M14" i="3"/>
  <c r="L14" i="3"/>
  <c r="N14" i="3" s="1"/>
  <c r="J14" i="3"/>
  <c r="I14" i="3"/>
  <c r="K14" i="3" s="1"/>
  <c r="G14" i="3"/>
  <c r="F14" i="3"/>
  <c r="H14" i="3" s="1"/>
  <c r="D14" i="3"/>
  <c r="C14" i="3"/>
  <c r="E14" i="3" s="1"/>
  <c r="S13" i="3"/>
  <c r="R13" i="3"/>
  <c r="T13" i="3" s="1"/>
  <c r="P13" i="3"/>
  <c r="O13" i="3"/>
  <c r="Q13" i="3" s="1"/>
  <c r="M13" i="3"/>
  <c r="V13" i="3" s="1"/>
  <c r="L13" i="3"/>
  <c r="J13" i="3"/>
  <c r="I13" i="3"/>
  <c r="K13" i="3" s="1"/>
  <c r="G13" i="3"/>
  <c r="F13" i="3"/>
  <c r="H13" i="3" s="1"/>
  <c r="D13" i="3"/>
  <c r="C13" i="3"/>
  <c r="E13" i="3" s="1"/>
  <c r="S12" i="3"/>
  <c r="R12" i="3"/>
  <c r="T12" i="3" s="1"/>
  <c r="P12" i="3"/>
  <c r="O12" i="3"/>
  <c r="Q12" i="3" s="1"/>
  <c r="M12" i="3"/>
  <c r="L12" i="3"/>
  <c r="N12" i="3" s="1"/>
  <c r="J12" i="3"/>
  <c r="V12" i="3" s="1"/>
  <c r="I12" i="3"/>
  <c r="H12" i="3"/>
  <c r="G12" i="3"/>
  <c r="F12" i="3"/>
  <c r="D12" i="3"/>
  <c r="C12" i="3"/>
  <c r="E12" i="3" s="1"/>
  <c r="S11" i="3"/>
  <c r="R11" i="3"/>
  <c r="T11" i="3" s="1"/>
  <c r="P11" i="3"/>
  <c r="O11" i="3"/>
  <c r="Q11" i="3" s="1"/>
  <c r="M11" i="3"/>
  <c r="L11" i="3"/>
  <c r="N11" i="3" s="1"/>
  <c r="J11" i="3"/>
  <c r="I11" i="3"/>
  <c r="K11" i="3" s="1"/>
  <c r="G11" i="3"/>
  <c r="V11" i="3" s="1"/>
  <c r="E7" i="4" s="1"/>
  <c r="F11" i="3"/>
  <c r="E11" i="3"/>
  <c r="D11" i="3"/>
  <c r="C11" i="3"/>
  <c r="S10" i="3"/>
  <c r="R10" i="3"/>
  <c r="T10" i="3" s="1"/>
  <c r="P10" i="3"/>
  <c r="O10" i="3"/>
  <c r="Q10" i="3" s="1"/>
  <c r="M10" i="3"/>
  <c r="L10" i="3"/>
  <c r="N10" i="3" s="1"/>
  <c r="J10" i="3"/>
  <c r="I10" i="3"/>
  <c r="K10" i="3" s="1"/>
  <c r="G10" i="3"/>
  <c r="F10" i="3"/>
  <c r="H10" i="3" s="1"/>
  <c r="D10" i="3"/>
  <c r="V10" i="3" s="1"/>
  <c r="E6" i="4" s="1"/>
  <c r="C10" i="3"/>
  <c r="S8" i="3"/>
  <c r="R8" i="3"/>
  <c r="T8" i="3" s="1"/>
  <c r="P8" i="3"/>
  <c r="O8" i="3"/>
  <c r="Q8" i="3" s="1"/>
  <c r="M8" i="3"/>
  <c r="L8" i="3"/>
  <c r="N8" i="3" s="1"/>
  <c r="J8" i="3"/>
  <c r="I8" i="3"/>
  <c r="K8" i="3" s="1"/>
  <c r="G8" i="3"/>
  <c r="F8" i="3"/>
  <c r="H8" i="3" s="1"/>
  <c r="D8" i="3"/>
  <c r="V8" i="3" s="1"/>
  <c r="E5" i="4" s="1"/>
  <c r="C8" i="3"/>
  <c r="U7" i="3"/>
  <c r="T7" i="3"/>
  <c r="S7" i="3"/>
  <c r="V7" i="3" s="1"/>
  <c r="R7" i="3"/>
  <c r="P7" i="3"/>
  <c r="O7" i="3"/>
  <c r="Q7" i="3" s="1"/>
  <c r="M7" i="3"/>
  <c r="L7" i="3"/>
  <c r="N7" i="3" s="1"/>
  <c r="J7" i="3"/>
  <c r="I7" i="3"/>
  <c r="K7" i="3" s="1"/>
  <c r="G7" i="3"/>
  <c r="F7" i="3"/>
  <c r="H7" i="3" s="1"/>
  <c r="D7" i="3"/>
  <c r="C7" i="3"/>
  <c r="E7" i="3" s="1"/>
  <c r="S6" i="3"/>
  <c r="R6" i="3"/>
  <c r="P6" i="3"/>
  <c r="O6" i="3"/>
  <c r="M6" i="3"/>
  <c r="L6" i="3"/>
  <c r="N6" i="3" s="1"/>
  <c r="J6" i="3"/>
  <c r="I6" i="3"/>
  <c r="K6" i="3" s="1"/>
  <c r="G6" i="3"/>
  <c r="F6" i="3"/>
  <c r="H6" i="3" s="1"/>
  <c r="D6" i="3"/>
  <c r="C6" i="3"/>
  <c r="E6" i="3" s="1"/>
  <c r="Z16" i="2"/>
  <c r="X16" i="2"/>
  <c r="V16" i="2"/>
  <c r="T16" i="2"/>
  <c r="R16" i="2"/>
  <c r="P16" i="2"/>
  <c r="N16" i="2"/>
  <c r="L16" i="2"/>
  <c r="J16" i="2"/>
  <c r="H16" i="2"/>
  <c r="F16" i="2"/>
  <c r="D16" i="2"/>
  <c r="I5" i="5" l="1"/>
  <c r="G14" i="5"/>
  <c r="I14" i="5" s="1"/>
  <c r="U25" i="3"/>
  <c r="E25" i="3"/>
  <c r="W24" i="3"/>
  <c r="G13" i="4" s="1"/>
  <c r="H13" i="4" s="1"/>
  <c r="D13" i="4"/>
  <c r="F13" i="4" s="1"/>
  <c r="U21" i="3"/>
  <c r="K21" i="3"/>
  <c r="V21" i="3"/>
  <c r="E12" i="4" s="1"/>
  <c r="H21" i="3"/>
  <c r="U20" i="3"/>
  <c r="H20" i="3"/>
  <c r="V20" i="3"/>
  <c r="E11" i="4" s="1"/>
  <c r="E20" i="3"/>
  <c r="E18" i="3"/>
  <c r="U18" i="3"/>
  <c r="E17" i="3"/>
  <c r="U17" i="3"/>
  <c r="U16" i="3"/>
  <c r="T16" i="3"/>
  <c r="U14" i="3"/>
  <c r="W14" i="3" s="1"/>
  <c r="Q14" i="3"/>
  <c r="N13" i="3"/>
  <c r="U13" i="3"/>
  <c r="W13" i="3" s="1"/>
  <c r="U12" i="3"/>
  <c r="W12" i="3" s="1"/>
  <c r="K12" i="3"/>
  <c r="U11" i="3"/>
  <c r="H11" i="3"/>
  <c r="E10" i="3"/>
  <c r="U10" i="3"/>
  <c r="U8" i="3"/>
  <c r="E8" i="3"/>
  <c r="U6" i="3"/>
  <c r="T6" i="3"/>
  <c r="V6" i="3"/>
  <c r="E4" i="4" s="1"/>
  <c r="Q6" i="3"/>
  <c r="W7" i="3"/>
  <c r="W25" i="3" l="1"/>
  <c r="G14" i="4" s="1"/>
  <c r="H14" i="4" s="1"/>
  <c r="D14" i="4"/>
  <c r="F14" i="4" s="1"/>
  <c r="W21" i="3"/>
  <c r="G12" i="4" s="1"/>
  <c r="H12" i="4" s="1"/>
  <c r="D12" i="4"/>
  <c r="F12" i="4" s="1"/>
  <c r="W20" i="3"/>
  <c r="G11" i="4" s="1"/>
  <c r="H11" i="4" s="1"/>
  <c r="D11" i="4"/>
  <c r="F11" i="4" s="1"/>
  <c r="D10" i="4"/>
  <c r="F10" i="4" s="1"/>
  <c r="W18" i="3"/>
  <c r="G10" i="4" s="1"/>
  <c r="H10" i="4" s="1"/>
  <c r="W17" i="3"/>
  <c r="G9" i="4" s="1"/>
  <c r="H9" i="4" s="1"/>
  <c r="D9" i="4"/>
  <c r="F9" i="4" s="1"/>
  <c r="D8" i="4"/>
  <c r="F8" i="4" s="1"/>
  <c r="W16" i="3"/>
  <c r="G8" i="4" s="1"/>
  <c r="H8" i="4" s="1"/>
  <c r="W11" i="3"/>
  <c r="G7" i="4" s="1"/>
  <c r="H7" i="4" s="1"/>
  <c r="D7" i="4"/>
  <c r="F7" i="4" s="1"/>
  <c r="D6" i="4"/>
  <c r="F6" i="4" s="1"/>
  <c r="W10" i="3"/>
  <c r="G6" i="4" s="1"/>
  <c r="H6" i="4" s="1"/>
  <c r="W8" i="3"/>
  <c r="G5" i="4" s="1"/>
  <c r="H5" i="4" s="1"/>
  <c r="D5" i="4"/>
  <c r="F5" i="4" s="1"/>
  <c r="W6" i="3"/>
  <c r="G4" i="4" s="1"/>
  <c r="H4" i="4" s="1"/>
  <c r="D4" i="4"/>
  <c r="F4" i="4" s="1"/>
</calcChain>
</file>

<file path=xl/sharedStrings.xml><?xml version="1.0" encoding="utf-8"?>
<sst xmlns="http://schemas.openxmlformats.org/spreadsheetml/2006/main" count="319" uniqueCount="160">
  <si>
    <t>ÜBERBLICK</t>
  </si>
  <si>
    <t>Zweck dieser Vorlage</t>
  </si>
  <si>
    <t>Unterstützung der operativen Unternehmenssteuerung durch systematischen Plan-Ist-Vergleich, KPI-Monitoring und Kostenstellen-Controlling.</t>
  </si>
  <si>
    <t>Zielgruppe</t>
  </si>
  <si>
    <t>Controller, Geschäftsführung, Bereichsleiter</t>
  </si>
  <si>
    <t>Berichtszeitraum</t>
  </si>
  <si>
    <t>Geschäftsjahr 2025 (Jan–Dez), monatlich fortlaufend</t>
  </si>
  <si>
    <t>TABELLENBLÄTTER</t>
  </si>
  <si>
    <t>1. Dateneingabe</t>
  </si>
  <si>
    <t>Hier geben Sie alle Ist-Werte monatlich ein. Die blauen Zellen sind editierbar. Plan-Werte können ebenfalls angepasst werden.</t>
  </si>
  <si>
    <t>2. Plan-Ist-Vergleich</t>
  </si>
  <si>
    <t>Automatische Auswertung der eingegebenen Ist-Werte vs. Planvorgaben. Rot = Ziel verfehlt, Grün = Ziel erreicht.</t>
  </si>
  <si>
    <t>3. Kennzahlen-Cockpit</t>
  </si>
  <si>
    <t>Übersicht der wichtigsten KPIs mit Ampelstatus und Trendanzeige – ideal für Management-Meetings.</t>
  </si>
  <si>
    <t>4. Monatsbericht</t>
  </si>
  <si>
    <t>Detailauswertung nach Kostenstellen für den Berichtsmonat. Blaue Werte editieren.</t>
  </si>
  <si>
    <t>5. Jahresplanung</t>
  </si>
  <si>
    <t>Jahresbudget mit Monatswerten und Jahressumme. Blaue Werte sind Planvorgaben.</t>
  </si>
  <si>
    <t>FARBCODE</t>
  </si>
  <si>
    <t>🔵 Blau</t>
  </si>
  <si>
    <t>Planvorgaben und editierbare Eingabefelder</t>
  </si>
  <si>
    <t>⚫ Schwarz</t>
  </si>
  <si>
    <t>Automatisch berechnete Formeln – bitte nicht überschreiben</t>
  </si>
  <si>
    <t>🟢 Grüner Hintergrund</t>
  </si>
  <si>
    <t>Positive Abweichung / Ziel erreicht</t>
  </si>
  <si>
    <t>🔴 Roter Hintergrund</t>
  </si>
  <si>
    <t>Negative Abweichung / Ziel verfehlt</t>
  </si>
  <si>
    <t>🟡 Gelber Hintergrund</t>
  </si>
  <si>
    <t>Jahressummen oder Achtung-Markierung</t>
  </si>
  <si>
    <t>WORKFLOW (monatlich)</t>
  </si>
  <si>
    <t>Schritt 1</t>
  </si>
  <si>
    <t>Dateneingabe: Ist-Werte des Vormonats in die schwarzen Zellen eintragen</t>
  </si>
  <si>
    <t>Schritt 2</t>
  </si>
  <si>
    <t>Plan-Ist-Vergleich prüfen: Abweichungen identifizieren</t>
  </si>
  <si>
    <t>Schritt 3</t>
  </si>
  <si>
    <t>Kennzahlen-Cockpit: Ampelstatus bewerten und Kommentare aktualisieren</t>
  </si>
  <si>
    <t>Schritt 4</t>
  </si>
  <si>
    <t>Monatsbericht: Kostenstellen-Analyse abschließen</t>
  </si>
  <si>
    <t>Schritt 5</t>
  </si>
  <si>
    <t>Reporting: Datei als PDF exportieren oder Bericht versenden</t>
  </si>
  <si>
    <t>HINWEISE</t>
  </si>
  <si>
    <t>Formeln schützen</t>
  </si>
  <si>
    <t>Schwarze Zellen enthalten Formeln. Nur blaue Zellen editieren.</t>
  </si>
  <si>
    <t>Datenvalidierung</t>
  </si>
  <si>
    <t>Die Vorlage prüft keine Plausibilität – bitte Werte vor Eingabe prüfen.</t>
  </si>
  <si>
    <t>Erweiterung</t>
  </si>
  <si>
    <t>Neue Kostenstellen im Monatsbericht einfach als neue Zeilen einfügen.</t>
  </si>
  <si>
    <t>EINGABEBEREICH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</si>
  <si>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</si>
  <si>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</si>
  <si>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</si>
  <si>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</si>
  <si>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</si>
  <si>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</si>
  <si>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</si>
  <si>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</si>
  <si>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</si>
  <si>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</si>
  <si>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</si>
  <si>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</si>
  <si>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Kennzahl</t>
  </si>
  <si>
    <t>Einheit</t>
  </si>
  <si>
    <t>Plan</t>
  </si>
  <si>
    <t>Ist</t>
  </si>
  <si>
    <t>UMSATZ</t>
  </si>
  <si>
    <t>Gesamtumsatz</t>
  </si>
  <si>
    <t>T€</t>
  </si>
  <si>
    <t xml:space="preserve">  Produktumsatz</t>
  </si>
  <si>
    <t xml:space="preserve">  Dienstleistungen</t>
  </si>
  <si>
    <t>KOSTEN</t>
  </si>
  <si>
    <t>Gesamtkosten</t>
  </si>
  <si>
    <t xml:space="preserve">  Personalkosten</t>
  </si>
  <si>
    <t xml:space="preserve">  Materialkosten</t>
  </si>
  <si>
    <t xml:space="preserve">  Overhead</t>
  </si>
  <si>
    <t xml:space="preserve">  Sonstiges</t>
  </si>
  <si>
    <t>ERTRAG</t>
  </si>
  <si>
    <t>EBIT</t>
  </si>
  <si>
    <t>EBIT-Marge</t>
  </si>
  <si>
    <t>%</t>
  </si>
  <si>
    <t>Deckungsbeitrag</t>
  </si>
  <si>
    <t>LIQUIDITÄT</t>
  </si>
  <si>
    <t>Cashflow operativ</t>
  </si>
  <si>
    <t>Forderungen (DSO)</t>
  </si>
  <si>
    <t>Tage</t>
  </si>
  <si>
    <t>Verbindlichkeiten</t>
  </si>
  <si>
    <t>PERSONAL</t>
  </si>
  <si>
    <t>Mitarbeiter (VZÄ)</t>
  </si>
  <si>
    <t>Anz.</t>
  </si>
  <si>
    <t>Krankenquote</t>
  </si>
  <si>
    <t>Fluktuation (YTD)</t>
  </si>
  <si>
    <t>🔵 Blaue Werte = Planvorgaben (editierbar)   ⚫ Schwarze Werte = Ist-Werte / Formeln   ✏️ Grüne Zellen = Berechnungen</t>
  </si>
  <si>
    <t>Berichtszeitraum: Januar – Dezember 2025   │   Abweichung: Ist minus Plan   │   Rot = Ziel verfehlt / Grün = Ziel erreicht</t>
  </si>
  <si>
    <t>Einh.</t>
  </si>
  <si>
    <t>YTD (Jun)</t>
  </si>
  <si>
    <t>Abw.%</t>
  </si>
  <si>
    <t>🟢 Grün = Ziel erreicht (Abw. &lt; 5%)  │  🟡 Gelb = leichte Abweichung (5–10%)  │  🔴 Rot = kritisch (Abw. &gt; 10%)</t>
  </si>
  <si>
    <t>Bereich</t>
  </si>
  <si>
    <t>Plan YTD</t>
  </si>
  <si>
    <t>Ist YTD</t>
  </si>
  <si>
    <t>Abw. abs.</t>
  </si>
  <si>
    <t>Abw. %</t>
  </si>
  <si>
    <t>Status</t>
  </si>
  <si>
    <t>Trend</t>
  </si>
  <si>
    <t>Kommentar</t>
  </si>
  <si>
    <t>Umsatz</t>
  </si>
  <si>
    <t>↗ steigend</t>
  </si>
  <si>
    <t>Umsatz leicht unter Plan Jan/Apr, Rest im Rahmen</t>
  </si>
  <si>
    <t>Dienstleistungen</t>
  </si>
  <si>
    <t>→ stabil</t>
  </si>
  <si>
    <t>Stabil, geringfügige Schwankungen</t>
  </si>
  <si>
    <t>Kosten</t>
  </si>
  <si>
    <t>Kostenstruktur weitgehend plankonform</t>
  </si>
  <si>
    <t>Personalkosten</t>
  </si>
  <si>
    <t>Leicht über Plan durch Sonderauszahlungen Feb</t>
  </si>
  <si>
    <t>Ertrag</t>
  </si>
  <si>
    <t>EBIT übertrifft Plan ab Feb – positiver Trend</t>
  </si>
  <si>
    <t>Marge stabil bei ~20%, leicht über Vorjahr</t>
  </si>
  <si>
    <t>Deckungsbeitrag im Zielkorridor</t>
  </si>
  <si>
    <t>Liquidität</t>
  </si>
  <si>
    <t>Operativer Cashflow solide, kein Handlungsbedarf</t>
  </si>
  <si>
    <t>↘ leicht erhöht</t>
  </si>
  <si>
    <t>DSO leicht erhöht – Mahnwesen prüfen</t>
  </si>
  <si>
    <t>Personal</t>
  </si>
  <si>
    <t>Personalaufbau planmäßig</t>
  </si>
  <si>
    <t>↘ sinkend</t>
  </si>
  <si>
    <t>Im Normalbereich, Jan/Feb saisonbedingt erhöht</t>
  </si>
  <si>
    <t>Monatsbericht │ Detailauswertung nach Kostenarten &amp; Kostenstellen</t>
  </si>
  <si>
    <t>Kostenstellen-Auswertung – Berichtsmonat Juni 2025  │  Alle Werte in T€</t>
  </si>
  <si>
    <t>Kostenstelle</t>
  </si>
  <si>
    <t>Kostenarten (Ist Juni)</t>
  </si>
  <si>
    <t>Gesamt</t>
  </si>
  <si>
    <t>Sach-
kosten</t>
  </si>
  <si>
    <t>Reise-
kosten</t>
  </si>
  <si>
    <t>IT-
Kosten</t>
  </si>
  <si>
    <t>Sonstiges</t>
  </si>
  <si>
    <t>Ist T€</t>
  </si>
  <si>
    <t>Plan T€</t>
  </si>
  <si>
    <t>Vertrieb</t>
  </si>
  <si>
    <t>Marketing</t>
  </si>
  <si>
    <t>Forschung &amp; Entwicklung</t>
  </si>
  <si>
    <t>Produktion</t>
  </si>
  <si>
    <t>Logistik</t>
  </si>
  <si>
    <t>IT &amp; Infrastruktur</t>
  </si>
  <si>
    <t>Personal &amp; HR</t>
  </si>
  <si>
    <t>Finanzen &amp; Controlling</t>
  </si>
  <si>
    <t>Geschäftsführung</t>
  </si>
  <si>
    <t>GESAMT</t>
  </si>
  <si>
    <t>Blaue Werte = Planvorgaben (editierbar)  │  Schwarze Werte = Formeln  │  Gelb = Jahressumme</t>
  </si>
  <si>
    <t>Position</t>
  </si>
  <si>
    <t>GESAMTKOSTEN</t>
  </si>
  <si>
    <t>EBIT (Betriebsergebnis)</t>
  </si>
  <si>
    <t xml:space="preserve">  EBIT-Marge %</t>
  </si>
  <si>
    <t>DECKUNGSBEITRAG</t>
  </si>
  <si>
    <t xml:space="preserve">  DB-Quote %</t>
  </si>
  <si>
    <t>CASHFLOW OPERATIV</t>
  </si>
  <si>
    <t>BEDIENUNGSANLEITUNG │ Controlling-Vorlage 2027</t>
  </si>
  <si>
    <t>Unternehmens-Controlling │ Dateneingabe 2027</t>
  </si>
  <si>
    <t>Plan-Ist-Vergleich 2027  │  Alle Werte in T€ (sofern nicht anders angegeben)</t>
  </si>
  <si>
    <t>Kennzahlen-Cockpit 2027  │  Ampelstatus und YTD-Übersicht (Jan – Jun)</t>
  </si>
  <si>
    <t>Jahresplanung 2027  │  Alle Werte in T€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</si>
</sst>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0.0%;[Red]\-0.0%;&quot;-%&quot;"/>
  </numFmts>
  <fonts count="15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1F3864"/>
      <name val="Arial"/>
      <charset val="1"/>
    </font>
    <font>
      <sz val="9"/>
      <color rgb="FF333333"/>
      <name val="Arial"/>
      <charset val="1"/>
    </font>
    <font>
      <b/>
      <sz val="9"/>
      <color rgb="FFFFFFFF"/>
      <name val="Arial"/>
      <charset val="1"/>
    </font>
    <font>
      <sz val="9"/>
      <color rgb="FF666666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sz val="9"/>
      <color rgb="FF1F3864"/>
      <name val="Arial"/>
      <charset val="1"/>
    </font>
    <font>
      <sz val="8"/>
      <color rgb="FF444444"/>
      <name val="Arial"/>
      <charset val="1"/>
    </font>
    <font>
      <b/>
      <sz val="13"/>
      <color rgb="FFFFFFFF"/>
      <name val="Arial"/>
      <charset val="1"/>
    </font>
    <font>
      <sz val="9"/>
      <color rgb="FF444444"/>
      <name val="Arial"/>
      <charset val="1"/>
    </font>
    <font>
      <b/>
      <sz val="8"/>
      <color rgb="FF1F3864"/>
      <name val="Arial"/>
      <charset val="1"/>
    </font>
    <font>
      <b/>
      <sz val="9"/>
      <color rgb="FF000000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4472C4"/>
      </patternFill>
    </fill>
    <fill>
      <patternFill patternType="solid">
        <fgColor rgb="FFEAF2FB"/>
        <bgColor rgb="FFEFF3FB"/>
      </patternFill>
    </fill>
    <fill>
      <patternFill patternType="solid">
        <fgColor rgb="FFFFFFFF"/>
        <bgColor rgb="FFFAFCFF"/>
      </patternFill>
    </fill>
    <fill>
      <patternFill patternType="solid">
        <fgColor rgb="FF4472C4"/>
        <bgColor rgb="FF2E5FA3"/>
      </patternFill>
    </fill>
    <fill>
      <patternFill patternType="solid">
        <fgColor rgb="FFDCE6F1"/>
        <bgColor rgb="FFD9E1F2"/>
      </patternFill>
    </fill>
    <fill>
      <patternFill patternType="solid">
        <fgColor rgb="FFF0F4FF"/>
        <bgColor rgb="FFEFF3FB"/>
      </patternFill>
    </fill>
    <fill>
      <patternFill patternType="solid">
        <fgColor rgb="FFF7FBFF"/>
        <bgColor rgb="FFFAFBFF"/>
      </patternFill>
    </fill>
    <fill>
      <patternFill patternType="solid">
        <fgColor rgb="FFF8F8F8"/>
        <bgColor rgb="FFF7FBFF"/>
      </patternFill>
    </fill>
    <fill>
      <patternFill patternType="solid">
        <fgColor rgb="FFEFF3FB"/>
        <bgColor rgb="FFF0F4FF"/>
      </patternFill>
    </fill>
    <fill>
      <patternFill patternType="solid">
        <fgColor rgb="FFF2F2F2"/>
        <bgColor rgb="FFEFF3FB"/>
      </patternFill>
    </fill>
    <fill>
      <patternFill patternType="solid">
        <fgColor rgb="FFD9E1F2"/>
        <bgColor rgb="FFDCE6F1"/>
      </patternFill>
    </fill>
    <fill>
      <patternFill patternType="solid">
        <fgColor rgb="FFBDD0E9"/>
        <bgColor rgb="FFB8CCE4"/>
      </patternFill>
    </fill>
    <fill>
      <patternFill patternType="solid">
        <fgColor rgb="FFE8EEF9"/>
        <bgColor rgb="FFEAF2FB"/>
      </patternFill>
    </fill>
    <fill>
      <patternFill patternType="solid">
        <fgColor rgb="FFFAFBFF"/>
        <bgColor rgb="FFFAFCFF"/>
      </patternFill>
    </fill>
    <fill>
      <patternFill patternType="solid">
        <fgColor rgb="FFFAFCFF"/>
        <bgColor rgb="FFFAFBFF"/>
      </patternFill>
    </fill>
    <fill>
      <patternFill patternType="solid">
        <fgColor rgb="FFFFEB9C"/>
        <bgColor rgb="FFF2F2F2"/>
      </patternFill>
    </fill>
  </fills>
  <borders count="4">
    <border>
      <left/>
      <right/>
      <top/>
      <bottom/>
      <diagonal/>
    </border>
    <border>
      <left style="thin">
        <color rgb="FFB8CCE4"/>
      </left>
      <right/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 style="thin">
        <color rgb="FFB8CCE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164" fontId="7" fillId="8" borderId="2" xfId="0" applyNumberFormat="1" applyFont="1" applyFill="1" applyBorder="1" applyAlignment="1">
      <alignment horizontal="right" vertical="center"/>
    </xf>
    <xf numFmtId="164" fontId="8" fillId="5" borderId="2" xfId="0" applyNumberFormat="1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166" fontId="7" fillId="8" borderId="2" xfId="0" applyNumberFormat="1" applyFont="1" applyFill="1" applyBorder="1" applyAlignment="1">
      <alignment horizontal="right" vertical="center"/>
    </xf>
    <xf numFmtId="166" fontId="8" fillId="5" borderId="2" xfId="0" applyNumberFormat="1" applyFont="1" applyFill="1" applyBorder="1" applyAlignment="1">
      <alignment horizontal="right" vertical="center"/>
    </xf>
    <xf numFmtId="3" fontId="7" fillId="8" borderId="2" xfId="0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right" vertical="center"/>
    </xf>
    <xf numFmtId="0" fontId="3" fillId="12" borderId="0" xfId="0" applyFont="1" applyFill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right" vertical="center"/>
    </xf>
    <xf numFmtId="164" fontId="7" fillId="15" borderId="2" xfId="0" applyNumberFormat="1" applyFont="1" applyFill="1" applyBorder="1" applyAlignment="1">
      <alignment horizontal="right" vertical="center"/>
    </xf>
    <xf numFmtId="164" fontId="8" fillId="15" borderId="2" xfId="0" applyNumberFormat="1" applyFont="1" applyFill="1" applyBorder="1" applyAlignment="1">
      <alignment horizontal="right" vertical="center"/>
    </xf>
    <xf numFmtId="167" fontId="8" fillId="15" borderId="2" xfId="0" applyNumberFormat="1" applyFont="1" applyFill="1" applyBorder="1" applyAlignment="1">
      <alignment horizontal="right" vertical="center"/>
    </xf>
    <xf numFmtId="165" fontId="7" fillId="15" borderId="2" xfId="0" applyNumberFormat="1" applyFont="1" applyFill="1" applyBorder="1" applyAlignment="1">
      <alignment horizontal="right" vertical="center"/>
    </xf>
    <xf numFmtId="165" fontId="8" fillId="15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center" vertical="center" wrapText="1"/>
    </xf>
    <xf numFmtId="164" fontId="8" fillId="16" borderId="2" xfId="0" applyNumberFormat="1" applyFont="1" applyFill="1" applyBorder="1" applyAlignment="1">
      <alignment horizontal="right" vertical="center"/>
    </xf>
    <xf numFmtId="167" fontId="8" fillId="16" borderId="2" xfId="0" applyNumberFormat="1" applyFont="1" applyFill="1" applyBorder="1" applyAlignment="1">
      <alignment horizontal="right" vertical="center"/>
    </xf>
    <xf numFmtId="0" fontId="14" fillId="16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165" fontId="8" fillId="16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164" fontId="7" fillId="9" borderId="2" xfId="0" applyNumberFormat="1" applyFont="1" applyFill="1" applyBorder="1" applyAlignment="1">
      <alignment horizontal="right" vertical="center"/>
    </xf>
    <xf numFmtId="164" fontId="14" fillId="13" borderId="2" xfId="0" applyNumberFormat="1" applyFont="1" applyFill="1" applyBorder="1" applyAlignment="1">
      <alignment horizontal="right" vertical="center"/>
    </xf>
    <xf numFmtId="167" fontId="8" fillId="9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center"/>
    </xf>
    <xf numFmtId="167" fontId="2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left" vertical="center"/>
    </xf>
    <xf numFmtId="164" fontId="7" fillId="17" borderId="2" xfId="0" applyNumberFormat="1" applyFont="1" applyFill="1" applyBorder="1" applyAlignment="1">
      <alignment horizontal="right" vertical="center"/>
    </xf>
    <xf numFmtId="164" fontId="3" fillId="18" borderId="2" xfId="0" applyNumberFormat="1" applyFont="1" applyFill="1" applyBorder="1" applyAlignment="1">
      <alignment horizontal="right" vertical="center"/>
    </xf>
    <xf numFmtId="165" fontId="8" fillId="9" borderId="2" xfId="0" applyNumberFormat="1" applyFont="1" applyFill="1" applyBorder="1" applyAlignment="1">
      <alignment horizontal="right" vertical="center"/>
    </xf>
    <xf numFmtId="165" fontId="3" fillId="18" borderId="2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87"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9"/>
        <color rgb="FF276221"/>
        <name val="Arial"/>
        <charset val="1"/>
      </font>
      <fill>
        <patternFill>
          <bgColor rgb="FFC6EFCE"/>
        </patternFill>
      </fill>
    </dxf>
    <dxf>
      <font>
        <b/>
        <sz val="9"/>
        <color rgb="FF9C6500"/>
        <name val="Arial"/>
        <charset val="1"/>
      </font>
      <fill>
        <patternFill>
          <bgColor rgb="FFFFEB9C"/>
        </patternFill>
      </fill>
    </dxf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9C0006"/>
        <name val="Arial"/>
        <charset val="1"/>
      </font>
      <fill>
        <patternFill>
          <bgColor rgb="FFFFC7CE"/>
        </patternFill>
      </fill>
    </dxf>
    <dxf>
      <font>
        <sz val="10"/>
        <color rgb="FF276221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AFCFF"/>
      <rgbColor rgb="FFFF00FF"/>
      <rgbColor rgb="FF00FFFF"/>
      <rgbColor rgb="FF9C0006"/>
      <rgbColor rgb="FF276221"/>
      <rgbColor rgb="FF000080"/>
      <rgbColor rgb="FF9C6500"/>
      <rgbColor rgb="FF800080"/>
      <rgbColor rgb="FF008080"/>
      <rgbColor rgb="FFB8CCE4"/>
      <rgbColor rgb="FF767171"/>
      <rgbColor rgb="FFEFF3FB"/>
      <rgbColor rgb="FF993366"/>
      <rgbColor rgb="FFF8F8F8"/>
      <rgbColor rgb="FFEAF2FB"/>
      <rgbColor rgb="FF660066"/>
      <rgbColor rgb="FFF7FBFF"/>
      <rgbColor rgb="FF2E5FA3"/>
      <rgbColor rgb="FFBDD0E9"/>
      <rgbColor rgb="FF000080"/>
      <rgbColor rgb="FFFF00FF"/>
      <rgbColor rgb="FFFAFBFF"/>
      <rgbColor rgb="FF00FFFF"/>
      <rgbColor rgb="FF800080"/>
      <rgbColor rgb="FF800000"/>
      <rgbColor rgb="FF008080"/>
      <rgbColor rgb="FF0000FF"/>
      <rgbColor rgb="FF00CCFF"/>
      <rgbColor rgb="FFE8EEF9"/>
      <rgbColor rgb="FFC6EFCE"/>
      <rgbColor rgb="FFFFEB9C"/>
      <rgbColor rgb="FFD9E1F2"/>
      <rgbColor rgb="FFF2F2F2"/>
      <rgbColor rgb="FFDCE6F1"/>
      <rgbColor rgb="FFFFC7CE"/>
      <rgbColor rgb="FF4472C4"/>
      <rgbColor rgb="FF33CCCC"/>
      <rgbColor rgb="FF99CC00"/>
      <rgbColor rgb="FFF0F4FF"/>
      <rgbColor rgb="FFFF9900"/>
      <rgbColor rgb="FFED7D31"/>
      <rgbColor rgb="FF666666"/>
      <rgbColor rgb="FF70AD47"/>
      <rgbColor rgb="FF1F3864"/>
      <rgbColor rgb="FF339966"/>
      <rgbColor rgb="FF003300"/>
      <rgbColor rgb="FF444444"/>
      <rgbColor rgb="FF9E480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7171"/>
  </sheetPr>
  <dimension ref="A1:C31"/>
  <sheetViews>
    <sheetView showGridLines="0" zoomScaleNormal="100" workbookViewId="0">
      <selection sqref="A1:C1"/>
    </sheetView>
  </sheetViews>
  <sheetFormatPr baseColWidth="10" defaultColWidth="8.7109375" defaultRowHeight="15" x14ac:dyDescent="0.25"/>
  <cols>
    <col min="1" max="1" width="4" customWidth="1"/>
    <col min="2" max="2" width="30" customWidth="1"/>
    <col min="3" max="3" width="60" customWidth="1"/>
  </cols>
  <sheetData>
    <row r="1" spans="1:3" ht="33.75" customHeight="1" x14ac:dyDescent="0.25">
      <c r="A1" s="13" t="s">
        <v>155</v>
      </c>
      <c r="B1" s="13"/>
      <c r="C1" s="13"/>
    </row>
    <row r="2" spans="1:3" ht="12" customHeight="1" x14ac:dyDescent="0.25">
      <c r="B2" s="12" t="s">
        <v>0</v>
      </c>
      <c r="C2" s="12"/>
    </row>
    <row r="3" spans="1:3" ht="21.75" customHeight="1" x14ac:dyDescent="0.25">
      <c r="B3" s="14" t="s">
        <v>1</v>
      </c>
      <c r="C3" s="15" t="s">
        <v>2</v>
      </c>
    </row>
    <row r="4" spans="1:3" ht="21.75" customHeight="1" x14ac:dyDescent="0.25">
      <c r="B4" s="14" t="s">
        <v>3</v>
      </c>
      <c r="C4" s="15" t="s">
        <v>4</v>
      </c>
    </row>
    <row r="5" spans="1:3" ht="21.75" customHeight="1" x14ac:dyDescent="0.25">
      <c r="B5" s="14" t="s">
        <v>5</v>
      </c>
      <c r="C5" s="15" t="s">
        <v>6</v>
      </c>
    </row>
    <row r="6" spans="1:3" ht="12" customHeight="1" x14ac:dyDescent="0.25"/>
    <row r="7" spans="1:3" ht="12" customHeight="1" x14ac:dyDescent="0.25">
      <c r="B7" s="12" t="s">
        <v>7</v>
      </c>
      <c r="C7" s="12"/>
    </row>
    <row r="8" spans="1:3" ht="21.75" customHeight="1" x14ac:dyDescent="0.25">
      <c r="B8" s="14" t="s">
        <v>8</v>
      </c>
      <c r="C8" s="15" t="s">
        <v>9</v>
      </c>
    </row>
    <row r="9" spans="1:3" ht="21.75" customHeight="1" x14ac:dyDescent="0.25">
      <c r="B9" s="14" t="s">
        <v>10</v>
      </c>
      <c r="C9" s="15" t="s">
        <v>11</v>
      </c>
    </row>
    <row r="10" spans="1:3" ht="21.75" customHeight="1" x14ac:dyDescent="0.25">
      <c r="B10" s="14" t="s">
        <v>12</v>
      </c>
      <c r="C10" s="15" t="s">
        <v>13</v>
      </c>
    </row>
    <row r="11" spans="1:3" ht="21.75" customHeight="1" x14ac:dyDescent="0.25">
      <c r="B11" s="14" t="s">
        <v>14</v>
      </c>
      <c r="C11" s="15" t="s">
        <v>15</v>
      </c>
    </row>
    <row r="12" spans="1:3" ht="21.75" customHeight="1" x14ac:dyDescent="0.25">
      <c r="B12" s="14" t="s">
        <v>16</v>
      </c>
      <c r="C12" s="15" t="s">
        <v>17</v>
      </c>
    </row>
    <row r="13" spans="1:3" ht="12" customHeight="1" x14ac:dyDescent="0.25"/>
    <row r="14" spans="1:3" ht="12" customHeight="1" x14ac:dyDescent="0.25">
      <c r="B14" s="12" t="s">
        <v>18</v>
      </c>
      <c r="C14" s="12"/>
    </row>
    <row r="15" spans="1:3" ht="21.75" customHeight="1" x14ac:dyDescent="0.25">
      <c r="B15" s="14" t="s">
        <v>19</v>
      </c>
      <c r="C15" s="15" t="s">
        <v>20</v>
      </c>
    </row>
    <row r="16" spans="1:3" ht="21.75" customHeight="1" x14ac:dyDescent="0.25">
      <c r="B16" s="14" t="s">
        <v>21</v>
      </c>
      <c r="C16" s="15" t="s">
        <v>22</v>
      </c>
    </row>
    <row r="17" spans="2:3" ht="21.75" customHeight="1" x14ac:dyDescent="0.25">
      <c r="B17" s="14" t="s">
        <v>23</v>
      </c>
      <c r="C17" s="15" t="s">
        <v>24</v>
      </c>
    </row>
    <row r="18" spans="2:3" ht="21.75" customHeight="1" x14ac:dyDescent="0.25">
      <c r="B18" s="14" t="s">
        <v>25</v>
      </c>
      <c r="C18" s="15" t="s">
        <v>26</v>
      </c>
    </row>
    <row r="19" spans="2:3" ht="21.75" customHeight="1" x14ac:dyDescent="0.25">
      <c r="B19" s="14" t="s">
        <v>27</v>
      </c>
      <c r="C19" s="15" t="s">
        <v>28</v>
      </c>
    </row>
    <row r="20" spans="2:3" ht="12" customHeight="1" x14ac:dyDescent="0.25"/>
    <row r="21" spans="2:3" ht="12" customHeight="1" x14ac:dyDescent="0.25">
      <c r="B21" s="12" t="s">
        <v>29</v>
      </c>
      <c r="C21" s="12"/>
    </row>
    <row r="22" spans="2:3" ht="21.75" customHeight="1" x14ac:dyDescent="0.25">
      <c r="B22" s="14" t="s">
        <v>30</v>
      </c>
      <c r="C22" s="15" t="s">
        <v>31</v>
      </c>
    </row>
    <row r="23" spans="2:3" ht="21.75" customHeight="1" x14ac:dyDescent="0.25">
      <c r="B23" s="14" t="s">
        <v>32</v>
      </c>
      <c r="C23" s="15" t="s">
        <v>33</v>
      </c>
    </row>
    <row r="24" spans="2:3" ht="21.75" customHeight="1" x14ac:dyDescent="0.25">
      <c r="B24" s="14" t="s">
        <v>34</v>
      </c>
      <c r="C24" s="15" t="s">
        <v>35</v>
      </c>
    </row>
    <row r="25" spans="2:3" ht="21.75" customHeight="1" x14ac:dyDescent="0.25">
      <c r="B25" s="14" t="s">
        <v>36</v>
      </c>
      <c r="C25" s="15" t="s">
        <v>37</v>
      </c>
    </row>
    <row r="26" spans="2:3" ht="21.75" customHeight="1" x14ac:dyDescent="0.25">
      <c r="B26" s="14" t="s">
        <v>38</v>
      </c>
      <c r="C26" s="15" t="s">
        <v>39</v>
      </c>
    </row>
    <row r="27" spans="2:3" ht="12" customHeight="1" x14ac:dyDescent="0.25"/>
    <row r="28" spans="2:3" ht="12" customHeight="1" x14ac:dyDescent="0.25">
      <c r="B28" s="12" t="s">
        <v>40</v>
      </c>
      <c r="C28" s="12"/>
    </row>
    <row r="29" spans="2:3" ht="21.75" customHeight="1" x14ac:dyDescent="0.25">
      <c r="B29" s="14" t="s">
        <v>41</v>
      </c>
      <c r="C29" s="15" t="s">
        <v>42</v>
      </c>
    </row>
    <row r="30" spans="2:3" ht="21.75" customHeight="1" x14ac:dyDescent="0.25">
      <c r="B30" s="14" t="s">
        <v>43</v>
      </c>
      <c r="C30" s="15" t="s">
        <v>44</v>
      </c>
    </row>
    <row r="31" spans="2:3" ht="21.75" customHeight="1" x14ac:dyDescent="0.25">
      <c r="B31" s="14" t="s">
        <v>45</v>
      </c>
      <c r="C31" s="15" t="s">
        <v>46</v>
      </c>
    </row>
  </sheetData>
  <mergeCells count="6">
    <mergeCell ref="B28:C28"/>
    <mergeCell ref="A1:C1"/>
    <mergeCell ref="B2:C2"/>
    <mergeCell ref="B7:C7"/>
    <mergeCell ref="B14:C14"/>
    <mergeCell ref="B21:C2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FA3"/>
  </sheetPr>
  <dimension ref="A1:Z2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Z1"/>
    </sheetView>
  </sheetViews>
  <sheetFormatPr baseColWidth="10" defaultColWidth="8.7109375" defaultRowHeight="15" x14ac:dyDescent="0.25"/>
  <cols>
    <col min="1" max="1" width="28" customWidth="1"/>
    <col min="2" max="26" width="10" customWidth="1"/>
  </cols>
  <sheetData>
    <row r="1" spans="1:26" ht="31.5" customHeight="1" x14ac:dyDescent="0.25">
      <c r="A1" s="13" t="s">
        <v>156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" customHeight="1" x14ac:dyDescent="0.25">
      <c r="A2" s="11" t="s">
        <v>47</v>
      </c>
      <c r="B2" s="11"/>
      <c r="C2" s="10" t="s">
        <v>48</v>
      </c>
      <c r="D2" s="10"/>
      <c r="E2" s="10" t="s">
        <v>49</v>
      </c>
      <c r="F2" s="10"/>
      <c r="G2" s="10" t="s">
        <v>50</v>
      </c>
      <c r="H2" s="10"/>
      <c r="I2" s="10" t="s">
        <v>51</v>
      </c>
      <c r="J2" s="10"/>
      <c r="K2" s="10" t="s">
        <v>52</v>
      </c>
      <c r="L2" s="10"/>
      <c r="M2" s="10" t="s">
        <v>53</v>
      </c>
      <c r="N2" s="10"/>
      <c r="O2" s="10" t="s">
        <v>54</v>
      </c>
      <c r="P2" s="10"/>
      <c r="Q2" s="10" t="s">
        <v>55</v>
      </c>
      <c r="R2" s="10"/>
      <c r="S2" s="10" t="s">
        <v>56</v>
      </c>
      <c r="T2" s="10"/>
      <c r="U2" s="10" t="s">
        <v>57</v>
      </c>
      <c r="V2" s="10"/>
      <c r="W2" s="10" t="s">
        <v>58</v>
      </c>
      <c r="X2" s="10"/>
      <c r="Y2" s="10" t="s">
        <v>59</v>
      </c>
      <c r="Z2" s="10"/>
    </row>
    <row r="3" spans="1:26" ht="18" customHeight="1" x14ac:dyDescent="0.25">
      <c r="A3" s="16" t="s">
        <v>60</v>
      </c>
      <c r="B3" s="16" t="s">
        <v>61</v>
      </c>
      <c r="C3" s="16" t="s">
        <v>62</v>
      </c>
      <c r="D3" s="16" t="s">
        <v>63</v>
      </c>
      <c r="E3" s="16" t="s">
        <v>62</v>
      </c>
      <c r="F3" s="16" t="s">
        <v>63</v>
      </c>
      <c r="G3" s="16" t="s">
        <v>62</v>
      </c>
      <c r="H3" s="16" t="s">
        <v>63</v>
      </c>
      <c r="I3" s="16" t="s">
        <v>62</v>
      </c>
      <c r="J3" s="16" t="s">
        <v>63</v>
      </c>
      <c r="K3" s="16" t="s">
        <v>62</v>
      </c>
      <c r="L3" s="16" t="s">
        <v>63</v>
      </c>
      <c r="M3" s="16" t="s">
        <v>62</v>
      </c>
      <c r="N3" s="16" t="s">
        <v>63</v>
      </c>
      <c r="O3" s="16" t="s">
        <v>62</v>
      </c>
      <c r="P3" s="16" t="s">
        <v>63</v>
      </c>
      <c r="Q3" s="16" t="s">
        <v>62</v>
      </c>
      <c r="R3" s="16" t="s">
        <v>63</v>
      </c>
      <c r="S3" s="16" t="s">
        <v>62</v>
      </c>
      <c r="T3" s="16" t="s">
        <v>63</v>
      </c>
      <c r="U3" s="16" t="s">
        <v>62</v>
      </c>
      <c r="V3" s="16" t="s">
        <v>63</v>
      </c>
      <c r="W3" s="16" t="s">
        <v>62</v>
      </c>
      <c r="X3" s="16" t="s">
        <v>63</v>
      </c>
      <c r="Y3" s="16" t="s">
        <v>62</v>
      </c>
      <c r="Z3" s="16" t="s">
        <v>63</v>
      </c>
    </row>
    <row r="4" spans="1:26" ht="15" customHeight="1" x14ac:dyDescent="0.25">
      <c r="A4" s="9" t="s">
        <v>64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 x14ac:dyDescent="0.25">
      <c r="A5" s="17" t="s">
        <v>65</v>
      </c>
      <c r="B5" s="18" t="s">
        <v>66</v>
      </c>
      <c r="C5" s="19">
        <v>420</v>
      </c>
      <c r="D5" s="20">
        <v>412</v>
      </c>
      <c r="E5" s="19">
        <v>430</v>
      </c>
      <c r="F5" s="20">
        <v>438</v>
      </c>
      <c r="G5" s="19">
        <v>440</v>
      </c>
      <c r="H5" s="20">
        <v>445</v>
      </c>
      <c r="I5" s="19">
        <v>450</v>
      </c>
      <c r="J5" s="20">
        <v>448</v>
      </c>
      <c r="K5" s="19">
        <v>460</v>
      </c>
      <c r="L5" s="20">
        <v>455</v>
      </c>
      <c r="M5" s="19">
        <v>470</v>
      </c>
      <c r="N5" s="20">
        <v>472</v>
      </c>
      <c r="O5" s="19">
        <v>480</v>
      </c>
      <c r="P5" s="20">
        <v>476</v>
      </c>
      <c r="Q5" s="19">
        <v>490</v>
      </c>
      <c r="R5" s="20">
        <v>488</v>
      </c>
      <c r="S5" s="19">
        <v>500</v>
      </c>
      <c r="T5" s="20">
        <v>501</v>
      </c>
      <c r="U5" s="19">
        <v>510</v>
      </c>
      <c r="V5" s="20">
        <v>508</v>
      </c>
      <c r="W5" s="19">
        <v>520</v>
      </c>
      <c r="X5" s="20">
        <v>515</v>
      </c>
      <c r="Y5" s="19">
        <v>540</v>
      </c>
      <c r="Z5" s="20">
        <v>535</v>
      </c>
    </row>
    <row r="6" spans="1:26" ht="18" customHeight="1" x14ac:dyDescent="0.25">
      <c r="A6" s="21" t="s">
        <v>67</v>
      </c>
      <c r="B6" s="22" t="s">
        <v>66</v>
      </c>
      <c r="C6" s="19">
        <v>252</v>
      </c>
      <c r="D6" s="20">
        <v>245</v>
      </c>
      <c r="E6" s="19">
        <v>258</v>
      </c>
      <c r="F6" s="20">
        <v>263</v>
      </c>
      <c r="G6" s="19">
        <v>264</v>
      </c>
      <c r="H6" s="20">
        <v>267</v>
      </c>
      <c r="I6" s="19">
        <v>270</v>
      </c>
      <c r="J6" s="20">
        <v>269</v>
      </c>
      <c r="K6" s="19">
        <v>276</v>
      </c>
      <c r="L6" s="20">
        <v>273</v>
      </c>
      <c r="M6" s="19">
        <v>282</v>
      </c>
      <c r="N6" s="20">
        <v>283</v>
      </c>
      <c r="O6" s="19">
        <v>288</v>
      </c>
      <c r="P6" s="20">
        <v>284</v>
      </c>
      <c r="Q6" s="19">
        <v>294</v>
      </c>
      <c r="R6" s="20">
        <v>293</v>
      </c>
      <c r="S6" s="19">
        <v>300</v>
      </c>
      <c r="T6" s="20">
        <v>300</v>
      </c>
      <c r="U6" s="19">
        <v>306</v>
      </c>
      <c r="V6" s="20">
        <v>304</v>
      </c>
      <c r="W6" s="19">
        <v>312</v>
      </c>
      <c r="X6" s="20">
        <v>309</v>
      </c>
      <c r="Y6" s="19">
        <v>324</v>
      </c>
      <c r="Z6" s="20">
        <v>320</v>
      </c>
    </row>
    <row r="7" spans="1:26" ht="18" customHeight="1" x14ac:dyDescent="0.25">
      <c r="A7" s="21" t="s">
        <v>68</v>
      </c>
      <c r="B7" s="22" t="s">
        <v>66</v>
      </c>
      <c r="C7" s="19">
        <v>168</v>
      </c>
      <c r="D7" s="20">
        <v>167</v>
      </c>
      <c r="E7" s="19">
        <v>172</v>
      </c>
      <c r="F7" s="20">
        <v>175</v>
      </c>
      <c r="G7" s="19">
        <v>176</v>
      </c>
      <c r="H7" s="20">
        <v>178</v>
      </c>
      <c r="I7" s="19">
        <v>180</v>
      </c>
      <c r="J7" s="20">
        <v>179</v>
      </c>
      <c r="K7" s="19">
        <v>184</v>
      </c>
      <c r="L7" s="20">
        <v>182</v>
      </c>
      <c r="M7" s="19">
        <v>188</v>
      </c>
      <c r="N7" s="20">
        <v>189</v>
      </c>
      <c r="O7" s="19">
        <v>192</v>
      </c>
      <c r="P7" s="20">
        <v>192</v>
      </c>
      <c r="Q7" s="19">
        <v>196</v>
      </c>
      <c r="R7" s="20">
        <v>195</v>
      </c>
      <c r="S7" s="19">
        <v>200</v>
      </c>
      <c r="T7" s="20">
        <v>201</v>
      </c>
      <c r="U7" s="19">
        <v>204</v>
      </c>
      <c r="V7" s="20">
        <v>204</v>
      </c>
      <c r="W7" s="19">
        <v>208</v>
      </c>
      <c r="X7" s="20">
        <v>206</v>
      </c>
      <c r="Y7" s="19">
        <v>216</v>
      </c>
      <c r="Z7" s="20">
        <v>215</v>
      </c>
    </row>
    <row r="8" spans="1:26" ht="15" customHeight="1" x14ac:dyDescent="0.25">
      <c r="A8" s="9" t="s">
        <v>69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 x14ac:dyDescent="0.25">
      <c r="A9" s="17" t="s">
        <v>70</v>
      </c>
      <c r="B9" s="18" t="s">
        <v>66</v>
      </c>
      <c r="C9" s="19">
        <v>336</v>
      </c>
      <c r="D9" s="20">
        <v>330</v>
      </c>
      <c r="E9" s="19">
        <v>344</v>
      </c>
      <c r="F9" s="20">
        <v>348</v>
      </c>
      <c r="G9" s="19">
        <v>352</v>
      </c>
      <c r="H9" s="20">
        <v>356</v>
      </c>
      <c r="I9" s="19">
        <v>360</v>
      </c>
      <c r="J9" s="20">
        <v>362</v>
      </c>
      <c r="K9" s="19">
        <v>368</v>
      </c>
      <c r="L9" s="20">
        <v>364</v>
      </c>
      <c r="M9" s="19">
        <v>376</v>
      </c>
      <c r="N9" s="20">
        <v>378</v>
      </c>
      <c r="O9" s="19">
        <v>384</v>
      </c>
      <c r="P9" s="20">
        <v>382</v>
      </c>
      <c r="Q9" s="19">
        <v>392</v>
      </c>
      <c r="R9" s="20">
        <v>391</v>
      </c>
      <c r="S9" s="19">
        <v>400</v>
      </c>
      <c r="T9" s="20">
        <v>398</v>
      </c>
      <c r="U9" s="19">
        <v>408</v>
      </c>
      <c r="V9" s="20">
        <v>405</v>
      </c>
      <c r="W9" s="19">
        <v>416</v>
      </c>
      <c r="X9" s="20">
        <v>412</v>
      </c>
      <c r="Y9" s="19">
        <v>432</v>
      </c>
      <c r="Z9" s="20">
        <v>428</v>
      </c>
    </row>
    <row r="10" spans="1:26" ht="18" customHeight="1" x14ac:dyDescent="0.25">
      <c r="A10" s="21" t="s">
        <v>71</v>
      </c>
      <c r="B10" s="22" t="s">
        <v>66</v>
      </c>
      <c r="C10" s="19">
        <v>168</v>
      </c>
      <c r="D10" s="20">
        <v>165</v>
      </c>
      <c r="E10" s="19">
        <v>172</v>
      </c>
      <c r="F10" s="20">
        <v>173</v>
      </c>
      <c r="G10" s="19">
        <v>176</v>
      </c>
      <c r="H10" s="20">
        <v>177</v>
      </c>
      <c r="I10" s="19">
        <v>180</v>
      </c>
      <c r="J10" s="20">
        <v>181</v>
      </c>
      <c r="K10" s="19">
        <v>184</v>
      </c>
      <c r="L10" s="20">
        <v>182</v>
      </c>
      <c r="M10" s="19">
        <v>188</v>
      </c>
      <c r="N10" s="20">
        <v>189</v>
      </c>
      <c r="O10" s="19">
        <v>192</v>
      </c>
      <c r="P10" s="20">
        <v>192</v>
      </c>
      <c r="Q10" s="19">
        <v>196</v>
      </c>
      <c r="R10" s="20">
        <v>196</v>
      </c>
      <c r="S10" s="19">
        <v>200</v>
      </c>
      <c r="T10" s="20">
        <v>200</v>
      </c>
      <c r="U10" s="19">
        <v>204</v>
      </c>
      <c r="V10" s="20">
        <v>203</v>
      </c>
      <c r="W10" s="19">
        <v>208</v>
      </c>
      <c r="X10" s="20">
        <v>208</v>
      </c>
      <c r="Y10" s="19">
        <v>216</v>
      </c>
      <c r="Z10" s="20">
        <v>215</v>
      </c>
    </row>
    <row r="11" spans="1:26" ht="18" customHeight="1" x14ac:dyDescent="0.25">
      <c r="A11" s="21" t="s">
        <v>72</v>
      </c>
      <c r="B11" s="22" t="s">
        <v>66</v>
      </c>
      <c r="C11" s="19">
        <v>84</v>
      </c>
      <c r="D11" s="20">
        <v>82</v>
      </c>
      <c r="E11" s="19">
        <v>86</v>
      </c>
      <c r="F11" s="20">
        <v>87</v>
      </c>
      <c r="G11" s="19">
        <v>88</v>
      </c>
      <c r="H11" s="20">
        <v>89</v>
      </c>
      <c r="I11" s="19">
        <v>90</v>
      </c>
      <c r="J11" s="20">
        <v>90</v>
      </c>
      <c r="K11" s="19">
        <v>92</v>
      </c>
      <c r="L11" s="20">
        <v>91</v>
      </c>
      <c r="M11" s="19">
        <v>94</v>
      </c>
      <c r="N11" s="20">
        <v>95</v>
      </c>
      <c r="O11" s="19">
        <v>96</v>
      </c>
      <c r="P11" s="20">
        <v>95</v>
      </c>
      <c r="Q11" s="19">
        <v>98</v>
      </c>
      <c r="R11" s="20">
        <v>97</v>
      </c>
      <c r="S11" s="19">
        <v>100</v>
      </c>
      <c r="T11" s="20">
        <v>99</v>
      </c>
      <c r="U11" s="19">
        <v>102</v>
      </c>
      <c r="V11" s="20">
        <v>101</v>
      </c>
      <c r="W11" s="19">
        <v>104</v>
      </c>
      <c r="X11" s="20">
        <v>103</v>
      </c>
      <c r="Y11" s="19">
        <v>108</v>
      </c>
      <c r="Z11" s="20">
        <v>107</v>
      </c>
    </row>
    <row r="12" spans="1:26" ht="18" customHeight="1" x14ac:dyDescent="0.25">
      <c r="A12" s="21" t="s">
        <v>73</v>
      </c>
      <c r="B12" s="22" t="s">
        <v>66</v>
      </c>
      <c r="C12" s="19">
        <v>50</v>
      </c>
      <c r="D12" s="20">
        <v>49</v>
      </c>
      <c r="E12" s="19">
        <v>51</v>
      </c>
      <c r="F12" s="20">
        <v>52</v>
      </c>
      <c r="G12" s="19">
        <v>52</v>
      </c>
      <c r="H12" s="20">
        <v>53</v>
      </c>
      <c r="I12" s="19">
        <v>54</v>
      </c>
      <c r="J12" s="20">
        <v>53</v>
      </c>
      <c r="K12" s="19">
        <v>55</v>
      </c>
      <c r="L12" s="20">
        <v>54</v>
      </c>
      <c r="M12" s="19">
        <v>56</v>
      </c>
      <c r="N12" s="20">
        <v>57</v>
      </c>
      <c r="O12" s="19">
        <v>58</v>
      </c>
      <c r="P12" s="20">
        <v>57</v>
      </c>
      <c r="Q12" s="19">
        <v>58</v>
      </c>
      <c r="R12" s="20">
        <v>58</v>
      </c>
      <c r="S12" s="19">
        <v>60</v>
      </c>
      <c r="T12" s="20">
        <v>59</v>
      </c>
      <c r="U12" s="19">
        <v>61</v>
      </c>
      <c r="V12" s="20">
        <v>60</v>
      </c>
      <c r="W12" s="19">
        <v>62</v>
      </c>
      <c r="X12" s="20">
        <v>61</v>
      </c>
      <c r="Y12" s="19">
        <v>64</v>
      </c>
      <c r="Z12" s="20">
        <v>63</v>
      </c>
    </row>
    <row r="13" spans="1:26" ht="18" customHeight="1" x14ac:dyDescent="0.25">
      <c r="A13" s="21" t="s">
        <v>74</v>
      </c>
      <c r="B13" s="22" t="s">
        <v>66</v>
      </c>
      <c r="C13" s="19">
        <v>34</v>
      </c>
      <c r="D13" s="20">
        <v>34</v>
      </c>
      <c r="E13" s="19">
        <v>35</v>
      </c>
      <c r="F13" s="20">
        <v>36</v>
      </c>
      <c r="G13" s="19">
        <v>36</v>
      </c>
      <c r="H13" s="20">
        <v>37</v>
      </c>
      <c r="I13" s="19">
        <v>36</v>
      </c>
      <c r="J13" s="20">
        <v>38</v>
      </c>
      <c r="K13" s="19">
        <v>37</v>
      </c>
      <c r="L13" s="20">
        <v>37</v>
      </c>
      <c r="M13" s="19">
        <v>38</v>
      </c>
      <c r="N13" s="20">
        <v>37</v>
      </c>
      <c r="O13" s="19">
        <v>38</v>
      </c>
      <c r="P13" s="20">
        <v>38</v>
      </c>
      <c r="Q13" s="19">
        <v>40</v>
      </c>
      <c r="R13" s="20">
        <v>40</v>
      </c>
      <c r="S13" s="19">
        <v>40</v>
      </c>
      <c r="T13" s="20">
        <v>40</v>
      </c>
      <c r="U13" s="19">
        <v>41</v>
      </c>
      <c r="V13" s="20">
        <v>41</v>
      </c>
      <c r="W13" s="19">
        <v>42</v>
      </c>
      <c r="X13" s="20">
        <v>40</v>
      </c>
      <c r="Y13" s="19">
        <v>44</v>
      </c>
      <c r="Z13" s="20">
        <v>43</v>
      </c>
    </row>
    <row r="14" spans="1:26" ht="15" customHeight="1" x14ac:dyDescent="0.25">
      <c r="A14" s="9" t="s">
        <v>75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 x14ac:dyDescent="0.25">
      <c r="A15" s="17" t="s">
        <v>76</v>
      </c>
      <c r="B15" s="18" t="s">
        <v>66</v>
      </c>
      <c r="C15" s="19">
        <v>84</v>
      </c>
      <c r="D15" s="20">
        <v>82</v>
      </c>
      <c r="E15" s="19">
        <v>86</v>
      </c>
      <c r="F15" s="20">
        <v>90</v>
      </c>
      <c r="G15" s="19">
        <v>88</v>
      </c>
      <c r="H15" s="20">
        <v>89</v>
      </c>
      <c r="I15" s="19">
        <v>90</v>
      </c>
      <c r="J15" s="20">
        <v>86</v>
      </c>
      <c r="K15" s="19">
        <v>92</v>
      </c>
      <c r="L15" s="20">
        <v>91</v>
      </c>
      <c r="M15" s="19">
        <v>94</v>
      </c>
      <c r="N15" s="20">
        <v>94</v>
      </c>
      <c r="O15" s="19">
        <v>96</v>
      </c>
      <c r="P15" s="20">
        <v>94</v>
      </c>
      <c r="Q15" s="19">
        <v>98</v>
      </c>
      <c r="R15" s="20">
        <v>97</v>
      </c>
      <c r="S15" s="19">
        <v>100</v>
      </c>
      <c r="T15" s="20">
        <v>103</v>
      </c>
      <c r="U15" s="19">
        <v>102</v>
      </c>
      <c r="V15" s="20">
        <v>103</v>
      </c>
      <c r="W15" s="19">
        <v>104</v>
      </c>
      <c r="X15" s="20">
        <v>103</v>
      </c>
      <c r="Y15" s="19">
        <v>108</v>
      </c>
      <c r="Z15" s="20">
        <v>107</v>
      </c>
    </row>
    <row r="16" spans="1:26" ht="18" customHeight="1" x14ac:dyDescent="0.25">
      <c r="A16" s="17" t="s">
        <v>77</v>
      </c>
      <c r="B16" s="18" t="s">
        <v>78</v>
      </c>
      <c r="C16" s="23">
        <v>0.2</v>
      </c>
      <c r="D16" s="24">
        <f>D15/D5</f>
        <v>0.19902912621359223</v>
      </c>
      <c r="E16" s="23">
        <v>0.2</v>
      </c>
      <c r="F16" s="24">
        <f>F15/F5</f>
        <v>0.20547945205479451</v>
      </c>
      <c r="G16" s="23">
        <v>0.2</v>
      </c>
      <c r="H16" s="24">
        <f>H15/H5</f>
        <v>0.2</v>
      </c>
      <c r="I16" s="23">
        <v>0.2</v>
      </c>
      <c r="J16" s="24">
        <f>J15/J5</f>
        <v>0.19196428571428573</v>
      </c>
      <c r="K16" s="23">
        <v>0.2</v>
      </c>
      <c r="L16" s="24">
        <f>L15/L5</f>
        <v>0.2</v>
      </c>
      <c r="M16" s="23">
        <v>0.2</v>
      </c>
      <c r="N16" s="24">
        <f>N15/N5</f>
        <v>0.19915254237288135</v>
      </c>
      <c r="O16" s="23">
        <v>0.2</v>
      </c>
      <c r="P16" s="24">
        <f>P15/P5</f>
        <v>0.19747899159663865</v>
      </c>
      <c r="Q16" s="23">
        <v>0.2</v>
      </c>
      <c r="R16" s="24">
        <f>R15/R5</f>
        <v>0.19877049180327869</v>
      </c>
      <c r="S16" s="23">
        <v>0.2</v>
      </c>
      <c r="T16" s="24">
        <f>T15/T5</f>
        <v>0.20558882235528941</v>
      </c>
      <c r="U16" s="23">
        <v>0.2</v>
      </c>
      <c r="V16" s="24">
        <f>V15/V5</f>
        <v>0.20275590551181102</v>
      </c>
      <c r="W16" s="23">
        <v>0.2</v>
      </c>
      <c r="X16" s="24">
        <f>X15/X5</f>
        <v>0.2</v>
      </c>
      <c r="Y16" s="23">
        <v>0.2</v>
      </c>
      <c r="Z16" s="24">
        <f>Z15/Z5</f>
        <v>0.2</v>
      </c>
    </row>
    <row r="17" spans="1:26" ht="18" customHeight="1" x14ac:dyDescent="0.25">
      <c r="A17" s="17" t="s">
        <v>79</v>
      </c>
      <c r="B17" s="18" t="s">
        <v>66</v>
      </c>
      <c r="C17" s="19">
        <v>168</v>
      </c>
      <c r="D17" s="20">
        <v>167</v>
      </c>
      <c r="E17" s="19">
        <v>172</v>
      </c>
      <c r="F17" s="20">
        <v>176</v>
      </c>
      <c r="G17" s="19">
        <v>176</v>
      </c>
      <c r="H17" s="20">
        <v>178</v>
      </c>
      <c r="I17" s="19">
        <v>180</v>
      </c>
      <c r="J17" s="20">
        <v>178</v>
      </c>
      <c r="K17" s="19">
        <v>184</v>
      </c>
      <c r="L17" s="20">
        <v>182</v>
      </c>
      <c r="M17" s="19">
        <v>188</v>
      </c>
      <c r="N17" s="20">
        <v>188</v>
      </c>
      <c r="O17" s="19">
        <v>192</v>
      </c>
      <c r="P17" s="20">
        <v>190</v>
      </c>
      <c r="Q17" s="19">
        <v>196</v>
      </c>
      <c r="R17" s="20">
        <v>195</v>
      </c>
      <c r="S17" s="19">
        <v>200</v>
      </c>
      <c r="T17" s="20">
        <v>202</v>
      </c>
      <c r="U17" s="19">
        <v>204</v>
      </c>
      <c r="V17" s="20">
        <v>203</v>
      </c>
      <c r="W17" s="19">
        <v>208</v>
      </c>
      <c r="X17" s="20">
        <v>206</v>
      </c>
      <c r="Y17" s="19">
        <v>216</v>
      </c>
      <c r="Z17" s="20">
        <v>215</v>
      </c>
    </row>
    <row r="18" spans="1:26" ht="15" customHeight="1" x14ac:dyDescent="0.25">
      <c r="A18" s="9" t="s">
        <v>80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 x14ac:dyDescent="0.25">
      <c r="A19" s="17" t="s">
        <v>81</v>
      </c>
      <c r="B19" s="18" t="s">
        <v>66</v>
      </c>
      <c r="C19" s="19">
        <v>70</v>
      </c>
      <c r="D19" s="20">
        <v>68</v>
      </c>
      <c r="E19" s="19">
        <v>72</v>
      </c>
      <c r="F19" s="20">
        <v>75</v>
      </c>
      <c r="G19" s="19">
        <v>74</v>
      </c>
      <c r="H19" s="20">
        <v>73</v>
      </c>
      <c r="I19" s="19">
        <v>76</v>
      </c>
      <c r="J19" s="20">
        <v>74</v>
      </c>
      <c r="K19" s="19">
        <v>78</v>
      </c>
      <c r="L19" s="20">
        <v>77</v>
      </c>
      <c r="M19" s="19">
        <v>80</v>
      </c>
      <c r="N19" s="20">
        <v>81</v>
      </c>
      <c r="O19" s="19">
        <v>82</v>
      </c>
      <c r="P19" s="20">
        <v>80</v>
      </c>
      <c r="Q19" s="19">
        <v>84</v>
      </c>
      <c r="R19" s="20">
        <v>83</v>
      </c>
      <c r="S19" s="19">
        <v>86</v>
      </c>
      <c r="T19" s="20">
        <v>87</v>
      </c>
      <c r="U19" s="19">
        <v>88</v>
      </c>
      <c r="V19" s="20">
        <v>87</v>
      </c>
      <c r="W19" s="19">
        <v>90</v>
      </c>
      <c r="X19" s="20">
        <v>89</v>
      </c>
      <c r="Y19" s="19">
        <v>94</v>
      </c>
      <c r="Z19" s="20">
        <v>93</v>
      </c>
    </row>
    <row r="20" spans="1:26" ht="18" customHeight="1" x14ac:dyDescent="0.25">
      <c r="A20" s="17" t="s">
        <v>82</v>
      </c>
      <c r="B20" s="18" t="s">
        <v>83</v>
      </c>
      <c r="C20" s="25">
        <v>32</v>
      </c>
      <c r="D20" s="26">
        <v>34</v>
      </c>
      <c r="E20" s="25">
        <v>32</v>
      </c>
      <c r="F20" s="26">
        <v>33</v>
      </c>
      <c r="G20" s="25">
        <v>32</v>
      </c>
      <c r="H20" s="26">
        <v>35</v>
      </c>
      <c r="I20" s="25">
        <v>32</v>
      </c>
      <c r="J20" s="26">
        <v>36</v>
      </c>
      <c r="K20" s="25">
        <v>32</v>
      </c>
      <c r="L20" s="26">
        <v>34</v>
      </c>
      <c r="M20" s="25">
        <v>32</v>
      </c>
      <c r="N20" s="26">
        <v>33</v>
      </c>
      <c r="O20" s="25">
        <v>32</v>
      </c>
      <c r="P20" s="26">
        <v>34</v>
      </c>
      <c r="Q20" s="25">
        <v>32</v>
      </c>
      <c r="R20" s="26">
        <v>35</v>
      </c>
      <c r="S20" s="25">
        <v>32</v>
      </c>
      <c r="T20" s="26">
        <v>33</v>
      </c>
      <c r="U20" s="25">
        <v>32</v>
      </c>
      <c r="V20" s="26">
        <v>34</v>
      </c>
      <c r="W20" s="25">
        <v>32</v>
      </c>
      <c r="X20" s="26">
        <v>35</v>
      </c>
      <c r="Y20" s="25">
        <v>32</v>
      </c>
      <c r="Z20" s="26">
        <v>36</v>
      </c>
    </row>
    <row r="21" spans="1:26" ht="18" customHeight="1" x14ac:dyDescent="0.25">
      <c r="A21" s="17" t="s">
        <v>84</v>
      </c>
      <c r="B21" s="18" t="s">
        <v>83</v>
      </c>
      <c r="C21" s="25">
        <v>28</v>
      </c>
      <c r="D21" s="26">
        <v>27</v>
      </c>
      <c r="E21" s="25">
        <v>28</v>
      </c>
      <c r="F21" s="26">
        <v>29</v>
      </c>
      <c r="G21" s="25">
        <v>28</v>
      </c>
      <c r="H21" s="26">
        <v>28</v>
      </c>
      <c r="I21" s="25">
        <v>28</v>
      </c>
      <c r="J21" s="26">
        <v>30</v>
      </c>
      <c r="K21" s="25">
        <v>28</v>
      </c>
      <c r="L21" s="26">
        <v>28</v>
      </c>
      <c r="M21" s="25">
        <v>28</v>
      </c>
      <c r="N21" s="26">
        <v>28</v>
      </c>
      <c r="O21" s="25">
        <v>28</v>
      </c>
      <c r="P21" s="26">
        <v>29</v>
      </c>
      <c r="Q21" s="25">
        <v>28</v>
      </c>
      <c r="R21" s="26">
        <v>28</v>
      </c>
      <c r="S21" s="25">
        <v>28</v>
      </c>
      <c r="T21" s="26">
        <v>27</v>
      </c>
      <c r="U21" s="25">
        <v>28</v>
      </c>
      <c r="V21" s="26">
        <v>28</v>
      </c>
      <c r="W21" s="25">
        <v>28</v>
      </c>
      <c r="X21" s="26">
        <v>29</v>
      </c>
      <c r="Y21" s="25">
        <v>28</v>
      </c>
      <c r="Z21" s="26">
        <v>28</v>
      </c>
    </row>
    <row r="22" spans="1:26" ht="15" customHeight="1" x14ac:dyDescent="0.25">
      <c r="A22" s="9" t="s">
        <v>85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 x14ac:dyDescent="0.25">
      <c r="A23" s="17" t="s">
        <v>86</v>
      </c>
      <c r="B23" s="18" t="s">
        <v>87</v>
      </c>
      <c r="C23" s="27">
        <v>85</v>
      </c>
      <c r="D23" s="28">
        <v>84</v>
      </c>
      <c r="E23" s="27">
        <v>85</v>
      </c>
      <c r="F23" s="28">
        <v>85</v>
      </c>
      <c r="G23" s="27">
        <v>86</v>
      </c>
      <c r="H23" s="28">
        <v>85</v>
      </c>
      <c r="I23" s="27">
        <v>86</v>
      </c>
      <c r="J23" s="28">
        <v>86</v>
      </c>
      <c r="K23" s="27">
        <v>87</v>
      </c>
      <c r="L23" s="28">
        <v>86</v>
      </c>
      <c r="M23" s="27">
        <v>87</v>
      </c>
      <c r="N23" s="28">
        <v>87</v>
      </c>
      <c r="O23" s="27">
        <v>88</v>
      </c>
      <c r="P23" s="28">
        <v>87</v>
      </c>
      <c r="Q23" s="27">
        <v>88</v>
      </c>
      <c r="R23" s="28">
        <v>88</v>
      </c>
      <c r="S23" s="27">
        <v>89</v>
      </c>
      <c r="T23" s="28">
        <v>88</v>
      </c>
      <c r="U23" s="27">
        <v>89</v>
      </c>
      <c r="V23" s="28">
        <v>89</v>
      </c>
      <c r="W23" s="27">
        <v>90</v>
      </c>
      <c r="X23" s="28">
        <v>89</v>
      </c>
      <c r="Y23" s="27">
        <v>90</v>
      </c>
      <c r="Z23" s="28">
        <v>90</v>
      </c>
    </row>
    <row r="24" spans="1:26" ht="18" customHeight="1" x14ac:dyDescent="0.25">
      <c r="A24" s="17" t="s">
        <v>88</v>
      </c>
      <c r="B24" s="18" t="s">
        <v>78</v>
      </c>
      <c r="C24" s="23">
        <v>3.5000000000000003E-2</v>
      </c>
      <c r="D24" s="24">
        <v>3.7999999999999999E-2</v>
      </c>
      <c r="E24" s="23">
        <v>3.5000000000000003E-2</v>
      </c>
      <c r="F24" s="24">
        <v>3.5999999999999997E-2</v>
      </c>
      <c r="G24" s="23">
        <v>0.03</v>
      </c>
      <c r="H24" s="24">
        <v>3.1E-2</v>
      </c>
      <c r="I24" s="23">
        <v>0.03</v>
      </c>
      <c r="J24" s="24">
        <v>2.8000000000000001E-2</v>
      </c>
      <c r="K24" s="23">
        <v>0.03</v>
      </c>
      <c r="L24" s="24">
        <v>2.7E-2</v>
      </c>
      <c r="M24" s="23">
        <v>2.5000000000000001E-2</v>
      </c>
      <c r="N24" s="24">
        <v>2.4E-2</v>
      </c>
      <c r="O24" s="23">
        <v>2.5000000000000001E-2</v>
      </c>
      <c r="P24" s="24">
        <v>2.5999999999999999E-2</v>
      </c>
      <c r="Q24" s="23">
        <v>2.8000000000000001E-2</v>
      </c>
      <c r="R24" s="24">
        <v>2.9000000000000001E-2</v>
      </c>
      <c r="S24" s="23">
        <v>0.03</v>
      </c>
      <c r="T24" s="24">
        <v>3.1E-2</v>
      </c>
      <c r="U24" s="23">
        <v>0.03</v>
      </c>
      <c r="V24" s="24">
        <v>3.2000000000000001E-2</v>
      </c>
      <c r="W24" s="23">
        <v>3.2000000000000001E-2</v>
      </c>
      <c r="X24" s="24">
        <v>3.4000000000000002E-2</v>
      </c>
      <c r="Y24" s="23">
        <v>3.5000000000000003E-2</v>
      </c>
      <c r="Z24" s="24">
        <v>3.6999999999999998E-2</v>
      </c>
    </row>
    <row r="25" spans="1:26" ht="18" customHeight="1" x14ac:dyDescent="0.25">
      <c r="A25" s="17" t="s">
        <v>89</v>
      </c>
      <c r="B25" s="18" t="s">
        <v>78</v>
      </c>
      <c r="C25" s="23">
        <v>0.05</v>
      </c>
      <c r="D25" s="24">
        <v>0.04</v>
      </c>
      <c r="E25" s="23">
        <v>0.05</v>
      </c>
      <c r="F25" s="24">
        <v>0.04</v>
      </c>
      <c r="G25" s="23">
        <v>0.05</v>
      </c>
      <c r="H25" s="24">
        <v>0.04</v>
      </c>
      <c r="I25" s="23">
        <v>0.05</v>
      </c>
      <c r="J25" s="24">
        <v>4.4999999999999998E-2</v>
      </c>
      <c r="K25" s="23">
        <v>0.05</v>
      </c>
      <c r="L25" s="24">
        <v>4.4999999999999998E-2</v>
      </c>
      <c r="M25" s="23">
        <v>0.05</v>
      </c>
      <c r="N25" s="24">
        <v>4.4999999999999998E-2</v>
      </c>
      <c r="O25" s="23">
        <v>0.05</v>
      </c>
      <c r="P25" s="24">
        <v>0.05</v>
      </c>
      <c r="Q25" s="23">
        <v>0.05</v>
      </c>
      <c r="R25" s="24">
        <v>0.05</v>
      </c>
      <c r="S25" s="23">
        <v>0.05</v>
      </c>
      <c r="T25" s="24">
        <v>0.05</v>
      </c>
      <c r="U25" s="23">
        <v>0.05</v>
      </c>
      <c r="V25" s="24">
        <v>0.05</v>
      </c>
      <c r="W25" s="23">
        <v>0.05</v>
      </c>
      <c r="X25" s="24">
        <v>0.05</v>
      </c>
      <c r="Y25" s="23">
        <v>0.05</v>
      </c>
      <c r="Z25" s="24">
        <v>4.8000000000000001E-2</v>
      </c>
    </row>
    <row r="27" spans="1:26" x14ac:dyDescent="0.25">
      <c r="A27" s="8" t="s">
        <v>90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</sheetData>
  <mergeCells count="20">
    <mergeCell ref="A27:Z27"/>
    <mergeCell ref="A4:Z4"/>
    <mergeCell ref="A8:Z8"/>
    <mergeCell ref="A14:Z14"/>
    <mergeCell ref="A18:Z18"/>
    <mergeCell ref="A22:Z22"/>
    <mergeCell ref="A1:Z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472C4"/>
  </sheetPr>
  <dimension ref="A1:W2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Q1"/>
    </sheetView>
  </sheetViews>
  <sheetFormatPr baseColWidth="10" defaultColWidth="8.7109375" defaultRowHeight="15" x14ac:dyDescent="0.25"/>
  <cols>
    <col min="1" max="1" width="26" customWidth="1"/>
    <col min="2" max="23" width="9" customWidth="1"/>
  </cols>
  <sheetData>
    <row r="1" spans="1:23" ht="30" customHeight="1" x14ac:dyDescent="0.25">
      <c r="A1" s="7" t="s">
        <v>157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23" ht="15.75" customHeight="1" x14ac:dyDescent="0.25">
      <c r="A2" s="6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3" ht="18" customHeight="1" x14ac:dyDescent="0.25">
      <c r="A3" s="29" t="s">
        <v>60</v>
      </c>
      <c r="B3" s="29" t="s">
        <v>92</v>
      </c>
      <c r="C3" s="10" t="s">
        <v>48</v>
      </c>
      <c r="D3" s="10"/>
      <c r="E3" s="10"/>
      <c r="F3" s="10" t="s">
        <v>49</v>
      </c>
      <c r="G3" s="10"/>
      <c r="H3" s="10"/>
      <c r="I3" s="10" t="s">
        <v>50</v>
      </c>
      <c r="J3" s="10"/>
      <c r="K3" s="10"/>
      <c r="L3" s="10" t="s">
        <v>51</v>
      </c>
      <c r="M3" s="10"/>
      <c r="N3" s="10"/>
      <c r="O3" s="10" t="s">
        <v>52</v>
      </c>
      <c r="P3" s="10"/>
      <c r="Q3" s="10"/>
      <c r="R3" s="10" t="s">
        <v>53</v>
      </c>
      <c r="S3" s="10"/>
      <c r="T3" s="10"/>
      <c r="U3" s="5" t="s">
        <v>93</v>
      </c>
      <c r="V3" s="5"/>
      <c r="W3" s="5"/>
    </row>
    <row r="4" spans="1:23" ht="19.5" customHeight="1" x14ac:dyDescent="0.25">
      <c r="C4" s="30" t="s">
        <v>62</v>
      </c>
      <c r="D4" s="30" t="s">
        <v>63</v>
      </c>
      <c r="E4" s="30" t="s">
        <v>94</v>
      </c>
      <c r="F4" s="30" t="s">
        <v>62</v>
      </c>
      <c r="G4" s="30" t="s">
        <v>63</v>
      </c>
      <c r="H4" s="30" t="s">
        <v>94</v>
      </c>
      <c r="I4" s="30" t="s">
        <v>62</v>
      </c>
      <c r="J4" s="30" t="s">
        <v>63</v>
      </c>
      <c r="K4" s="30" t="s">
        <v>94</v>
      </c>
      <c r="L4" s="30" t="s">
        <v>62</v>
      </c>
      <c r="M4" s="30" t="s">
        <v>63</v>
      </c>
      <c r="N4" s="30" t="s">
        <v>94</v>
      </c>
      <c r="O4" s="30" t="s">
        <v>62</v>
      </c>
      <c r="P4" s="30" t="s">
        <v>63</v>
      </c>
      <c r="Q4" s="30" t="s">
        <v>94</v>
      </c>
      <c r="R4" s="30" t="s">
        <v>62</v>
      </c>
      <c r="S4" s="30" t="s">
        <v>63</v>
      </c>
      <c r="T4" s="30" t="s">
        <v>94</v>
      </c>
      <c r="U4" s="31" t="s">
        <v>62</v>
      </c>
      <c r="V4" s="31" t="s">
        <v>63</v>
      </c>
      <c r="W4" s="31" t="s">
        <v>94</v>
      </c>
    </row>
    <row r="5" spans="1:23" ht="13.5" customHeight="1" x14ac:dyDescent="0.25">
      <c r="A5" s="4" t="s">
        <v>64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6.5" customHeight="1" x14ac:dyDescent="0.25">
      <c r="A6" s="17" t="s">
        <v>65</v>
      </c>
      <c r="B6" s="18" t="s">
        <v>66</v>
      </c>
      <c r="C6" s="19">
        <f>Dateneingabe!C5</f>
        <v>420</v>
      </c>
      <c r="D6" s="20">
        <f>Dateneingabe!D5</f>
        <v>412</v>
      </c>
      <c r="E6" s="32">
        <f>IF(C6=0,"",(D6-C6)/C6)</f>
        <v>-1.9047619047619049E-2</v>
      </c>
      <c r="F6" s="19">
        <f>Dateneingabe!E5</f>
        <v>430</v>
      </c>
      <c r="G6" s="20">
        <f>Dateneingabe!F5</f>
        <v>438</v>
      </c>
      <c r="H6" s="32">
        <f>IF(F6=0,"",(G6-F6)/F6)</f>
        <v>1.8604651162790697E-2</v>
      </c>
      <c r="I6" s="19">
        <f>Dateneingabe!G5</f>
        <v>440</v>
      </c>
      <c r="J6" s="20">
        <f>Dateneingabe!H5</f>
        <v>445</v>
      </c>
      <c r="K6" s="32">
        <f>IF(I6=0,"",(J6-I6)/I6)</f>
        <v>1.1363636363636364E-2</v>
      </c>
      <c r="L6" s="19">
        <f>Dateneingabe!I5</f>
        <v>450</v>
      </c>
      <c r="M6" s="20">
        <f>Dateneingabe!J5</f>
        <v>448</v>
      </c>
      <c r="N6" s="32">
        <f>IF(L6=0,"",(M6-L6)/L6)</f>
        <v>-4.4444444444444444E-3</v>
      </c>
      <c r="O6" s="19">
        <f>Dateneingabe!K5</f>
        <v>460</v>
      </c>
      <c r="P6" s="20">
        <f>Dateneingabe!L5</f>
        <v>455</v>
      </c>
      <c r="Q6" s="32">
        <f>IF(O6=0,"",(P6-O6)/O6)</f>
        <v>-1.0869565217391304E-2</v>
      </c>
      <c r="R6" s="19">
        <f>Dateneingabe!M5</f>
        <v>470</v>
      </c>
      <c r="S6" s="20">
        <f>Dateneingabe!N5</f>
        <v>472</v>
      </c>
      <c r="T6" s="32">
        <f>IF(R6=0,"",(S6-R6)/R6)</f>
        <v>4.2553191489361703E-3</v>
      </c>
      <c r="U6" s="33">
        <f t="shared" ref="U6:V8" si="0">SUM(C6,F6,I6,L6,O6,R6)</f>
        <v>2670</v>
      </c>
      <c r="V6" s="34">
        <f t="shared" si="0"/>
        <v>2670</v>
      </c>
      <c r="W6" s="35">
        <f>IF(U6=0,"",(V6-U6)/U6)</f>
        <v>0</v>
      </c>
    </row>
    <row r="7" spans="1:23" ht="16.5" customHeight="1" x14ac:dyDescent="0.25">
      <c r="A7" s="21" t="s">
        <v>67</v>
      </c>
      <c r="B7" s="22" t="s">
        <v>66</v>
      </c>
      <c r="C7" s="19">
        <f>Dateneingabe!C6</f>
        <v>252</v>
      </c>
      <c r="D7" s="20">
        <f>Dateneingabe!D6</f>
        <v>245</v>
      </c>
      <c r="E7" s="32">
        <f>IF(C7=0,"",(D7-C7)/C7)</f>
        <v>-2.7777777777777776E-2</v>
      </c>
      <c r="F7" s="19">
        <f>Dateneingabe!E6</f>
        <v>258</v>
      </c>
      <c r="G7" s="20">
        <f>Dateneingabe!F6</f>
        <v>263</v>
      </c>
      <c r="H7" s="32">
        <f>IF(F7=0,"",(G7-F7)/F7)</f>
        <v>1.937984496124031E-2</v>
      </c>
      <c r="I7" s="19">
        <f>Dateneingabe!G6</f>
        <v>264</v>
      </c>
      <c r="J7" s="20">
        <f>Dateneingabe!H6</f>
        <v>267</v>
      </c>
      <c r="K7" s="32">
        <f>IF(I7=0,"",(J7-I7)/I7)</f>
        <v>1.1363636363636364E-2</v>
      </c>
      <c r="L7" s="19">
        <f>Dateneingabe!I6</f>
        <v>270</v>
      </c>
      <c r="M7" s="20">
        <f>Dateneingabe!J6</f>
        <v>269</v>
      </c>
      <c r="N7" s="32">
        <f>IF(L7=0,"",(M7-L7)/L7)</f>
        <v>-3.7037037037037038E-3</v>
      </c>
      <c r="O7" s="19">
        <f>Dateneingabe!K6</f>
        <v>276</v>
      </c>
      <c r="P7" s="20">
        <f>Dateneingabe!L6</f>
        <v>273</v>
      </c>
      <c r="Q7" s="32">
        <f>IF(O7=0,"",(P7-O7)/O7)</f>
        <v>-1.0869565217391304E-2</v>
      </c>
      <c r="R7" s="19">
        <f>Dateneingabe!M6</f>
        <v>282</v>
      </c>
      <c r="S7" s="20">
        <f>Dateneingabe!N6</f>
        <v>283</v>
      </c>
      <c r="T7" s="32">
        <f>IF(R7=0,"",(S7-R7)/R7)</f>
        <v>3.5460992907801418E-3</v>
      </c>
      <c r="U7" s="33">
        <f t="shared" si="0"/>
        <v>1602</v>
      </c>
      <c r="V7" s="34">
        <f t="shared" si="0"/>
        <v>1600</v>
      </c>
      <c r="W7" s="35">
        <f>IF(U7=0,"",(V7-U7)/U7)</f>
        <v>-1.2484394506866417E-3</v>
      </c>
    </row>
    <row r="8" spans="1:23" ht="16.5" customHeight="1" x14ac:dyDescent="0.25">
      <c r="A8" s="21" t="s">
        <v>68</v>
      </c>
      <c r="B8" s="22" t="s">
        <v>66</v>
      </c>
      <c r="C8" s="19">
        <f>Dateneingabe!C7</f>
        <v>168</v>
      </c>
      <c r="D8" s="20">
        <f>Dateneingabe!D7</f>
        <v>167</v>
      </c>
      <c r="E8" s="32">
        <f>IF(C8=0,"",(D8-C8)/C8)</f>
        <v>-5.9523809523809521E-3</v>
      </c>
      <c r="F8" s="19">
        <f>Dateneingabe!E7</f>
        <v>172</v>
      </c>
      <c r="G8" s="20">
        <f>Dateneingabe!F7</f>
        <v>175</v>
      </c>
      <c r="H8" s="32">
        <f>IF(F8=0,"",(G8-F8)/F8)</f>
        <v>1.7441860465116279E-2</v>
      </c>
      <c r="I8" s="19">
        <f>Dateneingabe!G7</f>
        <v>176</v>
      </c>
      <c r="J8" s="20">
        <f>Dateneingabe!H7</f>
        <v>178</v>
      </c>
      <c r="K8" s="32">
        <f>IF(I8=0,"",(J8-I8)/I8)</f>
        <v>1.1363636363636364E-2</v>
      </c>
      <c r="L8" s="19">
        <f>Dateneingabe!I7</f>
        <v>180</v>
      </c>
      <c r="M8" s="20">
        <f>Dateneingabe!J7</f>
        <v>179</v>
      </c>
      <c r="N8" s="32">
        <f>IF(L8=0,"",(M8-L8)/L8)</f>
        <v>-5.5555555555555558E-3</v>
      </c>
      <c r="O8" s="19">
        <f>Dateneingabe!K7</f>
        <v>184</v>
      </c>
      <c r="P8" s="20">
        <f>Dateneingabe!L7</f>
        <v>182</v>
      </c>
      <c r="Q8" s="32">
        <f>IF(O8=0,"",(P8-O8)/O8)</f>
        <v>-1.0869565217391304E-2</v>
      </c>
      <c r="R8" s="19">
        <f>Dateneingabe!M7</f>
        <v>188</v>
      </c>
      <c r="S8" s="20">
        <f>Dateneingabe!N7</f>
        <v>189</v>
      </c>
      <c r="T8" s="32">
        <f>IF(R8=0,"",(S8-R8)/R8)</f>
        <v>5.3191489361702126E-3</v>
      </c>
      <c r="U8" s="33">
        <f t="shared" si="0"/>
        <v>1068</v>
      </c>
      <c r="V8" s="34">
        <f t="shared" si="0"/>
        <v>1070</v>
      </c>
      <c r="W8" s="35">
        <f>IF(U8=0,"",(V8-U8)/U8)</f>
        <v>1.8726591760299626E-3</v>
      </c>
    </row>
    <row r="9" spans="1:23" ht="13.5" customHeight="1" x14ac:dyDescent="0.25">
      <c r="A9" s="4" t="s">
        <v>69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6.5" customHeight="1" x14ac:dyDescent="0.25">
      <c r="A10" s="17" t="s">
        <v>70</v>
      </c>
      <c r="B10" s="18" t="s">
        <v>66</v>
      </c>
      <c r="C10" s="19">
        <f>Dateneingabe!C9</f>
        <v>336</v>
      </c>
      <c r="D10" s="20">
        <f>Dateneingabe!D9</f>
        <v>330</v>
      </c>
      <c r="E10" s="32">
        <f>IF(C10=0,"",(D10-C10)/C10)</f>
        <v>-1.7857142857142856E-2</v>
      </c>
      <c r="F10" s="19">
        <f>Dateneingabe!E9</f>
        <v>344</v>
      </c>
      <c r="G10" s="20">
        <f>Dateneingabe!F9</f>
        <v>348</v>
      </c>
      <c r="H10" s="32">
        <f>IF(F10=0,"",(G10-F10)/F10)</f>
        <v>1.1627906976744186E-2</v>
      </c>
      <c r="I10" s="19">
        <f>Dateneingabe!G9</f>
        <v>352</v>
      </c>
      <c r="J10" s="20">
        <f>Dateneingabe!H9</f>
        <v>356</v>
      </c>
      <c r="K10" s="32">
        <f>IF(I10=0,"",(J10-I10)/I10)</f>
        <v>1.1363636363636364E-2</v>
      </c>
      <c r="L10" s="19">
        <f>Dateneingabe!I9</f>
        <v>360</v>
      </c>
      <c r="M10" s="20">
        <f>Dateneingabe!J9</f>
        <v>362</v>
      </c>
      <c r="N10" s="32">
        <f>IF(L10=0,"",(M10-L10)/L10)</f>
        <v>5.5555555555555558E-3</v>
      </c>
      <c r="O10" s="19">
        <f>Dateneingabe!K9</f>
        <v>368</v>
      </c>
      <c r="P10" s="20">
        <f>Dateneingabe!L9</f>
        <v>364</v>
      </c>
      <c r="Q10" s="32">
        <f>IF(O10=0,"",(P10-O10)/O10)</f>
        <v>-1.0869565217391304E-2</v>
      </c>
      <c r="R10" s="19">
        <f>Dateneingabe!M9</f>
        <v>376</v>
      </c>
      <c r="S10" s="20">
        <f>Dateneingabe!N9</f>
        <v>378</v>
      </c>
      <c r="T10" s="32">
        <f>IF(R10=0,"",(S10-R10)/R10)</f>
        <v>5.3191489361702126E-3</v>
      </c>
      <c r="U10" s="33">
        <f t="shared" ref="U10:V14" si="1">SUM(C10,F10,I10,L10,O10,R10)</f>
        <v>2136</v>
      </c>
      <c r="V10" s="34">
        <f t="shared" si="1"/>
        <v>2138</v>
      </c>
      <c r="W10" s="35">
        <f>IF(U10=0,"",(V10-U10)/U10)</f>
        <v>9.3632958801498128E-4</v>
      </c>
    </row>
    <row r="11" spans="1:23" ht="16.5" customHeight="1" x14ac:dyDescent="0.25">
      <c r="A11" s="21" t="s">
        <v>71</v>
      </c>
      <c r="B11" s="22" t="s">
        <v>66</v>
      </c>
      <c r="C11" s="19">
        <f>Dateneingabe!C10</f>
        <v>168</v>
      </c>
      <c r="D11" s="20">
        <f>Dateneingabe!D10</f>
        <v>165</v>
      </c>
      <c r="E11" s="32">
        <f>IF(C11=0,"",(D11-C11)/C11)</f>
        <v>-1.7857142857142856E-2</v>
      </c>
      <c r="F11" s="19">
        <f>Dateneingabe!E10</f>
        <v>172</v>
      </c>
      <c r="G11" s="20">
        <f>Dateneingabe!F10</f>
        <v>173</v>
      </c>
      <c r="H11" s="32">
        <f>IF(F11=0,"",(G11-F11)/F11)</f>
        <v>5.8139534883720929E-3</v>
      </c>
      <c r="I11" s="19">
        <f>Dateneingabe!G10</f>
        <v>176</v>
      </c>
      <c r="J11" s="20">
        <f>Dateneingabe!H10</f>
        <v>177</v>
      </c>
      <c r="K11" s="32">
        <f>IF(I11=0,"",(J11-I11)/I11)</f>
        <v>5.681818181818182E-3</v>
      </c>
      <c r="L11" s="19">
        <f>Dateneingabe!I10</f>
        <v>180</v>
      </c>
      <c r="M11" s="20">
        <f>Dateneingabe!J10</f>
        <v>181</v>
      </c>
      <c r="N11" s="32">
        <f>IF(L11=0,"",(M11-L11)/L11)</f>
        <v>5.5555555555555558E-3</v>
      </c>
      <c r="O11" s="19">
        <f>Dateneingabe!K10</f>
        <v>184</v>
      </c>
      <c r="P11" s="20">
        <f>Dateneingabe!L10</f>
        <v>182</v>
      </c>
      <c r="Q11" s="32">
        <f>IF(O11=0,"",(P11-O11)/O11)</f>
        <v>-1.0869565217391304E-2</v>
      </c>
      <c r="R11" s="19">
        <f>Dateneingabe!M10</f>
        <v>188</v>
      </c>
      <c r="S11" s="20">
        <f>Dateneingabe!N10</f>
        <v>189</v>
      </c>
      <c r="T11" s="32">
        <f>IF(R11=0,"",(S11-R11)/R11)</f>
        <v>5.3191489361702126E-3</v>
      </c>
      <c r="U11" s="33">
        <f t="shared" si="1"/>
        <v>1068</v>
      </c>
      <c r="V11" s="34">
        <f t="shared" si="1"/>
        <v>1067</v>
      </c>
      <c r="W11" s="35">
        <f>IF(U11=0,"",(V11-U11)/U11)</f>
        <v>-9.3632958801498128E-4</v>
      </c>
    </row>
    <row r="12" spans="1:23" ht="16.5" customHeight="1" x14ac:dyDescent="0.25">
      <c r="A12" s="21" t="s">
        <v>72</v>
      </c>
      <c r="B12" s="22" t="s">
        <v>66</v>
      </c>
      <c r="C12" s="19">
        <f>Dateneingabe!C11</f>
        <v>84</v>
      </c>
      <c r="D12" s="20">
        <f>Dateneingabe!D11</f>
        <v>82</v>
      </c>
      <c r="E12" s="32">
        <f>IF(C12=0,"",(D12-C12)/C12)</f>
        <v>-2.3809523809523808E-2</v>
      </c>
      <c r="F12" s="19">
        <f>Dateneingabe!E11</f>
        <v>86</v>
      </c>
      <c r="G12" s="20">
        <f>Dateneingabe!F11</f>
        <v>87</v>
      </c>
      <c r="H12" s="32">
        <f>IF(F12=0,"",(G12-F12)/F12)</f>
        <v>1.1627906976744186E-2</v>
      </c>
      <c r="I12" s="19">
        <f>Dateneingabe!G11</f>
        <v>88</v>
      </c>
      <c r="J12" s="20">
        <f>Dateneingabe!H11</f>
        <v>89</v>
      </c>
      <c r="K12" s="32">
        <f>IF(I12=0,"",(J12-I12)/I12)</f>
        <v>1.1363636363636364E-2</v>
      </c>
      <c r="L12" s="19">
        <f>Dateneingabe!I11</f>
        <v>90</v>
      </c>
      <c r="M12" s="20">
        <f>Dateneingabe!J11</f>
        <v>90</v>
      </c>
      <c r="N12" s="32">
        <f>IF(L12=0,"",(M12-L12)/L12)</f>
        <v>0</v>
      </c>
      <c r="O12" s="19">
        <f>Dateneingabe!K11</f>
        <v>92</v>
      </c>
      <c r="P12" s="20">
        <f>Dateneingabe!L11</f>
        <v>91</v>
      </c>
      <c r="Q12" s="32">
        <f>IF(O12=0,"",(P12-O12)/O12)</f>
        <v>-1.0869565217391304E-2</v>
      </c>
      <c r="R12" s="19">
        <f>Dateneingabe!M11</f>
        <v>94</v>
      </c>
      <c r="S12" s="20">
        <f>Dateneingabe!N11</f>
        <v>95</v>
      </c>
      <c r="T12" s="32">
        <f>IF(R12=0,"",(S12-R12)/R12)</f>
        <v>1.0638297872340425E-2</v>
      </c>
      <c r="U12" s="33">
        <f t="shared" si="1"/>
        <v>534</v>
      </c>
      <c r="V12" s="34">
        <f t="shared" si="1"/>
        <v>534</v>
      </c>
      <c r="W12" s="35">
        <f>IF(U12=0,"",(V12-U12)/U12)</f>
        <v>0</v>
      </c>
    </row>
    <row r="13" spans="1:23" ht="16.5" customHeight="1" x14ac:dyDescent="0.25">
      <c r="A13" s="21" t="s">
        <v>73</v>
      </c>
      <c r="B13" s="22" t="s">
        <v>66</v>
      </c>
      <c r="C13" s="19">
        <f>Dateneingabe!C12</f>
        <v>50</v>
      </c>
      <c r="D13" s="20">
        <f>Dateneingabe!D12</f>
        <v>49</v>
      </c>
      <c r="E13" s="32">
        <f>IF(C13=0,"",(D13-C13)/C13)</f>
        <v>-0.02</v>
      </c>
      <c r="F13" s="19">
        <f>Dateneingabe!E12</f>
        <v>51</v>
      </c>
      <c r="G13" s="20">
        <f>Dateneingabe!F12</f>
        <v>52</v>
      </c>
      <c r="H13" s="32">
        <f>IF(F13=0,"",(G13-F13)/F13)</f>
        <v>1.9607843137254902E-2</v>
      </c>
      <c r="I13" s="19">
        <f>Dateneingabe!G12</f>
        <v>52</v>
      </c>
      <c r="J13" s="20">
        <f>Dateneingabe!H12</f>
        <v>53</v>
      </c>
      <c r="K13" s="32">
        <f>IF(I13=0,"",(J13-I13)/I13)</f>
        <v>1.9230769230769232E-2</v>
      </c>
      <c r="L13" s="19">
        <f>Dateneingabe!I12</f>
        <v>54</v>
      </c>
      <c r="M13" s="20">
        <f>Dateneingabe!J12</f>
        <v>53</v>
      </c>
      <c r="N13" s="32">
        <f>IF(L13=0,"",(M13-L13)/L13)</f>
        <v>-1.8518518518518517E-2</v>
      </c>
      <c r="O13" s="19">
        <f>Dateneingabe!K12</f>
        <v>55</v>
      </c>
      <c r="P13" s="20">
        <f>Dateneingabe!L12</f>
        <v>54</v>
      </c>
      <c r="Q13" s="32">
        <f>IF(O13=0,"",(P13-O13)/O13)</f>
        <v>-1.8181818181818181E-2</v>
      </c>
      <c r="R13" s="19">
        <f>Dateneingabe!M12</f>
        <v>56</v>
      </c>
      <c r="S13" s="20">
        <f>Dateneingabe!N12</f>
        <v>57</v>
      </c>
      <c r="T13" s="32">
        <f>IF(R13=0,"",(S13-R13)/R13)</f>
        <v>1.7857142857142856E-2</v>
      </c>
      <c r="U13" s="33">
        <f t="shared" si="1"/>
        <v>318</v>
      </c>
      <c r="V13" s="34">
        <f t="shared" si="1"/>
        <v>318</v>
      </c>
      <c r="W13" s="35">
        <f>IF(U13=0,"",(V13-U13)/U13)</f>
        <v>0</v>
      </c>
    </row>
    <row r="14" spans="1:23" ht="16.5" customHeight="1" x14ac:dyDescent="0.25">
      <c r="A14" s="21" t="s">
        <v>74</v>
      </c>
      <c r="B14" s="22" t="s">
        <v>66</v>
      </c>
      <c r="C14" s="19">
        <f>Dateneingabe!C13</f>
        <v>34</v>
      </c>
      <c r="D14" s="20">
        <f>Dateneingabe!D13</f>
        <v>34</v>
      </c>
      <c r="E14" s="32">
        <f>IF(C14=0,"",(D14-C14)/C14)</f>
        <v>0</v>
      </c>
      <c r="F14" s="19">
        <f>Dateneingabe!E13</f>
        <v>35</v>
      </c>
      <c r="G14" s="20">
        <f>Dateneingabe!F13</f>
        <v>36</v>
      </c>
      <c r="H14" s="32">
        <f>IF(F14=0,"",(G14-F14)/F14)</f>
        <v>2.8571428571428571E-2</v>
      </c>
      <c r="I14" s="19">
        <f>Dateneingabe!G13</f>
        <v>36</v>
      </c>
      <c r="J14" s="20">
        <f>Dateneingabe!H13</f>
        <v>37</v>
      </c>
      <c r="K14" s="32">
        <f>IF(I14=0,"",(J14-I14)/I14)</f>
        <v>2.7777777777777776E-2</v>
      </c>
      <c r="L14" s="19">
        <f>Dateneingabe!I13</f>
        <v>36</v>
      </c>
      <c r="M14" s="20">
        <f>Dateneingabe!J13</f>
        <v>38</v>
      </c>
      <c r="N14" s="32">
        <f>IF(L14=0,"",(M14-L14)/L14)</f>
        <v>5.5555555555555552E-2</v>
      </c>
      <c r="O14" s="19">
        <f>Dateneingabe!K13</f>
        <v>37</v>
      </c>
      <c r="P14" s="20">
        <f>Dateneingabe!L13</f>
        <v>37</v>
      </c>
      <c r="Q14" s="32">
        <f>IF(O14=0,"",(P14-O14)/O14)</f>
        <v>0</v>
      </c>
      <c r="R14" s="19">
        <f>Dateneingabe!M13</f>
        <v>38</v>
      </c>
      <c r="S14" s="20">
        <f>Dateneingabe!N13</f>
        <v>37</v>
      </c>
      <c r="T14" s="32">
        <f>IF(R14=0,"",(S14-R14)/R14)</f>
        <v>-2.6315789473684209E-2</v>
      </c>
      <c r="U14" s="33">
        <f t="shared" si="1"/>
        <v>216</v>
      </c>
      <c r="V14" s="34">
        <f t="shared" si="1"/>
        <v>219</v>
      </c>
      <c r="W14" s="35">
        <f>IF(U14=0,"",(V14-U14)/U14)</f>
        <v>1.3888888888888888E-2</v>
      </c>
    </row>
    <row r="15" spans="1:23" ht="13.5" customHeight="1" x14ac:dyDescent="0.25">
      <c r="A15" s="4" t="s">
        <v>75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6.5" customHeight="1" x14ac:dyDescent="0.25">
      <c r="A16" s="17" t="s">
        <v>76</v>
      </c>
      <c r="B16" s="18" t="s">
        <v>66</v>
      </c>
      <c r="C16" s="19">
        <f>Dateneingabe!C15</f>
        <v>84</v>
      </c>
      <c r="D16" s="20">
        <f>Dateneingabe!D15</f>
        <v>82</v>
      </c>
      <c r="E16" s="32">
        <f>IF(C16=0,"",(D16-C16)/C16)</f>
        <v>-2.3809523809523808E-2</v>
      </c>
      <c r="F16" s="19">
        <f>Dateneingabe!E15</f>
        <v>86</v>
      </c>
      <c r="G16" s="20">
        <f>Dateneingabe!F15</f>
        <v>90</v>
      </c>
      <c r="H16" s="32">
        <f>IF(F16=0,"",(G16-F16)/F16)</f>
        <v>4.6511627906976744E-2</v>
      </c>
      <c r="I16" s="19">
        <f>Dateneingabe!G15</f>
        <v>88</v>
      </c>
      <c r="J16" s="20">
        <f>Dateneingabe!H15</f>
        <v>89</v>
      </c>
      <c r="K16" s="32">
        <f>IF(I16=0,"",(J16-I16)/I16)</f>
        <v>1.1363636363636364E-2</v>
      </c>
      <c r="L16" s="19">
        <f>Dateneingabe!I15</f>
        <v>90</v>
      </c>
      <c r="M16" s="20">
        <f>Dateneingabe!J15</f>
        <v>86</v>
      </c>
      <c r="N16" s="32">
        <f>IF(L16=0,"",(M16-L16)/L16)</f>
        <v>-4.4444444444444446E-2</v>
      </c>
      <c r="O16" s="19">
        <f>Dateneingabe!K15</f>
        <v>92</v>
      </c>
      <c r="P16" s="20">
        <f>Dateneingabe!L15</f>
        <v>91</v>
      </c>
      <c r="Q16" s="32">
        <f>IF(O16=0,"",(P16-O16)/O16)</f>
        <v>-1.0869565217391304E-2</v>
      </c>
      <c r="R16" s="19">
        <f>Dateneingabe!M15</f>
        <v>94</v>
      </c>
      <c r="S16" s="20">
        <f>Dateneingabe!N15</f>
        <v>94</v>
      </c>
      <c r="T16" s="32">
        <f>IF(R16=0,"",(S16-R16)/R16)</f>
        <v>0</v>
      </c>
      <c r="U16" s="33">
        <f>SUM(C16,F16,I16,L16,O16,R16)</f>
        <v>534</v>
      </c>
      <c r="V16" s="34">
        <f>SUM(D16,G16,J16,M16,P16,S16)</f>
        <v>532</v>
      </c>
      <c r="W16" s="35">
        <f>IF(U16=0,"",(V16-U16)/U16)</f>
        <v>-3.7453183520599251E-3</v>
      </c>
    </row>
    <row r="17" spans="1:23" ht="16.5" customHeight="1" x14ac:dyDescent="0.25">
      <c r="A17" s="17" t="s">
        <v>77</v>
      </c>
      <c r="B17" s="18" t="s">
        <v>78</v>
      </c>
      <c r="C17" s="23">
        <f>Dateneingabe!C16</f>
        <v>0.2</v>
      </c>
      <c r="D17" s="24">
        <f>Dateneingabe!D16</f>
        <v>0.19902912621359223</v>
      </c>
      <c r="E17" s="32">
        <f>IF(C17=0,"",(D17-C17)/C17)</f>
        <v>-4.8543689320389161E-3</v>
      </c>
      <c r="F17" s="23">
        <f>Dateneingabe!E16</f>
        <v>0.2</v>
      </c>
      <c r="G17" s="24">
        <f>Dateneingabe!F16</f>
        <v>0.20547945205479451</v>
      </c>
      <c r="H17" s="32">
        <f>IF(F17=0,"",(G17-F17)/F17)</f>
        <v>2.739726027397249E-2</v>
      </c>
      <c r="I17" s="23">
        <f>Dateneingabe!G16</f>
        <v>0.2</v>
      </c>
      <c r="J17" s="24">
        <f>Dateneingabe!H16</f>
        <v>0.2</v>
      </c>
      <c r="K17" s="32">
        <f>IF(I17=0,"",(J17-I17)/I17)</f>
        <v>0</v>
      </c>
      <c r="L17" s="23">
        <f>Dateneingabe!I16</f>
        <v>0.2</v>
      </c>
      <c r="M17" s="24">
        <f>Dateneingabe!J16</f>
        <v>0.19196428571428573</v>
      </c>
      <c r="N17" s="32">
        <f>IF(L17=0,"",(M17-L17)/L17)</f>
        <v>-4.0178571428571425E-2</v>
      </c>
      <c r="O17" s="23">
        <f>Dateneingabe!K16</f>
        <v>0.2</v>
      </c>
      <c r="P17" s="24">
        <f>Dateneingabe!L16</f>
        <v>0.2</v>
      </c>
      <c r="Q17" s="32">
        <f>IF(O17=0,"",(P17-O17)/O17)</f>
        <v>0</v>
      </c>
      <c r="R17" s="23">
        <f>Dateneingabe!M16</f>
        <v>0.2</v>
      </c>
      <c r="S17" s="24">
        <f>Dateneingabe!N16</f>
        <v>0.19915254237288135</v>
      </c>
      <c r="T17" s="32">
        <f>IF(R17=0,"",(S17-R17)/R17)</f>
        <v>-4.2372881355932923E-3</v>
      </c>
      <c r="U17" s="36">
        <f>AVERAGE(C17,F17,I17,L17,O17,R17)</f>
        <v>0.19999999999999998</v>
      </c>
      <c r="V17" s="37">
        <f>AVERAGE(D17,G17,J17,M17,P17,S17)</f>
        <v>0.19927090105925896</v>
      </c>
      <c r="W17" s="35">
        <f>IF(U17=0,"",(V17-U17)/U17)</f>
        <v>-3.6454947037051215E-3</v>
      </c>
    </row>
    <row r="18" spans="1:23" ht="16.5" customHeight="1" x14ac:dyDescent="0.25">
      <c r="A18" s="17" t="s">
        <v>79</v>
      </c>
      <c r="B18" s="18" t="s">
        <v>66</v>
      </c>
      <c r="C18" s="19">
        <f>Dateneingabe!C17</f>
        <v>168</v>
      </c>
      <c r="D18" s="20">
        <f>Dateneingabe!D17</f>
        <v>167</v>
      </c>
      <c r="E18" s="32">
        <f>IF(C18=0,"",(D18-C18)/C18)</f>
        <v>-5.9523809523809521E-3</v>
      </c>
      <c r="F18" s="19">
        <f>Dateneingabe!E17</f>
        <v>172</v>
      </c>
      <c r="G18" s="20">
        <f>Dateneingabe!F17</f>
        <v>176</v>
      </c>
      <c r="H18" s="32">
        <f>IF(F18=0,"",(G18-F18)/F18)</f>
        <v>2.3255813953488372E-2</v>
      </c>
      <c r="I18" s="19">
        <f>Dateneingabe!G17</f>
        <v>176</v>
      </c>
      <c r="J18" s="20">
        <f>Dateneingabe!H17</f>
        <v>178</v>
      </c>
      <c r="K18" s="32">
        <f>IF(I18=0,"",(J18-I18)/I18)</f>
        <v>1.1363636363636364E-2</v>
      </c>
      <c r="L18" s="19">
        <f>Dateneingabe!I17</f>
        <v>180</v>
      </c>
      <c r="M18" s="20">
        <f>Dateneingabe!J17</f>
        <v>178</v>
      </c>
      <c r="N18" s="32">
        <f>IF(L18=0,"",(M18-L18)/L18)</f>
        <v>-1.1111111111111112E-2</v>
      </c>
      <c r="O18" s="19">
        <f>Dateneingabe!K17</f>
        <v>184</v>
      </c>
      <c r="P18" s="20">
        <f>Dateneingabe!L17</f>
        <v>182</v>
      </c>
      <c r="Q18" s="32">
        <f>IF(O18=0,"",(P18-O18)/O18)</f>
        <v>-1.0869565217391304E-2</v>
      </c>
      <c r="R18" s="19">
        <f>Dateneingabe!M17</f>
        <v>188</v>
      </c>
      <c r="S18" s="20">
        <f>Dateneingabe!N17</f>
        <v>188</v>
      </c>
      <c r="T18" s="32">
        <f>IF(R18=0,"",(S18-R18)/R18)</f>
        <v>0</v>
      </c>
      <c r="U18" s="33">
        <f>SUM(C18,F18,I18,L18,O18,R18)</f>
        <v>1068</v>
      </c>
      <c r="V18" s="34">
        <f>SUM(D18,G18,J18,M18,P18,S18)</f>
        <v>1069</v>
      </c>
      <c r="W18" s="35">
        <f>IF(U18=0,"",(V18-U18)/U18)</f>
        <v>9.3632958801498128E-4</v>
      </c>
    </row>
    <row r="19" spans="1:23" ht="13.5" customHeight="1" x14ac:dyDescent="0.25">
      <c r="A19" s="4" t="s">
        <v>80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6.5" customHeight="1" x14ac:dyDescent="0.25">
      <c r="A20" s="17" t="s">
        <v>81</v>
      </c>
      <c r="B20" s="18" t="s">
        <v>66</v>
      </c>
      <c r="C20" s="19">
        <f>Dateneingabe!C19</f>
        <v>70</v>
      </c>
      <c r="D20" s="20">
        <f>Dateneingabe!D19</f>
        <v>68</v>
      </c>
      <c r="E20" s="32">
        <f>IF(C20=0,"",(D20-C20)/C20)</f>
        <v>-2.8571428571428571E-2</v>
      </c>
      <c r="F20" s="19">
        <f>Dateneingabe!E19</f>
        <v>72</v>
      </c>
      <c r="G20" s="20">
        <f>Dateneingabe!F19</f>
        <v>75</v>
      </c>
      <c r="H20" s="32">
        <f>IF(F20=0,"",(G20-F20)/F20)</f>
        <v>4.1666666666666664E-2</v>
      </c>
      <c r="I20" s="19">
        <f>Dateneingabe!G19</f>
        <v>74</v>
      </c>
      <c r="J20" s="20">
        <f>Dateneingabe!H19</f>
        <v>73</v>
      </c>
      <c r="K20" s="32">
        <f>IF(I20=0,"",(J20-I20)/I20)</f>
        <v>-1.3513513513513514E-2</v>
      </c>
      <c r="L20" s="19">
        <f>Dateneingabe!I19</f>
        <v>76</v>
      </c>
      <c r="M20" s="20">
        <f>Dateneingabe!J19</f>
        <v>74</v>
      </c>
      <c r="N20" s="32">
        <f>IF(L20=0,"",(M20-L20)/L20)</f>
        <v>-2.6315789473684209E-2</v>
      </c>
      <c r="O20" s="19">
        <f>Dateneingabe!K19</f>
        <v>78</v>
      </c>
      <c r="P20" s="20">
        <f>Dateneingabe!L19</f>
        <v>77</v>
      </c>
      <c r="Q20" s="32">
        <f>IF(O20=0,"",(P20-O20)/O20)</f>
        <v>-1.282051282051282E-2</v>
      </c>
      <c r="R20" s="19">
        <f>Dateneingabe!M19</f>
        <v>80</v>
      </c>
      <c r="S20" s="20">
        <f>Dateneingabe!N19</f>
        <v>81</v>
      </c>
      <c r="T20" s="32">
        <f>IF(R20=0,"",(S20-R20)/R20)</f>
        <v>1.2500000000000001E-2</v>
      </c>
      <c r="U20" s="33">
        <f t="shared" ref="U20:V22" si="2">SUM(C20,F20,I20,L20,O20,R20)</f>
        <v>450</v>
      </c>
      <c r="V20" s="34">
        <f t="shared" si="2"/>
        <v>448</v>
      </c>
      <c r="W20" s="35">
        <f>IF(U20=0,"",(V20-U20)/U20)</f>
        <v>-4.4444444444444444E-3</v>
      </c>
    </row>
    <row r="21" spans="1:23" ht="16.5" customHeight="1" x14ac:dyDescent="0.25">
      <c r="A21" s="17" t="s">
        <v>82</v>
      </c>
      <c r="B21" s="18" t="s">
        <v>83</v>
      </c>
      <c r="C21" s="19">
        <f>Dateneingabe!C20</f>
        <v>32</v>
      </c>
      <c r="D21" s="20">
        <f>Dateneingabe!D20</f>
        <v>34</v>
      </c>
      <c r="E21" s="32">
        <f>IF(C21=0,"",(D21-C21)/C21)</f>
        <v>6.25E-2</v>
      </c>
      <c r="F21" s="19">
        <f>Dateneingabe!E20</f>
        <v>32</v>
      </c>
      <c r="G21" s="20">
        <f>Dateneingabe!F20</f>
        <v>33</v>
      </c>
      <c r="H21" s="32">
        <f>IF(F21=0,"",(G21-F21)/F21)</f>
        <v>3.125E-2</v>
      </c>
      <c r="I21" s="19">
        <f>Dateneingabe!G20</f>
        <v>32</v>
      </c>
      <c r="J21" s="20">
        <f>Dateneingabe!H20</f>
        <v>35</v>
      </c>
      <c r="K21" s="32">
        <f>IF(I21=0,"",(J21-I21)/I21)</f>
        <v>9.375E-2</v>
      </c>
      <c r="L21" s="19">
        <f>Dateneingabe!I20</f>
        <v>32</v>
      </c>
      <c r="M21" s="20">
        <f>Dateneingabe!J20</f>
        <v>36</v>
      </c>
      <c r="N21" s="32">
        <f>IF(L21=0,"",(M21-L21)/L21)</f>
        <v>0.125</v>
      </c>
      <c r="O21" s="19">
        <f>Dateneingabe!K20</f>
        <v>32</v>
      </c>
      <c r="P21" s="20">
        <f>Dateneingabe!L20</f>
        <v>34</v>
      </c>
      <c r="Q21" s="32">
        <f>IF(O21=0,"",(P21-O21)/O21)</f>
        <v>6.25E-2</v>
      </c>
      <c r="R21" s="19">
        <f>Dateneingabe!M20</f>
        <v>32</v>
      </c>
      <c r="S21" s="20">
        <f>Dateneingabe!N20</f>
        <v>33</v>
      </c>
      <c r="T21" s="32">
        <f>IF(R21=0,"",(S21-R21)/R21)</f>
        <v>3.125E-2</v>
      </c>
      <c r="U21" s="33">
        <f t="shared" si="2"/>
        <v>192</v>
      </c>
      <c r="V21" s="34">
        <f t="shared" si="2"/>
        <v>205</v>
      </c>
      <c r="W21" s="35">
        <f>IF(U21=0,"",(V21-U21)/U21)</f>
        <v>6.7708333333333329E-2</v>
      </c>
    </row>
    <row r="22" spans="1:23" ht="16.5" customHeight="1" x14ac:dyDescent="0.25">
      <c r="A22" s="17" t="s">
        <v>84</v>
      </c>
      <c r="B22" s="18" t="s">
        <v>83</v>
      </c>
      <c r="C22" s="19">
        <f>Dateneingabe!C21</f>
        <v>28</v>
      </c>
      <c r="D22" s="20">
        <f>Dateneingabe!D21</f>
        <v>27</v>
      </c>
      <c r="E22" s="32">
        <f>IF(C22=0,"",(D22-C22)/C22)</f>
        <v>-3.5714285714285712E-2</v>
      </c>
      <c r="F22" s="19">
        <f>Dateneingabe!E21</f>
        <v>28</v>
      </c>
      <c r="G22" s="20">
        <f>Dateneingabe!F21</f>
        <v>29</v>
      </c>
      <c r="H22" s="32">
        <f>IF(F22=0,"",(G22-F22)/F22)</f>
        <v>3.5714285714285712E-2</v>
      </c>
      <c r="I22" s="19">
        <f>Dateneingabe!G21</f>
        <v>28</v>
      </c>
      <c r="J22" s="20">
        <f>Dateneingabe!H21</f>
        <v>28</v>
      </c>
      <c r="K22" s="32">
        <f>IF(I22=0,"",(J22-I22)/I22)</f>
        <v>0</v>
      </c>
      <c r="L22" s="19">
        <f>Dateneingabe!I21</f>
        <v>28</v>
      </c>
      <c r="M22" s="20">
        <f>Dateneingabe!J21</f>
        <v>30</v>
      </c>
      <c r="N22" s="32">
        <f>IF(L22=0,"",(M22-L22)/L22)</f>
        <v>7.1428571428571425E-2</v>
      </c>
      <c r="O22" s="19">
        <f>Dateneingabe!K21</f>
        <v>28</v>
      </c>
      <c r="P22" s="20">
        <f>Dateneingabe!L21</f>
        <v>28</v>
      </c>
      <c r="Q22" s="32">
        <f>IF(O22=0,"",(P22-O22)/O22)</f>
        <v>0</v>
      </c>
      <c r="R22" s="19">
        <f>Dateneingabe!M21</f>
        <v>28</v>
      </c>
      <c r="S22" s="20">
        <f>Dateneingabe!N21</f>
        <v>28</v>
      </c>
      <c r="T22" s="32">
        <f>IF(R22=0,"",(S22-R22)/R22)</f>
        <v>0</v>
      </c>
      <c r="U22" s="33">
        <f t="shared" si="2"/>
        <v>168</v>
      </c>
      <c r="V22" s="34">
        <f t="shared" si="2"/>
        <v>170</v>
      </c>
      <c r="W22" s="35">
        <f>IF(U22=0,"",(V22-U22)/U22)</f>
        <v>1.1904761904761904E-2</v>
      </c>
    </row>
    <row r="23" spans="1:23" ht="13.5" customHeight="1" x14ac:dyDescent="0.25">
      <c r="A23" s="4" t="s">
        <v>85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6.5" customHeight="1" x14ac:dyDescent="0.25">
      <c r="A24" s="17" t="s">
        <v>86</v>
      </c>
      <c r="B24" s="18" t="s">
        <v>87</v>
      </c>
      <c r="C24" s="19">
        <f>Dateneingabe!C23</f>
        <v>85</v>
      </c>
      <c r="D24" s="20">
        <f>Dateneingabe!D23</f>
        <v>84</v>
      </c>
      <c r="E24" s="32">
        <f>IF(C24=0,"",(D24-C24)/C24)</f>
        <v>-1.1764705882352941E-2</v>
      </c>
      <c r="F24" s="19">
        <f>Dateneingabe!E23</f>
        <v>85</v>
      </c>
      <c r="G24" s="20">
        <f>Dateneingabe!F23</f>
        <v>85</v>
      </c>
      <c r="H24" s="32">
        <f>IF(F24=0,"",(G24-F24)/F24)</f>
        <v>0</v>
      </c>
      <c r="I24" s="19">
        <f>Dateneingabe!G23</f>
        <v>86</v>
      </c>
      <c r="J24" s="20">
        <f>Dateneingabe!H23</f>
        <v>85</v>
      </c>
      <c r="K24" s="32">
        <f>IF(I24=0,"",(J24-I24)/I24)</f>
        <v>-1.1627906976744186E-2</v>
      </c>
      <c r="L24" s="19">
        <f>Dateneingabe!I23</f>
        <v>86</v>
      </c>
      <c r="M24" s="20">
        <f>Dateneingabe!J23</f>
        <v>86</v>
      </c>
      <c r="N24" s="32">
        <f>IF(L24=0,"",(M24-L24)/L24)</f>
        <v>0</v>
      </c>
      <c r="O24" s="19">
        <f>Dateneingabe!K23</f>
        <v>87</v>
      </c>
      <c r="P24" s="20">
        <f>Dateneingabe!L23</f>
        <v>86</v>
      </c>
      <c r="Q24" s="32">
        <f>IF(O24=0,"",(P24-O24)/O24)</f>
        <v>-1.1494252873563218E-2</v>
      </c>
      <c r="R24" s="19">
        <f>Dateneingabe!M23</f>
        <v>87</v>
      </c>
      <c r="S24" s="20">
        <f>Dateneingabe!N23</f>
        <v>87</v>
      </c>
      <c r="T24" s="32">
        <f>IF(R24=0,"",(S24-R24)/R24)</f>
        <v>0</v>
      </c>
      <c r="U24" s="33">
        <f>SUM(C24,F24,I24,L24,O24,R24)</f>
        <v>516</v>
      </c>
      <c r="V24" s="34">
        <f>SUM(D24,G24,J24,M24,P24,S24)</f>
        <v>513</v>
      </c>
      <c r="W24" s="35">
        <f>IF(U24=0,"",(V24-U24)/U24)</f>
        <v>-5.8139534883720929E-3</v>
      </c>
    </row>
    <row r="25" spans="1:23" ht="16.5" customHeight="1" x14ac:dyDescent="0.25">
      <c r="A25" s="17" t="s">
        <v>88</v>
      </c>
      <c r="B25" s="18" t="s">
        <v>78</v>
      </c>
      <c r="C25" s="23">
        <f>Dateneingabe!C24</f>
        <v>3.5000000000000003E-2</v>
      </c>
      <c r="D25" s="24">
        <f>Dateneingabe!D24</f>
        <v>3.7999999999999999E-2</v>
      </c>
      <c r="E25" s="32">
        <f>IF(C25=0,"",(D25-C25)/C25)</f>
        <v>8.571428571428559E-2</v>
      </c>
      <c r="F25" s="23">
        <f>Dateneingabe!E24</f>
        <v>3.5000000000000003E-2</v>
      </c>
      <c r="G25" s="24">
        <f>Dateneingabe!F24</f>
        <v>3.5999999999999997E-2</v>
      </c>
      <c r="H25" s="32">
        <f>IF(F25=0,"",(G25-F25)/F25)</f>
        <v>2.8571428571428397E-2</v>
      </c>
      <c r="I25" s="23">
        <f>Dateneingabe!G24</f>
        <v>0.03</v>
      </c>
      <c r="J25" s="24">
        <f>Dateneingabe!H24</f>
        <v>3.1E-2</v>
      </c>
      <c r="K25" s="32">
        <f>IF(I25=0,"",(J25-I25)/I25)</f>
        <v>3.3333333333333368E-2</v>
      </c>
      <c r="L25" s="23">
        <f>Dateneingabe!I24</f>
        <v>0.03</v>
      </c>
      <c r="M25" s="24">
        <f>Dateneingabe!J24</f>
        <v>2.8000000000000001E-2</v>
      </c>
      <c r="N25" s="32">
        <f>IF(L25=0,"",(M25-L25)/L25)</f>
        <v>-6.666666666666661E-2</v>
      </c>
      <c r="O25" s="23">
        <f>Dateneingabe!K24</f>
        <v>0.03</v>
      </c>
      <c r="P25" s="24">
        <f>Dateneingabe!L24</f>
        <v>2.7E-2</v>
      </c>
      <c r="Q25" s="32">
        <f>IF(O25=0,"",(P25-O25)/O25)</f>
        <v>-9.9999999999999978E-2</v>
      </c>
      <c r="R25" s="23">
        <f>Dateneingabe!M24</f>
        <v>2.5000000000000001E-2</v>
      </c>
      <c r="S25" s="24">
        <f>Dateneingabe!N24</f>
        <v>2.4E-2</v>
      </c>
      <c r="T25" s="32">
        <f>IF(R25=0,"",(S25-R25)/R25)</f>
        <v>-4.0000000000000036E-2</v>
      </c>
      <c r="U25" s="36">
        <f>AVERAGE(C25,F25,I25,L25,O25,R25)</f>
        <v>3.0833333333333334E-2</v>
      </c>
      <c r="V25" s="37">
        <f>AVERAGE(D25,G25,J25,M25,P25,S25)</f>
        <v>3.0666666666666665E-2</v>
      </c>
      <c r="W25" s="35">
        <f>IF(U25=0,"",(V25-U25)/U25)</f>
        <v>-5.4054054054054855E-3</v>
      </c>
    </row>
    <row r="26" spans="1:23" ht="16.5" customHeight="1" x14ac:dyDescent="0.25">
      <c r="A26" s="17" t="s">
        <v>89</v>
      </c>
      <c r="B26" s="18" t="s">
        <v>78</v>
      </c>
      <c r="C26" s="23">
        <f>Dateneingabe!C25</f>
        <v>0.05</v>
      </c>
      <c r="D26" s="24">
        <f>Dateneingabe!D25</f>
        <v>0.04</v>
      </c>
      <c r="E26" s="32">
        <f>IF(C26=0,"",(D26-C26)/C26)</f>
        <v>-0.20000000000000004</v>
      </c>
      <c r="F26" s="23">
        <f>Dateneingabe!E25</f>
        <v>0.05</v>
      </c>
      <c r="G26" s="24">
        <f>Dateneingabe!F25</f>
        <v>0.04</v>
      </c>
      <c r="H26" s="32">
        <f>IF(F26=0,"",(G26-F26)/F26)</f>
        <v>-0.20000000000000004</v>
      </c>
      <c r="I26" s="23">
        <f>Dateneingabe!G25</f>
        <v>0.05</v>
      </c>
      <c r="J26" s="24">
        <f>Dateneingabe!H25</f>
        <v>0.04</v>
      </c>
      <c r="K26" s="32">
        <f>IF(I26=0,"",(J26-I26)/I26)</f>
        <v>-0.20000000000000004</v>
      </c>
      <c r="L26" s="23">
        <f>Dateneingabe!I25</f>
        <v>0.05</v>
      </c>
      <c r="M26" s="24">
        <f>Dateneingabe!J25</f>
        <v>4.4999999999999998E-2</v>
      </c>
      <c r="N26" s="32">
        <f>IF(L26=0,"",(M26-L26)/L26)</f>
        <v>-0.10000000000000009</v>
      </c>
      <c r="O26" s="23">
        <f>Dateneingabe!K25</f>
        <v>0.05</v>
      </c>
      <c r="P26" s="24">
        <f>Dateneingabe!L25</f>
        <v>4.4999999999999998E-2</v>
      </c>
      <c r="Q26" s="32">
        <f>IF(O26=0,"",(P26-O26)/O26)</f>
        <v>-0.10000000000000009</v>
      </c>
      <c r="R26" s="23">
        <f>Dateneingabe!M25</f>
        <v>0.05</v>
      </c>
      <c r="S26" s="24">
        <f>Dateneingabe!N25</f>
        <v>4.4999999999999998E-2</v>
      </c>
      <c r="T26" s="32">
        <f>IF(R26=0,"",(S26-R26)/R26)</f>
        <v>-0.10000000000000009</v>
      </c>
      <c r="U26" s="36">
        <f>AVERAGE(C26,F26,I26,L26,O26,R26)</f>
        <v>4.9999999999999996E-2</v>
      </c>
      <c r="V26" s="37">
        <f>AVERAGE(D26,G26,J26,M26,P26,S26)</f>
        <v>4.2499999999999989E-2</v>
      </c>
      <c r="W26" s="35">
        <f>IF(U26=0,"",(V26-U26)/U26)</f>
        <v>-0.15000000000000013</v>
      </c>
    </row>
  </sheetData>
  <mergeCells count="14">
    <mergeCell ref="A19:W19"/>
    <mergeCell ref="A23:W23"/>
    <mergeCell ref="R3:T3"/>
    <mergeCell ref="U3:W3"/>
    <mergeCell ref="A5:W5"/>
    <mergeCell ref="A9:W9"/>
    <mergeCell ref="A15:W15"/>
    <mergeCell ref="A1:Q1"/>
    <mergeCell ref="A2:Q2"/>
    <mergeCell ref="C3:E3"/>
    <mergeCell ref="F3:H3"/>
    <mergeCell ref="I3:K3"/>
    <mergeCell ref="L3:N3"/>
    <mergeCell ref="O3:Q3"/>
  </mergeCells>
  <conditionalFormatting sqref="E6:E8">
    <cfRule type="cellIs" dxfId="86" priority="2" operator="greaterThan">
      <formula>0.005</formula>
    </cfRule>
    <cfRule type="cellIs" dxfId="85" priority="3" operator="lessThan">
      <formula>-0.005</formula>
    </cfRule>
  </conditionalFormatting>
  <conditionalFormatting sqref="E10:E14">
    <cfRule type="cellIs" dxfId="84" priority="44" operator="greaterThan">
      <formula>0.005</formula>
    </cfRule>
    <cfRule type="cellIs" dxfId="83" priority="45" operator="lessThan">
      <formula>-0.005</formula>
    </cfRule>
  </conditionalFormatting>
  <conditionalFormatting sqref="E16:E18">
    <cfRule type="cellIs" dxfId="82" priority="115" operator="lessThan">
      <formula>-0.005</formula>
    </cfRule>
    <cfRule type="cellIs" dxfId="81" priority="114" operator="greaterThan">
      <formula>0.005</formula>
    </cfRule>
  </conditionalFormatting>
  <conditionalFormatting sqref="E20:E22">
    <cfRule type="cellIs" dxfId="80" priority="156" operator="greaterThan">
      <formula>0.005</formula>
    </cfRule>
    <cfRule type="cellIs" dxfId="79" priority="157" operator="lessThan">
      <formula>-0.005</formula>
    </cfRule>
  </conditionalFormatting>
  <conditionalFormatting sqref="E24:E26">
    <cfRule type="cellIs" dxfId="78" priority="199" operator="lessThan">
      <formula>-0.005</formula>
    </cfRule>
    <cfRule type="cellIs" dxfId="77" priority="198" operator="greaterThan">
      <formula>0.005</formula>
    </cfRule>
  </conditionalFormatting>
  <conditionalFormatting sqref="H6:H8">
    <cfRule type="cellIs" dxfId="76" priority="4" operator="greaterThan">
      <formula>0.005</formula>
    </cfRule>
    <cfRule type="cellIs" dxfId="75" priority="5" operator="lessThan">
      <formula>-0.005</formula>
    </cfRule>
  </conditionalFormatting>
  <conditionalFormatting sqref="H10:H14">
    <cfRule type="cellIs" dxfId="74" priority="46" operator="greaterThan">
      <formula>0.005</formula>
    </cfRule>
    <cfRule type="cellIs" dxfId="73" priority="47" operator="lessThan">
      <formula>-0.005</formula>
    </cfRule>
  </conditionalFormatting>
  <conditionalFormatting sqref="H16:H18">
    <cfRule type="cellIs" dxfId="72" priority="116" operator="greaterThan">
      <formula>0.005</formula>
    </cfRule>
    <cfRule type="cellIs" dxfId="71" priority="117" operator="lessThan">
      <formula>-0.005</formula>
    </cfRule>
  </conditionalFormatting>
  <conditionalFormatting sqref="H20:H22">
    <cfRule type="cellIs" dxfId="70" priority="158" operator="greaterThan">
      <formula>0.005</formula>
    </cfRule>
    <cfRule type="cellIs" dxfId="69" priority="159" operator="lessThan">
      <formula>-0.005</formula>
    </cfRule>
  </conditionalFormatting>
  <conditionalFormatting sqref="H24:H26">
    <cfRule type="cellIs" dxfId="68" priority="201" operator="lessThan">
      <formula>-0.005</formula>
    </cfRule>
    <cfRule type="cellIs" dxfId="67" priority="200" operator="greaterThan">
      <formula>0.005</formula>
    </cfRule>
  </conditionalFormatting>
  <conditionalFormatting sqref="K6:K8">
    <cfRule type="cellIs" dxfId="66" priority="6" operator="greaterThan">
      <formula>0.005</formula>
    </cfRule>
    <cfRule type="cellIs" dxfId="65" priority="7" operator="lessThan">
      <formula>-0.005</formula>
    </cfRule>
  </conditionalFormatting>
  <conditionalFormatting sqref="K10:K14">
    <cfRule type="cellIs" dxfId="64" priority="48" operator="greaterThan">
      <formula>0.005</formula>
    </cfRule>
    <cfRule type="cellIs" dxfId="63" priority="49" operator="lessThan">
      <formula>-0.005</formula>
    </cfRule>
  </conditionalFormatting>
  <conditionalFormatting sqref="K16:K18">
    <cfRule type="cellIs" dxfId="62" priority="118" operator="greaterThan">
      <formula>0.005</formula>
    </cfRule>
    <cfRule type="cellIs" dxfId="61" priority="119" operator="lessThan">
      <formula>-0.005</formula>
    </cfRule>
  </conditionalFormatting>
  <conditionalFormatting sqref="K20:K22">
    <cfRule type="cellIs" dxfId="60" priority="161" operator="lessThan">
      <formula>-0.005</formula>
    </cfRule>
    <cfRule type="cellIs" dxfId="59" priority="160" operator="greaterThan">
      <formula>0.005</formula>
    </cfRule>
  </conditionalFormatting>
  <conditionalFormatting sqref="K24:K26">
    <cfRule type="cellIs" dxfId="58" priority="203" operator="lessThan">
      <formula>-0.005</formula>
    </cfRule>
    <cfRule type="cellIs" dxfId="57" priority="202" operator="greaterThan">
      <formula>0.005</formula>
    </cfRule>
  </conditionalFormatting>
  <conditionalFormatting sqref="N6:N8">
    <cfRule type="cellIs" dxfId="56" priority="8" operator="greaterThan">
      <formula>0.005</formula>
    </cfRule>
    <cfRule type="cellIs" dxfId="55" priority="9" operator="lessThan">
      <formula>-0.005</formula>
    </cfRule>
  </conditionalFormatting>
  <conditionalFormatting sqref="N10:N14">
    <cfRule type="cellIs" dxfId="54" priority="50" operator="greaterThan">
      <formula>0.005</formula>
    </cfRule>
    <cfRule type="cellIs" dxfId="53" priority="51" operator="lessThan">
      <formula>-0.005</formula>
    </cfRule>
  </conditionalFormatting>
  <conditionalFormatting sqref="N16:N18">
    <cfRule type="cellIs" dxfId="52" priority="121" operator="lessThan">
      <formula>-0.005</formula>
    </cfRule>
    <cfRule type="cellIs" dxfId="51" priority="120" operator="greaterThan">
      <formula>0.005</formula>
    </cfRule>
  </conditionalFormatting>
  <conditionalFormatting sqref="N20:N22">
    <cfRule type="cellIs" dxfId="50" priority="162" operator="greaterThan">
      <formula>0.005</formula>
    </cfRule>
    <cfRule type="cellIs" dxfId="49" priority="163" operator="lessThan">
      <formula>-0.005</formula>
    </cfRule>
  </conditionalFormatting>
  <conditionalFormatting sqref="N24:N26">
    <cfRule type="cellIs" dxfId="48" priority="204" operator="greaterThan">
      <formula>0.005</formula>
    </cfRule>
    <cfRule type="cellIs" dxfId="47" priority="205" operator="lessThan">
      <formula>-0.005</formula>
    </cfRule>
  </conditionalFormatting>
  <conditionalFormatting sqref="Q6:Q8">
    <cfRule type="cellIs" dxfId="46" priority="11" operator="lessThan">
      <formula>-0.005</formula>
    </cfRule>
    <cfRule type="cellIs" dxfId="45" priority="10" operator="greaterThan">
      <formula>0.005</formula>
    </cfRule>
  </conditionalFormatting>
  <conditionalFormatting sqref="Q10:Q14">
    <cfRule type="cellIs" dxfId="44" priority="52" operator="greaterThan">
      <formula>0.005</formula>
    </cfRule>
    <cfRule type="cellIs" dxfId="43" priority="53" operator="lessThan">
      <formula>-0.005</formula>
    </cfRule>
  </conditionalFormatting>
  <conditionalFormatting sqref="Q16:Q18">
    <cfRule type="cellIs" dxfId="42" priority="122" operator="greaterThan">
      <formula>0.005</formula>
    </cfRule>
    <cfRule type="cellIs" dxfId="41" priority="123" operator="lessThan">
      <formula>-0.005</formula>
    </cfRule>
  </conditionalFormatting>
  <conditionalFormatting sqref="Q20:Q22">
    <cfRule type="cellIs" dxfId="40" priority="164" operator="greaterThan">
      <formula>0.005</formula>
    </cfRule>
    <cfRule type="cellIs" dxfId="39" priority="165" operator="lessThan">
      <formula>-0.005</formula>
    </cfRule>
  </conditionalFormatting>
  <conditionalFormatting sqref="Q24:Q26">
    <cfRule type="cellIs" dxfId="38" priority="206" operator="greaterThan">
      <formula>0.005</formula>
    </cfRule>
    <cfRule type="cellIs" dxfId="37" priority="207" operator="lessThan">
      <formula>-0.005</formula>
    </cfRule>
  </conditionalFormatting>
  <conditionalFormatting sqref="T6:T8">
    <cfRule type="cellIs" dxfId="36" priority="12" operator="greaterThan">
      <formula>0.005</formula>
    </cfRule>
    <cfRule type="cellIs" dxfId="35" priority="13" operator="lessThan">
      <formula>-0.005</formula>
    </cfRule>
  </conditionalFormatting>
  <conditionalFormatting sqref="T10:T14">
    <cfRule type="cellIs" dxfId="34" priority="55" operator="lessThan">
      <formula>-0.005</formula>
    </cfRule>
    <cfRule type="cellIs" dxfId="33" priority="54" operator="greaterThan">
      <formula>0.005</formula>
    </cfRule>
  </conditionalFormatting>
  <conditionalFormatting sqref="T16:T18">
    <cfRule type="cellIs" dxfId="32" priority="124" operator="greaterThan">
      <formula>0.005</formula>
    </cfRule>
    <cfRule type="cellIs" dxfId="31" priority="125" operator="lessThan">
      <formula>-0.005</formula>
    </cfRule>
  </conditionalFormatting>
  <conditionalFormatting sqref="T20:T22">
    <cfRule type="cellIs" dxfId="30" priority="166" operator="greaterThan">
      <formula>0.005</formula>
    </cfRule>
    <cfRule type="cellIs" dxfId="29" priority="167" operator="lessThan">
      <formula>-0.005</formula>
    </cfRule>
  </conditionalFormatting>
  <conditionalFormatting sqref="T24:T26">
    <cfRule type="cellIs" dxfId="28" priority="208" operator="greaterThan">
      <formula>0.005</formula>
    </cfRule>
    <cfRule type="cellIs" dxfId="27" priority="209" operator="lessThan">
      <formula>-0.005</formula>
    </cfRule>
  </conditionalFormatting>
  <conditionalFormatting sqref="W6:W8">
    <cfRule type="cellIs" dxfId="26" priority="15" operator="lessThan">
      <formula>-0.005</formula>
    </cfRule>
    <cfRule type="cellIs" dxfId="25" priority="14" operator="greaterThan">
      <formula>0.005</formula>
    </cfRule>
  </conditionalFormatting>
  <conditionalFormatting sqref="W10:W14">
    <cfRule type="cellIs" dxfId="24" priority="56" operator="greaterThan">
      <formula>0.005</formula>
    </cfRule>
    <cfRule type="cellIs" dxfId="23" priority="57" operator="lessThan">
      <formula>-0.005</formula>
    </cfRule>
  </conditionalFormatting>
  <conditionalFormatting sqref="W16:W18">
    <cfRule type="cellIs" dxfId="22" priority="127" operator="lessThan">
      <formula>-0.005</formula>
    </cfRule>
    <cfRule type="cellIs" dxfId="21" priority="126" operator="greaterThan">
      <formula>0.005</formula>
    </cfRule>
  </conditionalFormatting>
  <conditionalFormatting sqref="W20:W22">
    <cfRule type="cellIs" dxfId="20" priority="168" operator="greaterThan">
      <formula>0.005</formula>
    </cfRule>
    <cfRule type="cellIs" dxfId="19" priority="169" operator="lessThan">
      <formula>-0.005</formula>
    </cfRule>
  </conditionalFormatting>
  <conditionalFormatting sqref="W24:W26">
    <cfRule type="cellIs" dxfId="18" priority="210" operator="greaterThan">
      <formula>0.005</formula>
    </cfRule>
    <cfRule type="cellIs" dxfId="17" priority="211" operator="lessThan">
      <formula>-0.005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N14"/>
  <sheetViews>
    <sheetView showGridLines="0" zoomScaleNormal="100" workbookViewId="0">
      <selection sqref="A1:N1"/>
    </sheetView>
  </sheetViews>
  <sheetFormatPr baseColWidth="10" defaultColWidth="8.7109375" defaultRowHeight="15" x14ac:dyDescent="0.25"/>
  <cols>
    <col min="1" max="1" width="14" customWidth="1"/>
    <col min="2" max="2" width="22" customWidth="1"/>
    <col min="3" max="3" width="8" customWidth="1"/>
    <col min="4" max="6" width="12" customWidth="1"/>
    <col min="7" max="7" width="10" customWidth="1"/>
    <col min="8" max="8" width="9" customWidth="1"/>
    <col min="9" max="9" width="8" customWidth="1"/>
    <col min="10" max="10" width="30" customWidth="1"/>
  </cols>
  <sheetData>
    <row r="1" spans="1:14" ht="30" customHeight="1" x14ac:dyDescent="0.25">
      <c r="A1" s="7" t="s">
        <v>158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5.75" customHeight="1" x14ac:dyDescent="0.2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.75" customHeight="1" x14ac:dyDescent="0.25">
      <c r="A3" s="38" t="s">
        <v>96</v>
      </c>
      <c r="B3" s="38" t="s">
        <v>60</v>
      </c>
      <c r="C3" s="38" t="s">
        <v>61</v>
      </c>
      <c r="D3" s="38" t="s">
        <v>97</v>
      </c>
      <c r="E3" s="38" t="s">
        <v>98</v>
      </c>
      <c r="F3" s="38" t="s">
        <v>99</v>
      </c>
      <c r="G3" s="38" t="s">
        <v>100</v>
      </c>
      <c r="H3" s="38" t="s">
        <v>101</v>
      </c>
      <c r="I3" s="38" t="s">
        <v>102</v>
      </c>
      <c r="J3" s="38" t="s">
        <v>103</v>
      </c>
    </row>
    <row r="4" spans="1:14" ht="18" customHeight="1" x14ac:dyDescent="0.25">
      <c r="A4" s="39" t="s">
        <v>104</v>
      </c>
      <c r="B4" s="40" t="s">
        <v>65</v>
      </c>
      <c r="C4" s="41" t="s">
        <v>66</v>
      </c>
      <c r="D4" s="19">
        <f>'Plan-Ist-Vergleich'!U6</f>
        <v>2670</v>
      </c>
      <c r="E4" s="42">
        <f>'Plan-Ist-Vergleich'!V6</f>
        <v>2670</v>
      </c>
      <c r="F4" s="42">
        <f t="shared" ref="F4:F14" si="0">E4-D4</f>
        <v>0</v>
      </c>
      <c r="G4" s="43">
        <f>'Plan-Ist-Vergleich'!W6</f>
        <v>0</v>
      </c>
      <c r="H4" s="44" t="str">
        <f>IF(G4="","–",IF(G4&lt;-0.1,"🔴 Kritisch",IF(G4&lt;-0.05,"🟡 Beobachten","🟢 OK")))</f>
        <v>🟢 OK</v>
      </c>
      <c r="I4" s="45" t="s">
        <v>105</v>
      </c>
      <c r="J4" s="46" t="s">
        <v>106</v>
      </c>
    </row>
    <row r="5" spans="1:14" ht="18" customHeight="1" x14ac:dyDescent="0.25">
      <c r="A5" s="47" t="s">
        <v>104</v>
      </c>
      <c r="B5" s="48" t="s">
        <v>107</v>
      </c>
      <c r="C5" s="49" t="s">
        <v>66</v>
      </c>
      <c r="D5" s="19">
        <f>'Plan-Ist-Vergleich'!U8</f>
        <v>1068</v>
      </c>
      <c r="E5" s="20">
        <f>'Plan-Ist-Vergleich'!V8</f>
        <v>1070</v>
      </c>
      <c r="F5" s="20">
        <f t="shared" si="0"/>
        <v>2</v>
      </c>
      <c r="G5" s="50">
        <f>'Plan-Ist-Vergleich'!W8</f>
        <v>1.8726591760299626E-3</v>
      </c>
      <c r="H5" s="51" t="str">
        <f>IF(G5="","–",IF(G5&lt;-0.1,"🔴 Kritisch",IF(G5&lt;-0.05,"🟡 Beobachten","🟢 OK")))</f>
        <v>🟢 OK</v>
      </c>
      <c r="I5" s="52" t="s">
        <v>108</v>
      </c>
      <c r="J5" s="53" t="s">
        <v>109</v>
      </c>
    </row>
    <row r="6" spans="1:14" ht="18" customHeight="1" x14ac:dyDescent="0.25">
      <c r="A6" s="39" t="s">
        <v>110</v>
      </c>
      <c r="B6" s="40" t="s">
        <v>70</v>
      </c>
      <c r="C6" s="41" t="s">
        <v>66</v>
      </c>
      <c r="D6" s="19">
        <f>'Plan-Ist-Vergleich'!U10</f>
        <v>2136</v>
      </c>
      <c r="E6" s="42">
        <f>'Plan-Ist-Vergleich'!V10</f>
        <v>2138</v>
      </c>
      <c r="F6" s="42">
        <f t="shared" si="0"/>
        <v>2</v>
      </c>
      <c r="G6" s="43">
        <f>'Plan-Ist-Vergleich'!W10</f>
        <v>9.3632958801498128E-4</v>
      </c>
      <c r="H6" s="44" t="str">
        <f>IF(G6="","–",IF(G6&gt;0.1,"🔴 Kritisch",IF(G6&gt;0.05,"🟡 Beobachten","🟢 OK")))</f>
        <v>🟢 OK</v>
      </c>
      <c r="I6" s="45" t="s">
        <v>105</v>
      </c>
      <c r="J6" s="46" t="s">
        <v>111</v>
      </c>
    </row>
    <row r="7" spans="1:14" ht="18" customHeight="1" x14ac:dyDescent="0.25">
      <c r="A7" s="47" t="s">
        <v>110</v>
      </c>
      <c r="B7" s="48" t="s">
        <v>112</v>
      </c>
      <c r="C7" s="49" t="s">
        <v>66</v>
      </c>
      <c r="D7" s="19">
        <f>'Plan-Ist-Vergleich'!U11</f>
        <v>1068</v>
      </c>
      <c r="E7" s="20">
        <f>'Plan-Ist-Vergleich'!V11</f>
        <v>1067</v>
      </c>
      <c r="F7" s="20">
        <f t="shared" si="0"/>
        <v>-1</v>
      </c>
      <c r="G7" s="50">
        <f>'Plan-Ist-Vergleich'!W11</f>
        <v>-9.3632958801498128E-4</v>
      </c>
      <c r="H7" s="51" t="str">
        <f>IF(G7="","–",IF(G7&gt;0.1,"🔴 Kritisch",IF(G7&gt;0.05,"🟡 Beobachten","🟢 OK")))</f>
        <v>🟢 OK</v>
      </c>
      <c r="I7" s="52" t="s">
        <v>108</v>
      </c>
      <c r="J7" s="53" t="s">
        <v>113</v>
      </c>
    </row>
    <row r="8" spans="1:14" ht="18" customHeight="1" x14ac:dyDescent="0.25">
      <c r="A8" s="39" t="s">
        <v>114</v>
      </c>
      <c r="B8" s="40" t="s">
        <v>76</v>
      </c>
      <c r="C8" s="41" t="s">
        <v>66</v>
      </c>
      <c r="D8" s="19">
        <f>'Plan-Ist-Vergleich'!U16</f>
        <v>534</v>
      </c>
      <c r="E8" s="42">
        <f>'Plan-Ist-Vergleich'!V16</f>
        <v>532</v>
      </c>
      <c r="F8" s="42">
        <f t="shared" si="0"/>
        <v>-2</v>
      </c>
      <c r="G8" s="43">
        <f>'Plan-Ist-Vergleich'!W16</f>
        <v>-3.7453183520599251E-3</v>
      </c>
      <c r="H8" s="44" t="str">
        <f>IF(G8="","–",IF(G8&lt;-0.1,"🔴 Kritisch",IF(G8&lt;-0.05,"🟡 Beobachten","🟢 OK")))</f>
        <v>🟢 OK</v>
      </c>
      <c r="I8" s="45" t="s">
        <v>105</v>
      </c>
      <c r="J8" s="46" t="s">
        <v>115</v>
      </c>
    </row>
    <row r="9" spans="1:14" ht="18" customHeight="1" x14ac:dyDescent="0.25">
      <c r="A9" s="47" t="s">
        <v>114</v>
      </c>
      <c r="B9" s="48" t="s">
        <v>77</v>
      </c>
      <c r="C9" s="49" t="s">
        <v>78</v>
      </c>
      <c r="D9" s="23">
        <f>'Plan-Ist-Vergleich'!U17</f>
        <v>0.19999999999999998</v>
      </c>
      <c r="E9" s="24">
        <f>'Plan-Ist-Vergleich'!V17</f>
        <v>0.19927090105925896</v>
      </c>
      <c r="F9" s="24">
        <f t="shared" si="0"/>
        <v>-7.2909894074102422E-4</v>
      </c>
      <c r="G9" s="50">
        <f>'Plan-Ist-Vergleich'!W17</f>
        <v>-3.6454947037051215E-3</v>
      </c>
      <c r="H9" s="51" t="str">
        <f>IF(G9="","–",IF(G9&lt;-0.1,"🔴 Kritisch",IF(G9&lt;-0.05,"🟡 Beobachten","🟢 OK")))</f>
        <v>🟢 OK</v>
      </c>
      <c r="I9" s="52" t="s">
        <v>108</v>
      </c>
      <c r="J9" s="53" t="s">
        <v>116</v>
      </c>
    </row>
    <row r="10" spans="1:14" ht="18" customHeight="1" x14ac:dyDescent="0.25">
      <c r="A10" s="39" t="s">
        <v>114</v>
      </c>
      <c r="B10" s="40" t="s">
        <v>79</v>
      </c>
      <c r="C10" s="41" t="s">
        <v>66</v>
      </c>
      <c r="D10" s="19">
        <f>'Plan-Ist-Vergleich'!U18</f>
        <v>1068</v>
      </c>
      <c r="E10" s="42">
        <f>'Plan-Ist-Vergleich'!V18</f>
        <v>1069</v>
      </c>
      <c r="F10" s="42">
        <f t="shared" si="0"/>
        <v>1</v>
      </c>
      <c r="G10" s="43">
        <f>'Plan-Ist-Vergleich'!W18</f>
        <v>9.3632958801498128E-4</v>
      </c>
      <c r="H10" s="44" t="str">
        <f>IF(G10="","–",IF(G10&lt;-0.1,"🔴 Kritisch",IF(G10&lt;-0.05,"🟡 Beobachten","🟢 OK")))</f>
        <v>🟢 OK</v>
      </c>
      <c r="I10" s="45" t="s">
        <v>108</v>
      </c>
      <c r="J10" s="46" t="s">
        <v>117</v>
      </c>
    </row>
    <row r="11" spans="1:14" ht="18" customHeight="1" x14ac:dyDescent="0.25">
      <c r="A11" s="47" t="s">
        <v>118</v>
      </c>
      <c r="B11" s="48" t="s">
        <v>81</v>
      </c>
      <c r="C11" s="49" t="s">
        <v>66</v>
      </c>
      <c r="D11" s="19">
        <f>'Plan-Ist-Vergleich'!U20</f>
        <v>450</v>
      </c>
      <c r="E11" s="20">
        <f>'Plan-Ist-Vergleich'!V20</f>
        <v>448</v>
      </c>
      <c r="F11" s="20">
        <f t="shared" si="0"/>
        <v>-2</v>
      </c>
      <c r="G11" s="50">
        <f>'Plan-Ist-Vergleich'!W20</f>
        <v>-4.4444444444444444E-3</v>
      </c>
      <c r="H11" s="51" t="str">
        <f>IF(G11="","–",IF(G11&lt;-0.1,"🔴 Kritisch",IF(G11&lt;-0.05,"🟡 Beobachten","🟢 OK")))</f>
        <v>🟢 OK</v>
      </c>
      <c r="I11" s="52" t="s">
        <v>108</v>
      </c>
      <c r="J11" s="53" t="s">
        <v>119</v>
      </c>
    </row>
    <row r="12" spans="1:14" ht="18" customHeight="1" x14ac:dyDescent="0.25">
      <c r="A12" s="39" t="s">
        <v>118</v>
      </c>
      <c r="B12" s="40" t="s">
        <v>82</v>
      </c>
      <c r="C12" s="41" t="s">
        <v>83</v>
      </c>
      <c r="D12" s="19">
        <f>'Plan-Ist-Vergleich'!U21</f>
        <v>192</v>
      </c>
      <c r="E12" s="42">
        <f>'Plan-Ist-Vergleich'!V21</f>
        <v>205</v>
      </c>
      <c r="F12" s="42">
        <f t="shared" si="0"/>
        <v>13</v>
      </c>
      <c r="G12" s="43">
        <f>'Plan-Ist-Vergleich'!W21</f>
        <v>6.7708333333333329E-2</v>
      </c>
      <c r="H12" s="44" t="str">
        <f>IF(G12="","–",IF(G12&gt;0.1,"🔴 Kritisch",IF(G12&gt;0.05,"🟡 Beobachten","🟢 OK")))</f>
        <v>🟡 Beobachten</v>
      </c>
      <c r="I12" s="45" t="s">
        <v>120</v>
      </c>
      <c r="J12" s="46" t="s">
        <v>121</v>
      </c>
    </row>
    <row r="13" spans="1:14" ht="18" customHeight="1" x14ac:dyDescent="0.25">
      <c r="A13" s="47" t="s">
        <v>122</v>
      </c>
      <c r="B13" s="48" t="s">
        <v>86</v>
      </c>
      <c r="C13" s="49" t="s">
        <v>87</v>
      </c>
      <c r="D13" s="19">
        <f>'Plan-Ist-Vergleich'!U24</f>
        <v>516</v>
      </c>
      <c r="E13" s="20">
        <f>'Plan-Ist-Vergleich'!V24</f>
        <v>513</v>
      </c>
      <c r="F13" s="20">
        <f t="shared" si="0"/>
        <v>-3</v>
      </c>
      <c r="G13" s="50">
        <f>'Plan-Ist-Vergleich'!W24</f>
        <v>-5.8139534883720929E-3</v>
      </c>
      <c r="H13" s="51" t="str">
        <f>IF(G13="","–",IF(G13&lt;-0.1,"🔴 Kritisch",IF(G13&lt;-0.05,"🟡 Beobachten","🟢 OK")))</f>
        <v>🟢 OK</v>
      </c>
      <c r="I13" s="52" t="s">
        <v>108</v>
      </c>
      <c r="J13" s="53" t="s">
        <v>123</v>
      </c>
    </row>
    <row r="14" spans="1:14" ht="18" customHeight="1" x14ac:dyDescent="0.25">
      <c r="A14" s="39" t="s">
        <v>122</v>
      </c>
      <c r="B14" s="40" t="s">
        <v>88</v>
      </c>
      <c r="C14" s="41" t="s">
        <v>78</v>
      </c>
      <c r="D14" s="23">
        <f>'Plan-Ist-Vergleich'!U25</f>
        <v>3.0833333333333334E-2</v>
      </c>
      <c r="E14" s="54">
        <f>'Plan-Ist-Vergleich'!V25</f>
        <v>3.0666666666666665E-2</v>
      </c>
      <c r="F14" s="54">
        <f t="shared" si="0"/>
        <v>-1.6666666666666913E-4</v>
      </c>
      <c r="G14" s="43">
        <f>'Plan-Ist-Vergleich'!W25</f>
        <v>-5.4054054054054855E-3</v>
      </c>
      <c r="H14" s="44" t="str">
        <f>IF(G14="","–",IF(G14&gt;0.1,"🔴 Kritisch",IF(G14&gt;0.05,"🟡 Beobachten","🟢 OK")))</f>
        <v>🟢 OK</v>
      </c>
      <c r="I14" s="45" t="s">
        <v>124</v>
      </c>
      <c r="J14" s="46" t="s">
        <v>125</v>
      </c>
    </row>
  </sheetData>
  <mergeCells count="2">
    <mergeCell ref="A1:N1"/>
    <mergeCell ref="A2:N2"/>
  </mergeCells>
  <conditionalFormatting sqref="F4:F5">
    <cfRule type="cellIs" dxfId="16" priority="5" operator="greaterThan">
      <formula>0</formula>
    </cfRule>
    <cfRule type="cellIs" dxfId="15" priority="6" operator="lessThan">
      <formula>0</formula>
    </cfRule>
  </conditionalFormatting>
  <conditionalFormatting sqref="F6:F7">
    <cfRule type="cellIs" dxfId="14" priority="16" operator="lessThan">
      <formula>0</formula>
    </cfRule>
    <cfRule type="cellIs" dxfId="13" priority="15" operator="greaterThan">
      <formula>0</formula>
    </cfRule>
  </conditionalFormatting>
  <conditionalFormatting sqref="F8:F11">
    <cfRule type="cellIs" dxfId="12" priority="25" operator="greaterThan">
      <formula>0</formula>
    </cfRule>
    <cfRule type="cellIs" dxfId="11" priority="26" operator="lessThan">
      <formula>0</formula>
    </cfRule>
  </conditionalFormatting>
  <conditionalFormatting sqref="F12">
    <cfRule type="cellIs" dxfId="10" priority="45" operator="greaterThan">
      <formula>0</formula>
    </cfRule>
    <cfRule type="cellIs" dxfId="9" priority="46" operator="lessThan">
      <formula>0</formula>
    </cfRule>
  </conditionalFormatting>
  <conditionalFormatting sqref="F13">
    <cfRule type="cellIs" dxfId="8" priority="50" operator="greaterThan">
      <formula>0</formula>
    </cfRule>
    <cfRule type="cellIs" dxfId="7" priority="51" operator="lessThan">
      <formula>0</formula>
    </cfRule>
  </conditionalFormatting>
  <conditionalFormatting sqref="F14">
    <cfRule type="cellIs" dxfId="6" priority="56" operator="lessThan">
      <formula>0</formula>
    </cfRule>
    <cfRule type="cellIs" dxfId="5" priority="55" operator="greaterThan">
      <formula>0</formula>
    </cfRule>
  </conditionalFormatting>
  <conditionalFormatting sqref="H4:H14">
    <cfRule type="expression" dxfId="4" priority="2">
      <formula>ISNUMBER(SEARCH("Kritisch",H4))</formula>
    </cfRule>
    <cfRule type="expression" dxfId="3" priority="3">
      <formula>ISNUMBER(SEARCH("Beobachten",H4))</formula>
    </cfRule>
    <cfRule type="expression" dxfId="2" priority="4">
      <formula>ISNUMBER(SEARCH("OK",H4))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D7D31"/>
  </sheetPr>
  <dimension ref="A1:I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I1"/>
    </sheetView>
  </sheetViews>
  <sheetFormatPr baseColWidth="10" defaultColWidth="8.7109375" defaultRowHeight="15" x14ac:dyDescent="0.25"/>
  <cols>
    <col min="1" max="1" width="26" customWidth="1"/>
    <col min="2" max="9" width="13" customWidth="1"/>
  </cols>
  <sheetData>
    <row r="1" spans="1:9" ht="30" customHeight="1" x14ac:dyDescent="0.25">
      <c r="A1" s="7" t="s">
        <v>126</v>
      </c>
      <c r="B1" s="7"/>
      <c r="C1" s="7"/>
      <c r="D1" s="7"/>
      <c r="E1" s="7"/>
      <c r="F1" s="7"/>
      <c r="G1" s="7"/>
      <c r="H1" s="7"/>
      <c r="I1" s="7"/>
    </row>
    <row r="2" spans="1:9" ht="15.75" customHeight="1" x14ac:dyDescent="0.25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2" t="s">
        <v>128</v>
      </c>
      <c r="B3" s="10" t="s">
        <v>129</v>
      </c>
      <c r="C3" s="10"/>
      <c r="D3" s="10"/>
      <c r="E3" s="10"/>
      <c r="F3" s="10"/>
      <c r="G3" s="1" t="s">
        <v>130</v>
      </c>
      <c r="H3" s="1"/>
      <c r="I3" s="55" t="s">
        <v>94</v>
      </c>
    </row>
    <row r="4" spans="1:9" ht="27.75" customHeight="1" x14ac:dyDescent="0.25">
      <c r="A4" s="2"/>
      <c r="B4" s="56" t="s">
        <v>122</v>
      </c>
      <c r="C4" s="56" t="s">
        <v>131</v>
      </c>
      <c r="D4" s="56" t="s">
        <v>132</v>
      </c>
      <c r="E4" s="56" t="s">
        <v>133</v>
      </c>
      <c r="F4" s="56" t="s">
        <v>134</v>
      </c>
      <c r="G4" s="56" t="s">
        <v>135</v>
      </c>
      <c r="H4" s="56" t="s">
        <v>136</v>
      </c>
      <c r="I4" s="56" t="s">
        <v>94</v>
      </c>
    </row>
    <row r="5" spans="1:9" ht="18" customHeight="1" x14ac:dyDescent="0.25">
      <c r="A5" s="17" t="s">
        <v>137</v>
      </c>
      <c r="B5" s="57">
        <v>18.2</v>
      </c>
      <c r="C5" s="57">
        <v>4.5</v>
      </c>
      <c r="D5" s="57">
        <v>3.8</v>
      </c>
      <c r="E5" s="57">
        <v>1.2</v>
      </c>
      <c r="F5" s="57">
        <v>0.8</v>
      </c>
      <c r="G5" s="58">
        <f t="shared" ref="G5:G13" si="0">SUM(B5:F5)</f>
        <v>28.5</v>
      </c>
      <c r="H5" s="19">
        <v>29</v>
      </c>
      <c r="I5" s="59">
        <f t="shared" ref="I5:I14" si="1">(G5-H5)/H5</f>
        <v>-1.7241379310344827E-2</v>
      </c>
    </row>
    <row r="6" spans="1:9" ht="18" customHeight="1" x14ac:dyDescent="0.25">
      <c r="A6" s="17" t="s">
        <v>138</v>
      </c>
      <c r="B6" s="57">
        <v>12.4</v>
      </c>
      <c r="C6" s="57">
        <v>8.1999999999999993</v>
      </c>
      <c r="D6" s="57">
        <v>2.1</v>
      </c>
      <c r="E6" s="57">
        <v>1.5</v>
      </c>
      <c r="F6" s="57">
        <v>1.1000000000000001</v>
      </c>
      <c r="G6" s="58">
        <f t="shared" si="0"/>
        <v>25.300000000000004</v>
      </c>
      <c r="H6" s="19">
        <v>26</v>
      </c>
      <c r="I6" s="59">
        <f t="shared" si="1"/>
        <v>-2.6923076923076758E-2</v>
      </c>
    </row>
    <row r="7" spans="1:9" ht="18" customHeight="1" x14ac:dyDescent="0.25">
      <c r="A7" s="17" t="s">
        <v>139</v>
      </c>
      <c r="B7" s="57">
        <v>24.6</v>
      </c>
      <c r="C7" s="57">
        <v>3.8</v>
      </c>
      <c r="D7" s="57">
        <v>1.4</v>
      </c>
      <c r="E7" s="57">
        <v>4.2</v>
      </c>
      <c r="F7" s="57">
        <v>0.9</v>
      </c>
      <c r="G7" s="58">
        <f t="shared" si="0"/>
        <v>34.9</v>
      </c>
      <c r="H7" s="19">
        <v>35.5</v>
      </c>
      <c r="I7" s="59">
        <f t="shared" si="1"/>
        <v>-1.6901408450704265E-2</v>
      </c>
    </row>
    <row r="8" spans="1:9" ht="18" customHeight="1" x14ac:dyDescent="0.25">
      <c r="A8" s="17" t="s">
        <v>140</v>
      </c>
      <c r="B8" s="57">
        <v>42.1</v>
      </c>
      <c r="C8" s="57">
        <v>12.4</v>
      </c>
      <c r="D8" s="57">
        <v>0.8</v>
      </c>
      <c r="E8" s="57">
        <v>2.1</v>
      </c>
      <c r="F8" s="57">
        <v>3.2</v>
      </c>
      <c r="G8" s="58">
        <f t="shared" si="0"/>
        <v>60.6</v>
      </c>
      <c r="H8" s="19">
        <v>62</v>
      </c>
      <c r="I8" s="59">
        <f t="shared" si="1"/>
        <v>-2.25806451612903E-2</v>
      </c>
    </row>
    <row r="9" spans="1:9" ht="18" customHeight="1" x14ac:dyDescent="0.25">
      <c r="A9" s="17" t="s">
        <v>141</v>
      </c>
      <c r="B9" s="57">
        <v>18.7</v>
      </c>
      <c r="C9" s="57">
        <v>5.6</v>
      </c>
      <c r="D9" s="57">
        <v>1.2</v>
      </c>
      <c r="E9" s="57">
        <v>0.8</v>
      </c>
      <c r="F9" s="57">
        <v>2.4</v>
      </c>
      <c r="G9" s="58">
        <f t="shared" si="0"/>
        <v>28.699999999999996</v>
      </c>
      <c r="H9" s="19">
        <v>29.5</v>
      </c>
      <c r="I9" s="59">
        <f t="shared" si="1"/>
        <v>-2.7118644067796755E-2</v>
      </c>
    </row>
    <row r="10" spans="1:9" ht="18" customHeight="1" x14ac:dyDescent="0.25">
      <c r="A10" s="17" t="s">
        <v>142</v>
      </c>
      <c r="B10" s="57">
        <v>14.2</v>
      </c>
      <c r="C10" s="57">
        <v>2.1</v>
      </c>
      <c r="D10" s="57">
        <v>0.6</v>
      </c>
      <c r="E10" s="57">
        <v>8.4</v>
      </c>
      <c r="F10" s="57">
        <v>1.2</v>
      </c>
      <c r="G10" s="58">
        <f t="shared" si="0"/>
        <v>26.500000000000004</v>
      </c>
      <c r="H10" s="19">
        <v>28</v>
      </c>
      <c r="I10" s="59">
        <f t="shared" si="1"/>
        <v>-5.3571428571428444E-2</v>
      </c>
    </row>
    <row r="11" spans="1:9" ht="18" customHeight="1" x14ac:dyDescent="0.25">
      <c r="A11" s="17" t="s">
        <v>143</v>
      </c>
      <c r="B11" s="57">
        <v>8.4</v>
      </c>
      <c r="C11" s="57">
        <v>1.2</v>
      </c>
      <c r="D11" s="57">
        <v>0.8</v>
      </c>
      <c r="E11" s="57">
        <v>0.9</v>
      </c>
      <c r="F11" s="57">
        <v>0.6</v>
      </c>
      <c r="G11" s="58">
        <f t="shared" si="0"/>
        <v>11.9</v>
      </c>
      <c r="H11" s="19">
        <v>12.5</v>
      </c>
      <c r="I11" s="59">
        <f t="shared" si="1"/>
        <v>-4.7999999999999973E-2</v>
      </c>
    </row>
    <row r="12" spans="1:9" ht="18" customHeight="1" x14ac:dyDescent="0.25">
      <c r="A12" s="17" t="s">
        <v>144</v>
      </c>
      <c r="B12" s="57">
        <v>7.8</v>
      </c>
      <c r="C12" s="57">
        <v>1.4</v>
      </c>
      <c r="D12" s="57">
        <v>0.5</v>
      </c>
      <c r="E12" s="57">
        <v>1.1000000000000001</v>
      </c>
      <c r="F12" s="57">
        <v>0.4</v>
      </c>
      <c r="G12" s="58">
        <f t="shared" si="0"/>
        <v>11.2</v>
      </c>
      <c r="H12" s="19">
        <v>11.8</v>
      </c>
      <c r="I12" s="59">
        <f t="shared" si="1"/>
        <v>-5.0847457627118758E-2</v>
      </c>
    </row>
    <row r="13" spans="1:9" ht="18" customHeight="1" x14ac:dyDescent="0.25">
      <c r="A13" s="17" t="s">
        <v>145</v>
      </c>
      <c r="B13" s="57">
        <v>6.2</v>
      </c>
      <c r="C13" s="57">
        <v>0.8</v>
      </c>
      <c r="D13" s="57">
        <v>1.8</v>
      </c>
      <c r="E13" s="57">
        <v>0.4</v>
      </c>
      <c r="F13" s="57">
        <v>0.3</v>
      </c>
      <c r="G13" s="58">
        <f t="shared" si="0"/>
        <v>9.5000000000000018</v>
      </c>
      <c r="H13" s="19">
        <v>10.199999999999999</v>
      </c>
      <c r="I13" s="59">
        <f t="shared" si="1"/>
        <v>-6.8627450980391913E-2</v>
      </c>
    </row>
    <row r="14" spans="1:9" ht="19.5" customHeight="1" x14ac:dyDescent="0.25">
      <c r="A14" s="60" t="s">
        <v>146</v>
      </c>
      <c r="B14" s="61">
        <f t="shared" ref="B14:H14" si="2">SUM(B5:B13)</f>
        <v>152.60000000000002</v>
      </c>
      <c r="C14" s="61">
        <f t="shared" si="2"/>
        <v>40</v>
      </c>
      <c r="D14" s="61">
        <f t="shared" si="2"/>
        <v>13.000000000000002</v>
      </c>
      <c r="E14" s="61">
        <f t="shared" si="2"/>
        <v>20.6</v>
      </c>
      <c r="F14" s="61">
        <f t="shared" si="2"/>
        <v>10.9</v>
      </c>
      <c r="G14" s="61">
        <f t="shared" si="2"/>
        <v>237.1</v>
      </c>
      <c r="H14" s="61">
        <f t="shared" si="2"/>
        <v>244.5</v>
      </c>
      <c r="I14" s="62">
        <f t="shared" si="1"/>
        <v>-3.026584867075667E-2</v>
      </c>
    </row>
  </sheetData>
  <mergeCells count="5">
    <mergeCell ref="A1:I1"/>
    <mergeCell ref="A2:I2"/>
    <mergeCell ref="A3:A4"/>
    <mergeCell ref="B3:F3"/>
    <mergeCell ref="G3:H3"/>
  </mergeCells>
  <conditionalFormatting sqref="I5:I13">
    <cfRule type="cellIs" dxfId="1" priority="2" operator="greaterThan">
      <formula>0.05</formula>
    </cfRule>
    <cfRule type="cellIs" dxfId="0" priority="3" operator="lessThan">
      <formula>-0.05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E480E"/>
  </sheetPr>
  <dimension ref="A1:O2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O1"/>
    </sheetView>
  </sheetViews>
  <sheetFormatPr baseColWidth="10" defaultColWidth="8.7109375" defaultRowHeight="15" x14ac:dyDescent="0.25"/>
  <cols>
    <col min="1" max="1" width="28" customWidth="1"/>
    <col min="2" max="15" width="9" customWidth="1"/>
  </cols>
  <sheetData>
    <row r="1" spans="1:15" ht="30" customHeight="1" x14ac:dyDescent="0.25">
      <c r="A1" s="7" t="s">
        <v>159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75" customHeight="1" x14ac:dyDescent="0.25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9.5" customHeight="1" x14ac:dyDescent="0.25">
      <c r="A3" s="63" t="s">
        <v>148</v>
      </c>
      <c r="B3" s="63" t="s">
        <v>48</v>
      </c>
      <c r="C3" s="63" t="s">
        <v>49</v>
      </c>
      <c r="D3" s="63" t="s">
        <v>50</v>
      </c>
      <c r="E3" s="63" t="s">
        <v>51</v>
      </c>
      <c r="F3" s="63" t="s">
        <v>52</v>
      </c>
      <c r="G3" s="63" t="s">
        <v>53</v>
      </c>
      <c r="H3" s="63" t="s">
        <v>54</v>
      </c>
      <c r="I3" s="63" t="s">
        <v>55</v>
      </c>
      <c r="J3" s="63" t="s">
        <v>56</v>
      </c>
      <c r="K3" s="63" t="s">
        <v>57</v>
      </c>
      <c r="L3" s="63" t="s">
        <v>58</v>
      </c>
      <c r="M3" s="63" t="s">
        <v>59</v>
      </c>
      <c r="N3" s="63" t="s">
        <v>130</v>
      </c>
    </row>
    <row r="4" spans="1:15" ht="16.5" customHeight="1" x14ac:dyDescent="0.25">
      <c r="A4" s="64" t="s">
        <v>64</v>
      </c>
      <c r="B4" s="65">
        <v>420</v>
      </c>
      <c r="C4" s="65">
        <v>430</v>
      </c>
      <c r="D4" s="65">
        <v>440</v>
      </c>
      <c r="E4" s="65">
        <v>450</v>
      </c>
      <c r="F4" s="65">
        <v>460</v>
      </c>
      <c r="G4" s="65">
        <v>470</v>
      </c>
      <c r="H4" s="65">
        <v>480</v>
      </c>
      <c r="I4" s="65">
        <v>490</v>
      </c>
      <c r="J4" s="65">
        <v>500</v>
      </c>
      <c r="K4" s="65">
        <v>510</v>
      </c>
      <c r="L4" s="65">
        <v>520</v>
      </c>
      <c r="M4" s="65">
        <v>540</v>
      </c>
      <c r="N4" s="66">
        <f>SUM(B4:M4)</f>
        <v>5710</v>
      </c>
    </row>
    <row r="5" spans="1:15" ht="16.5" customHeight="1" x14ac:dyDescent="0.25">
      <c r="A5" s="67" t="s">
        <v>67</v>
      </c>
      <c r="B5" s="68">
        <v>252</v>
      </c>
      <c r="C5" s="68">
        <v>258</v>
      </c>
      <c r="D5" s="68">
        <v>264</v>
      </c>
      <c r="E5" s="68">
        <v>270</v>
      </c>
      <c r="F5" s="68">
        <v>276</v>
      </c>
      <c r="G5" s="68">
        <v>282</v>
      </c>
      <c r="H5" s="68">
        <v>288</v>
      </c>
      <c r="I5" s="68">
        <v>294</v>
      </c>
      <c r="J5" s="68">
        <v>300</v>
      </c>
      <c r="K5" s="68">
        <v>306</v>
      </c>
      <c r="L5" s="68">
        <v>312</v>
      </c>
      <c r="M5" s="68">
        <v>324</v>
      </c>
      <c r="N5" s="69">
        <f>SUM(B5:M5)</f>
        <v>3426</v>
      </c>
    </row>
    <row r="6" spans="1:15" ht="16.5" customHeight="1" x14ac:dyDescent="0.25">
      <c r="A6" s="67" t="s">
        <v>68</v>
      </c>
      <c r="B6" s="68">
        <v>168</v>
      </c>
      <c r="C6" s="68">
        <v>172</v>
      </c>
      <c r="D6" s="68">
        <v>176</v>
      </c>
      <c r="E6" s="68">
        <v>180</v>
      </c>
      <c r="F6" s="68">
        <v>184</v>
      </c>
      <c r="G6" s="68">
        <v>188</v>
      </c>
      <c r="H6" s="68">
        <v>192</v>
      </c>
      <c r="I6" s="68">
        <v>196</v>
      </c>
      <c r="J6" s="68">
        <v>200</v>
      </c>
      <c r="K6" s="68">
        <v>204</v>
      </c>
      <c r="L6" s="68">
        <v>208</v>
      </c>
      <c r="M6" s="68">
        <v>216</v>
      </c>
      <c r="N6" s="69">
        <f>SUM(B6:M6)</f>
        <v>2284</v>
      </c>
    </row>
    <row r="7" spans="1:15" ht="16.5" customHeight="1" x14ac:dyDescent="0.25"/>
    <row r="8" spans="1:15" ht="16.5" customHeight="1" x14ac:dyDescent="0.25">
      <c r="A8" s="64" t="s">
        <v>149</v>
      </c>
      <c r="B8" s="65">
        <v>336</v>
      </c>
      <c r="C8" s="65">
        <v>344</v>
      </c>
      <c r="D8" s="65">
        <v>352</v>
      </c>
      <c r="E8" s="65">
        <v>360</v>
      </c>
      <c r="F8" s="65">
        <v>368</v>
      </c>
      <c r="G8" s="65">
        <v>376</v>
      </c>
      <c r="H8" s="65">
        <v>384</v>
      </c>
      <c r="I8" s="65">
        <v>392</v>
      </c>
      <c r="J8" s="65">
        <v>400</v>
      </c>
      <c r="K8" s="65">
        <v>408</v>
      </c>
      <c r="L8" s="65">
        <v>416</v>
      </c>
      <c r="M8" s="65">
        <v>432</v>
      </c>
      <c r="N8" s="66">
        <f>SUM(B8:M8)</f>
        <v>4568</v>
      </c>
    </row>
    <row r="9" spans="1:15" ht="16.5" customHeight="1" x14ac:dyDescent="0.25">
      <c r="A9" s="67" t="s">
        <v>71</v>
      </c>
      <c r="B9" s="68">
        <v>168</v>
      </c>
      <c r="C9" s="68">
        <v>172</v>
      </c>
      <c r="D9" s="68">
        <v>176</v>
      </c>
      <c r="E9" s="68">
        <v>180</v>
      </c>
      <c r="F9" s="68">
        <v>184</v>
      </c>
      <c r="G9" s="68">
        <v>188</v>
      </c>
      <c r="H9" s="68">
        <v>192</v>
      </c>
      <c r="I9" s="68">
        <v>196</v>
      </c>
      <c r="J9" s="68">
        <v>200</v>
      </c>
      <c r="K9" s="68">
        <v>204</v>
      </c>
      <c r="L9" s="68">
        <v>208</v>
      </c>
      <c r="M9" s="68">
        <v>216</v>
      </c>
      <c r="N9" s="69">
        <f>SUM(B9:M9)</f>
        <v>2284</v>
      </c>
    </row>
    <row r="10" spans="1:15" ht="16.5" customHeight="1" x14ac:dyDescent="0.25">
      <c r="A10" s="67" t="s">
        <v>72</v>
      </c>
      <c r="B10" s="68">
        <v>84</v>
      </c>
      <c r="C10" s="68">
        <v>86</v>
      </c>
      <c r="D10" s="68">
        <v>88</v>
      </c>
      <c r="E10" s="68">
        <v>90</v>
      </c>
      <c r="F10" s="68">
        <v>92</v>
      </c>
      <c r="G10" s="68">
        <v>94</v>
      </c>
      <c r="H10" s="68">
        <v>96</v>
      </c>
      <c r="I10" s="68">
        <v>98</v>
      </c>
      <c r="J10" s="68">
        <v>100</v>
      </c>
      <c r="K10" s="68">
        <v>102</v>
      </c>
      <c r="L10" s="68">
        <v>104</v>
      </c>
      <c r="M10" s="68">
        <v>108</v>
      </c>
      <c r="N10" s="69">
        <f>SUM(B10:M10)</f>
        <v>1142</v>
      </c>
    </row>
    <row r="11" spans="1:15" ht="16.5" customHeight="1" x14ac:dyDescent="0.25">
      <c r="A11" s="67" t="s">
        <v>73</v>
      </c>
      <c r="B11" s="68">
        <v>50</v>
      </c>
      <c r="C11" s="68">
        <v>51</v>
      </c>
      <c r="D11" s="68">
        <v>52</v>
      </c>
      <c r="E11" s="68">
        <v>54</v>
      </c>
      <c r="F11" s="68">
        <v>55</v>
      </c>
      <c r="G11" s="68">
        <v>56</v>
      </c>
      <c r="H11" s="68">
        <v>58</v>
      </c>
      <c r="I11" s="68">
        <v>58</v>
      </c>
      <c r="J11" s="68">
        <v>60</v>
      </c>
      <c r="K11" s="68">
        <v>61</v>
      </c>
      <c r="L11" s="68">
        <v>62</v>
      </c>
      <c r="M11" s="68">
        <v>64</v>
      </c>
      <c r="N11" s="69">
        <f>SUM(B11:M11)</f>
        <v>681</v>
      </c>
    </row>
    <row r="12" spans="1:15" ht="16.5" customHeight="1" x14ac:dyDescent="0.25">
      <c r="A12" s="67" t="s">
        <v>74</v>
      </c>
      <c r="B12" s="68">
        <v>34</v>
      </c>
      <c r="C12" s="68">
        <v>35</v>
      </c>
      <c r="D12" s="68">
        <v>36</v>
      </c>
      <c r="E12" s="68">
        <v>36</v>
      </c>
      <c r="F12" s="68">
        <v>37</v>
      </c>
      <c r="G12" s="68">
        <v>38</v>
      </c>
      <c r="H12" s="68">
        <v>38</v>
      </c>
      <c r="I12" s="68">
        <v>40</v>
      </c>
      <c r="J12" s="68">
        <v>40</v>
      </c>
      <c r="K12" s="68">
        <v>41</v>
      </c>
      <c r="L12" s="68">
        <v>42</v>
      </c>
      <c r="M12" s="68">
        <v>44</v>
      </c>
      <c r="N12" s="69">
        <f>SUM(B12:M12)</f>
        <v>461</v>
      </c>
    </row>
    <row r="13" spans="1:15" ht="16.5" customHeight="1" x14ac:dyDescent="0.25"/>
    <row r="14" spans="1:15" ht="16.5" customHeight="1" x14ac:dyDescent="0.25">
      <c r="A14" s="64" t="s">
        <v>150</v>
      </c>
      <c r="B14" s="65">
        <v>84</v>
      </c>
      <c r="C14" s="65">
        <v>86</v>
      </c>
      <c r="D14" s="65">
        <v>88</v>
      </c>
      <c r="E14" s="65">
        <v>90</v>
      </c>
      <c r="F14" s="65">
        <v>92</v>
      </c>
      <c r="G14" s="65">
        <v>94</v>
      </c>
      <c r="H14" s="65">
        <v>96</v>
      </c>
      <c r="I14" s="65">
        <v>98</v>
      </c>
      <c r="J14" s="65">
        <v>100</v>
      </c>
      <c r="K14" s="65">
        <v>102</v>
      </c>
      <c r="L14" s="65">
        <v>104</v>
      </c>
      <c r="M14" s="65">
        <v>108</v>
      </c>
      <c r="N14" s="66">
        <f>SUM(B14:M14)</f>
        <v>1142</v>
      </c>
    </row>
    <row r="15" spans="1:15" ht="16.5" customHeight="1" x14ac:dyDescent="0.25">
      <c r="A15" s="21" t="s">
        <v>151</v>
      </c>
      <c r="B15" s="70">
        <f t="shared" ref="B15:M15" si="0">B14/B4</f>
        <v>0.2</v>
      </c>
      <c r="C15" s="70">
        <f t="shared" si="0"/>
        <v>0.2</v>
      </c>
      <c r="D15" s="70">
        <f t="shared" si="0"/>
        <v>0.2</v>
      </c>
      <c r="E15" s="70">
        <f t="shared" si="0"/>
        <v>0.2</v>
      </c>
      <c r="F15" s="70">
        <f t="shared" si="0"/>
        <v>0.2</v>
      </c>
      <c r="G15" s="70">
        <f t="shared" si="0"/>
        <v>0.2</v>
      </c>
      <c r="H15" s="70">
        <f t="shared" si="0"/>
        <v>0.2</v>
      </c>
      <c r="I15" s="70">
        <f t="shared" si="0"/>
        <v>0.2</v>
      </c>
      <c r="J15" s="70">
        <f t="shared" si="0"/>
        <v>0.2</v>
      </c>
      <c r="K15" s="70">
        <f t="shared" si="0"/>
        <v>0.2</v>
      </c>
      <c r="L15" s="70">
        <f t="shared" si="0"/>
        <v>0.2</v>
      </c>
      <c r="M15" s="70">
        <f t="shared" si="0"/>
        <v>0.2</v>
      </c>
      <c r="N15" s="71">
        <f>AVERAGE(B15:M15)</f>
        <v>0.19999999999999998</v>
      </c>
    </row>
    <row r="16" spans="1:15" ht="16.5" customHeight="1" x14ac:dyDescent="0.25"/>
    <row r="17" spans="1:14" ht="16.5" customHeight="1" x14ac:dyDescent="0.25">
      <c r="A17" s="64" t="s">
        <v>152</v>
      </c>
      <c r="B17" s="65">
        <v>168</v>
      </c>
      <c r="C17" s="65">
        <v>172</v>
      </c>
      <c r="D17" s="65">
        <v>176</v>
      </c>
      <c r="E17" s="65">
        <v>180</v>
      </c>
      <c r="F17" s="65">
        <v>184</v>
      </c>
      <c r="G17" s="65">
        <v>188</v>
      </c>
      <c r="H17" s="65">
        <v>192</v>
      </c>
      <c r="I17" s="65">
        <v>196</v>
      </c>
      <c r="J17" s="65">
        <v>200</v>
      </c>
      <c r="K17" s="65">
        <v>204</v>
      </c>
      <c r="L17" s="65">
        <v>208</v>
      </c>
      <c r="M17" s="65">
        <v>216</v>
      </c>
      <c r="N17" s="66">
        <f>SUM(B17:M17)</f>
        <v>2284</v>
      </c>
    </row>
    <row r="18" spans="1:14" ht="16.5" customHeight="1" x14ac:dyDescent="0.25">
      <c r="A18" s="21" t="s">
        <v>153</v>
      </c>
      <c r="B18" s="70">
        <f t="shared" ref="B18:M18" si="1">B17/B4</f>
        <v>0.4</v>
      </c>
      <c r="C18" s="70">
        <f t="shared" si="1"/>
        <v>0.4</v>
      </c>
      <c r="D18" s="70">
        <f t="shared" si="1"/>
        <v>0.4</v>
      </c>
      <c r="E18" s="70">
        <f t="shared" si="1"/>
        <v>0.4</v>
      </c>
      <c r="F18" s="70">
        <f t="shared" si="1"/>
        <v>0.4</v>
      </c>
      <c r="G18" s="70">
        <f t="shared" si="1"/>
        <v>0.4</v>
      </c>
      <c r="H18" s="70">
        <f t="shared" si="1"/>
        <v>0.4</v>
      </c>
      <c r="I18" s="70">
        <f t="shared" si="1"/>
        <v>0.4</v>
      </c>
      <c r="J18" s="70">
        <f t="shared" si="1"/>
        <v>0.4</v>
      </c>
      <c r="K18" s="70">
        <f t="shared" si="1"/>
        <v>0.4</v>
      </c>
      <c r="L18" s="70">
        <f t="shared" si="1"/>
        <v>0.4</v>
      </c>
      <c r="M18" s="70">
        <f t="shared" si="1"/>
        <v>0.4</v>
      </c>
      <c r="N18" s="71">
        <f>AVERAGE(B18:M18)</f>
        <v>0.39999999999999997</v>
      </c>
    </row>
    <row r="19" spans="1:14" ht="16.5" customHeight="1" x14ac:dyDescent="0.25"/>
    <row r="20" spans="1:14" ht="16.5" customHeight="1" x14ac:dyDescent="0.25">
      <c r="A20" s="64" t="s">
        <v>154</v>
      </c>
      <c r="B20" s="65">
        <v>70</v>
      </c>
      <c r="C20" s="65">
        <v>72</v>
      </c>
      <c r="D20" s="65">
        <v>74</v>
      </c>
      <c r="E20" s="65">
        <v>76</v>
      </c>
      <c r="F20" s="65">
        <v>78</v>
      </c>
      <c r="G20" s="65">
        <v>80</v>
      </c>
      <c r="H20" s="65">
        <v>82</v>
      </c>
      <c r="I20" s="65">
        <v>84</v>
      </c>
      <c r="J20" s="65">
        <v>86</v>
      </c>
      <c r="K20" s="65">
        <v>88</v>
      </c>
      <c r="L20" s="65">
        <v>90</v>
      </c>
      <c r="M20" s="65">
        <v>94</v>
      </c>
      <c r="N20" s="66">
        <f>SUM(B20:M20)</f>
        <v>974</v>
      </c>
    </row>
  </sheetData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📋 Anleitung</vt:lpstr>
      <vt:lpstr>Dateneingabe</vt:lpstr>
      <vt:lpstr>Plan-Ist-Vergleich</vt:lpstr>
      <vt:lpstr>Kennzahlen-Cockpit</vt:lpstr>
      <vt:lpstr>Monatsbericht</vt:lpstr>
      <vt:lpstr>Jahresplanung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2026-05-11T05:08:12Z</dcterms:created>
  <dcterms:modified xsi:type="dcterms:W3CDTF">2026-05-11T06:03:40Z</dcterms:modified>
  <dc:language>en-US</dc:language>
</cp:coreProperties>
</file>