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E981652F-909A-4262-9518-17EC84A584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Budgetplanung" sheetId="2" r:id="rId2"/>
    <sheet name="Ist-Erfassung" sheetId="3" r:id="rId3"/>
    <sheet name="Annah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5" i="3" l="1"/>
  <c r="K305" i="3"/>
  <c r="J305" i="3"/>
  <c r="I305" i="3"/>
  <c r="H305" i="3"/>
  <c r="L304" i="3"/>
  <c r="K304" i="3"/>
  <c r="J304" i="3"/>
  <c r="I304" i="3"/>
  <c r="H304" i="3"/>
  <c r="L303" i="3"/>
  <c r="K303" i="3"/>
  <c r="J303" i="3"/>
  <c r="I303" i="3"/>
  <c r="H303" i="3"/>
  <c r="L302" i="3"/>
  <c r="K302" i="3"/>
  <c r="J302" i="3"/>
  <c r="I302" i="3"/>
  <c r="H302" i="3"/>
  <c r="L301" i="3"/>
  <c r="K301" i="3"/>
  <c r="J301" i="3"/>
  <c r="I301" i="3"/>
  <c r="H301" i="3"/>
  <c r="L300" i="3"/>
  <c r="K300" i="3"/>
  <c r="J300" i="3"/>
  <c r="I300" i="3"/>
  <c r="H300" i="3"/>
  <c r="L299" i="3"/>
  <c r="K299" i="3"/>
  <c r="J299" i="3"/>
  <c r="I299" i="3"/>
  <c r="H299" i="3"/>
  <c r="L298" i="3"/>
  <c r="K298" i="3"/>
  <c r="J298" i="3"/>
  <c r="I298" i="3"/>
  <c r="H298" i="3"/>
  <c r="L297" i="3"/>
  <c r="K297" i="3"/>
  <c r="J297" i="3"/>
  <c r="I297" i="3"/>
  <c r="H297" i="3"/>
  <c r="L296" i="3"/>
  <c r="K296" i="3"/>
  <c r="J296" i="3"/>
  <c r="I296" i="3"/>
  <c r="H296" i="3"/>
  <c r="L295" i="3"/>
  <c r="K295" i="3"/>
  <c r="J295" i="3"/>
  <c r="I295" i="3"/>
  <c r="H295" i="3"/>
  <c r="L294" i="3"/>
  <c r="K294" i="3"/>
  <c r="J294" i="3"/>
  <c r="I294" i="3"/>
  <c r="H294" i="3"/>
  <c r="L293" i="3"/>
  <c r="K293" i="3"/>
  <c r="J293" i="3"/>
  <c r="I293" i="3"/>
  <c r="H293" i="3"/>
  <c r="L292" i="3"/>
  <c r="K292" i="3"/>
  <c r="J292" i="3"/>
  <c r="I292" i="3"/>
  <c r="H292" i="3"/>
  <c r="L291" i="3"/>
  <c r="K291" i="3"/>
  <c r="J291" i="3"/>
  <c r="I291" i="3"/>
  <c r="H291" i="3"/>
  <c r="L290" i="3"/>
  <c r="K290" i="3"/>
  <c r="J290" i="3"/>
  <c r="I290" i="3"/>
  <c r="H290" i="3"/>
  <c r="L289" i="3"/>
  <c r="K289" i="3"/>
  <c r="J289" i="3"/>
  <c r="I289" i="3"/>
  <c r="H289" i="3"/>
  <c r="L288" i="3"/>
  <c r="K288" i="3"/>
  <c r="J288" i="3"/>
  <c r="I288" i="3"/>
  <c r="H288" i="3"/>
  <c r="L287" i="3"/>
  <c r="K287" i="3"/>
  <c r="J287" i="3"/>
  <c r="I287" i="3"/>
  <c r="H287" i="3"/>
  <c r="L286" i="3"/>
  <c r="K286" i="3"/>
  <c r="J286" i="3"/>
  <c r="I286" i="3"/>
  <c r="H286" i="3"/>
  <c r="L285" i="3"/>
  <c r="K285" i="3"/>
  <c r="J285" i="3"/>
  <c r="I285" i="3"/>
  <c r="H285" i="3"/>
  <c r="L284" i="3"/>
  <c r="K284" i="3"/>
  <c r="J284" i="3"/>
  <c r="I284" i="3"/>
  <c r="H284" i="3"/>
  <c r="L283" i="3"/>
  <c r="K283" i="3"/>
  <c r="J283" i="3"/>
  <c r="I283" i="3"/>
  <c r="H283" i="3"/>
  <c r="L282" i="3"/>
  <c r="K282" i="3"/>
  <c r="J282" i="3"/>
  <c r="I282" i="3"/>
  <c r="H282" i="3"/>
  <c r="L281" i="3"/>
  <c r="K281" i="3"/>
  <c r="J281" i="3"/>
  <c r="I281" i="3"/>
  <c r="H281" i="3"/>
  <c r="L280" i="3"/>
  <c r="K280" i="3"/>
  <c r="J280" i="3"/>
  <c r="I280" i="3"/>
  <c r="H280" i="3"/>
  <c r="L279" i="3"/>
  <c r="K279" i="3"/>
  <c r="J279" i="3"/>
  <c r="I279" i="3"/>
  <c r="H279" i="3"/>
  <c r="L278" i="3"/>
  <c r="K278" i="3"/>
  <c r="J278" i="3"/>
  <c r="I278" i="3"/>
  <c r="H278" i="3"/>
  <c r="L277" i="3"/>
  <c r="K277" i="3"/>
  <c r="J277" i="3"/>
  <c r="I277" i="3"/>
  <c r="H277" i="3"/>
  <c r="L276" i="3"/>
  <c r="K276" i="3"/>
  <c r="J276" i="3"/>
  <c r="I276" i="3"/>
  <c r="H276" i="3"/>
  <c r="L275" i="3"/>
  <c r="K275" i="3"/>
  <c r="J275" i="3"/>
  <c r="I275" i="3"/>
  <c r="H275" i="3"/>
  <c r="L274" i="3"/>
  <c r="K274" i="3"/>
  <c r="J274" i="3"/>
  <c r="I274" i="3"/>
  <c r="H274" i="3"/>
  <c r="L273" i="3"/>
  <c r="K273" i="3"/>
  <c r="J273" i="3"/>
  <c r="I273" i="3"/>
  <c r="H273" i="3"/>
  <c r="L272" i="3"/>
  <c r="K272" i="3"/>
  <c r="J272" i="3"/>
  <c r="I272" i="3"/>
  <c r="H272" i="3"/>
  <c r="L271" i="3"/>
  <c r="K271" i="3"/>
  <c r="J271" i="3"/>
  <c r="I271" i="3"/>
  <c r="H271" i="3"/>
  <c r="L270" i="3"/>
  <c r="K270" i="3"/>
  <c r="J270" i="3"/>
  <c r="I270" i="3"/>
  <c r="H270" i="3"/>
  <c r="L269" i="3"/>
  <c r="K269" i="3"/>
  <c r="J269" i="3"/>
  <c r="I269" i="3"/>
  <c r="H269" i="3"/>
  <c r="L268" i="3"/>
  <c r="K268" i="3"/>
  <c r="J268" i="3"/>
  <c r="I268" i="3"/>
  <c r="H268" i="3"/>
  <c r="L267" i="3"/>
  <c r="K267" i="3"/>
  <c r="J267" i="3"/>
  <c r="I267" i="3"/>
  <c r="H267" i="3"/>
  <c r="L266" i="3"/>
  <c r="K266" i="3"/>
  <c r="J266" i="3"/>
  <c r="I266" i="3"/>
  <c r="H266" i="3"/>
  <c r="L265" i="3"/>
  <c r="K265" i="3"/>
  <c r="J265" i="3"/>
  <c r="I265" i="3"/>
  <c r="H265" i="3"/>
  <c r="L264" i="3"/>
  <c r="K264" i="3"/>
  <c r="J264" i="3"/>
  <c r="I264" i="3"/>
  <c r="H264" i="3"/>
  <c r="L263" i="3"/>
  <c r="K263" i="3"/>
  <c r="J263" i="3"/>
  <c r="I263" i="3"/>
  <c r="H263" i="3"/>
  <c r="L262" i="3"/>
  <c r="K262" i="3"/>
  <c r="J262" i="3"/>
  <c r="I262" i="3"/>
  <c r="H262" i="3"/>
  <c r="L261" i="3"/>
  <c r="K261" i="3"/>
  <c r="J261" i="3"/>
  <c r="I261" i="3"/>
  <c r="H261" i="3"/>
  <c r="L260" i="3"/>
  <c r="K260" i="3"/>
  <c r="J260" i="3"/>
  <c r="I260" i="3"/>
  <c r="H260" i="3"/>
  <c r="L259" i="3"/>
  <c r="K259" i="3"/>
  <c r="J259" i="3"/>
  <c r="I259" i="3"/>
  <c r="H259" i="3"/>
  <c r="L258" i="3"/>
  <c r="K258" i="3"/>
  <c r="J258" i="3"/>
  <c r="I258" i="3"/>
  <c r="H258" i="3"/>
  <c r="L257" i="3"/>
  <c r="K257" i="3"/>
  <c r="J257" i="3"/>
  <c r="I257" i="3"/>
  <c r="H257" i="3"/>
  <c r="L256" i="3"/>
  <c r="K256" i="3"/>
  <c r="J256" i="3"/>
  <c r="I256" i="3"/>
  <c r="H256" i="3"/>
  <c r="L255" i="3"/>
  <c r="K255" i="3"/>
  <c r="J255" i="3"/>
  <c r="I255" i="3"/>
  <c r="H255" i="3"/>
  <c r="L254" i="3"/>
  <c r="K254" i="3"/>
  <c r="J254" i="3"/>
  <c r="I254" i="3"/>
  <c r="H254" i="3"/>
  <c r="L253" i="3"/>
  <c r="K253" i="3"/>
  <c r="J253" i="3"/>
  <c r="I253" i="3"/>
  <c r="H253" i="3"/>
  <c r="L252" i="3"/>
  <c r="K252" i="3"/>
  <c r="J252" i="3"/>
  <c r="I252" i="3"/>
  <c r="H252" i="3"/>
  <c r="L251" i="3"/>
  <c r="K251" i="3"/>
  <c r="J251" i="3"/>
  <c r="I251" i="3"/>
  <c r="H251" i="3"/>
  <c r="L250" i="3"/>
  <c r="K250" i="3"/>
  <c r="J250" i="3"/>
  <c r="I250" i="3"/>
  <c r="H250" i="3"/>
  <c r="L249" i="3"/>
  <c r="K249" i="3"/>
  <c r="J249" i="3"/>
  <c r="I249" i="3"/>
  <c r="H249" i="3"/>
  <c r="L248" i="3"/>
  <c r="K248" i="3"/>
  <c r="J248" i="3"/>
  <c r="I248" i="3"/>
  <c r="H248" i="3"/>
  <c r="L247" i="3"/>
  <c r="K247" i="3"/>
  <c r="J247" i="3"/>
  <c r="I247" i="3"/>
  <c r="H247" i="3"/>
  <c r="L246" i="3"/>
  <c r="K246" i="3"/>
  <c r="J246" i="3"/>
  <c r="I246" i="3"/>
  <c r="H246" i="3"/>
  <c r="L245" i="3"/>
  <c r="K245" i="3"/>
  <c r="J245" i="3"/>
  <c r="I245" i="3"/>
  <c r="H245" i="3"/>
  <c r="L244" i="3"/>
  <c r="K244" i="3"/>
  <c r="J244" i="3"/>
  <c r="I244" i="3"/>
  <c r="H244" i="3"/>
  <c r="L243" i="3"/>
  <c r="K243" i="3"/>
  <c r="J243" i="3"/>
  <c r="I243" i="3"/>
  <c r="H243" i="3"/>
  <c r="L242" i="3"/>
  <c r="K242" i="3"/>
  <c r="J242" i="3"/>
  <c r="I242" i="3"/>
  <c r="H242" i="3"/>
  <c r="L241" i="3"/>
  <c r="K241" i="3"/>
  <c r="J241" i="3"/>
  <c r="I241" i="3"/>
  <c r="H241" i="3"/>
  <c r="L240" i="3"/>
  <c r="K240" i="3"/>
  <c r="J240" i="3"/>
  <c r="I240" i="3"/>
  <c r="H240" i="3"/>
  <c r="L239" i="3"/>
  <c r="K239" i="3"/>
  <c r="J239" i="3"/>
  <c r="I239" i="3"/>
  <c r="H239" i="3"/>
  <c r="L238" i="3"/>
  <c r="K238" i="3"/>
  <c r="J238" i="3"/>
  <c r="I238" i="3"/>
  <c r="H238" i="3"/>
  <c r="L237" i="3"/>
  <c r="K237" i="3"/>
  <c r="J237" i="3"/>
  <c r="I237" i="3"/>
  <c r="H237" i="3"/>
  <c r="L236" i="3"/>
  <c r="K236" i="3"/>
  <c r="J236" i="3"/>
  <c r="I236" i="3"/>
  <c r="H236" i="3"/>
  <c r="L235" i="3"/>
  <c r="K235" i="3"/>
  <c r="J235" i="3"/>
  <c r="I235" i="3"/>
  <c r="H235" i="3"/>
  <c r="L234" i="3"/>
  <c r="K234" i="3"/>
  <c r="J234" i="3"/>
  <c r="I234" i="3"/>
  <c r="H234" i="3"/>
  <c r="L233" i="3"/>
  <c r="K233" i="3"/>
  <c r="J233" i="3"/>
  <c r="I233" i="3"/>
  <c r="H233" i="3"/>
  <c r="L232" i="3"/>
  <c r="K232" i="3"/>
  <c r="J232" i="3"/>
  <c r="I232" i="3"/>
  <c r="H232" i="3"/>
  <c r="L231" i="3"/>
  <c r="K231" i="3"/>
  <c r="J231" i="3"/>
  <c r="I231" i="3"/>
  <c r="H231" i="3"/>
  <c r="L230" i="3"/>
  <c r="K230" i="3"/>
  <c r="J230" i="3"/>
  <c r="I230" i="3"/>
  <c r="H230" i="3"/>
  <c r="L229" i="3"/>
  <c r="K229" i="3"/>
  <c r="J229" i="3"/>
  <c r="I229" i="3"/>
  <c r="H229" i="3"/>
  <c r="L228" i="3"/>
  <c r="K228" i="3"/>
  <c r="J228" i="3"/>
  <c r="I228" i="3"/>
  <c r="H228" i="3"/>
  <c r="L227" i="3"/>
  <c r="K227" i="3"/>
  <c r="J227" i="3"/>
  <c r="I227" i="3"/>
  <c r="H227" i="3"/>
  <c r="L226" i="3"/>
  <c r="K226" i="3"/>
  <c r="J226" i="3"/>
  <c r="I226" i="3"/>
  <c r="H226" i="3"/>
  <c r="L225" i="3"/>
  <c r="K225" i="3"/>
  <c r="J225" i="3"/>
  <c r="I225" i="3"/>
  <c r="H225" i="3"/>
  <c r="L224" i="3"/>
  <c r="K224" i="3"/>
  <c r="J224" i="3"/>
  <c r="I224" i="3"/>
  <c r="H224" i="3"/>
  <c r="L223" i="3"/>
  <c r="K223" i="3"/>
  <c r="J223" i="3"/>
  <c r="I223" i="3"/>
  <c r="H223" i="3"/>
  <c r="L222" i="3"/>
  <c r="K222" i="3"/>
  <c r="J222" i="3"/>
  <c r="I222" i="3"/>
  <c r="H222" i="3"/>
  <c r="L221" i="3"/>
  <c r="K221" i="3"/>
  <c r="J221" i="3"/>
  <c r="I221" i="3"/>
  <c r="H221" i="3"/>
  <c r="L220" i="3"/>
  <c r="K220" i="3"/>
  <c r="J220" i="3"/>
  <c r="I220" i="3"/>
  <c r="H220" i="3"/>
  <c r="L219" i="3"/>
  <c r="K219" i="3"/>
  <c r="J219" i="3"/>
  <c r="I219" i="3"/>
  <c r="H219" i="3"/>
  <c r="L218" i="3"/>
  <c r="K218" i="3"/>
  <c r="J218" i="3"/>
  <c r="I218" i="3"/>
  <c r="H218" i="3"/>
  <c r="L217" i="3"/>
  <c r="K217" i="3"/>
  <c r="J217" i="3"/>
  <c r="I217" i="3"/>
  <c r="H217" i="3"/>
  <c r="L216" i="3"/>
  <c r="K216" i="3"/>
  <c r="J216" i="3"/>
  <c r="I216" i="3"/>
  <c r="H216" i="3"/>
  <c r="L215" i="3"/>
  <c r="K215" i="3"/>
  <c r="J215" i="3"/>
  <c r="I215" i="3"/>
  <c r="H215" i="3"/>
  <c r="L214" i="3"/>
  <c r="K214" i="3"/>
  <c r="J214" i="3"/>
  <c r="I214" i="3"/>
  <c r="H214" i="3"/>
  <c r="L213" i="3"/>
  <c r="K213" i="3"/>
  <c r="J213" i="3"/>
  <c r="I213" i="3"/>
  <c r="H213" i="3"/>
  <c r="L212" i="3"/>
  <c r="K212" i="3"/>
  <c r="J212" i="3"/>
  <c r="I212" i="3"/>
  <c r="H212" i="3"/>
  <c r="L211" i="3"/>
  <c r="K211" i="3"/>
  <c r="J211" i="3"/>
  <c r="I211" i="3"/>
  <c r="H211" i="3"/>
  <c r="L210" i="3"/>
  <c r="K210" i="3"/>
  <c r="J210" i="3"/>
  <c r="I210" i="3"/>
  <c r="H210" i="3"/>
  <c r="L209" i="3"/>
  <c r="K209" i="3"/>
  <c r="J209" i="3"/>
  <c r="I209" i="3"/>
  <c r="H209" i="3"/>
  <c r="L208" i="3"/>
  <c r="K208" i="3"/>
  <c r="J208" i="3"/>
  <c r="I208" i="3"/>
  <c r="H208" i="3"/>
  <c r="L207" i="3"/>
  <c r="K207" i="3"/>
  <c r="J207" i="3"/>
  <c r="I207" i="3"/>
  <c r="H207" i="3"/>
  <c r="L206" i="3"/>
  <c r="K206" i="3"/>
  <c r="J206" i="3"/>
  <c r="I206" i="3"/>
  <c r="H206" i="3"/>
  <c r="L205" i="3"/>
  <c r="K205" i="3"/>
  <c r="J205" i="3"/>
  <c r="I205" i="3"/>
  <c r="H205" i="3"/>
  <c r="L204" i="3"/>
  <c r="K204" i="3"/>
  <c r="J204" i="3"/>
  <c r="I204" i="3"/>
  <c r="H204" i="3"/>
  <c r="L203" i="3"/>
  <c r="K203" i="3"/>
  <c r="J203" i="3"/>
  <c r="I203" i="3"/>
  <c r="H203" i="3"/>
  <c r="L202" i="3"/>
  <c r="K202" i="3"/>
  <c r="J202" i="3"/>
  <c r="I202" i="3"/>
  <c r="H202" i="3"/>
  <c r="L201" i="3"/>
  <c r="K201" i="3"/>
  <c r="J201" i="3"/>
  <c r="I201" i="3"/>
  <c r="H201" i="3"/>
  <c r="L200" i="3"/>
  <c r="K200" i="3"/>
  <c r="J200" i="3"/>
  <c r="I200" i="3"/>
  <c r="H200" i="3"/>
  <c r="L199" i="3"/>
  <c r="K199" i="3"/>
  <c r="J199" i="3"/>
  <c r="I199" i="3"/>
  <c r="H199" i="3"/>
  <c r="L198" i="3"/>
  <c r="K198" i="3"/>
  <c r="J198" i="3"/>
  <c r="I198" i="3"/>
  <c r="H198" i="3"/>
  <c r="L197" i="3"/>
  <c r="K197" i="3"/>
  <c r="J197" i="3"/>
  <c r="I197" i="3"/>
  <c r="H197" i="3"/>
  <c r="L196" i="3"/>
  <c r="K196" i="3"/>
  <c r="J196" i="3"/>
  <c r="I196" i="3"/>
  <c r="H196" i="3"/>
  <c r="L195" i="3"/>
  <c r="K195" i="3"/>
  <c r="J195" i="3"/>
  <c r="I195" i="3"/>
  <c r="H195" i="3"/>
  <c r="L194" i="3"/>
  <c r="K194" i="3"/>
  <c r="J194" i="3"/>
  <c r="I194" i="3"/>
  <c r="H194" i="3"/>
  <c r="L193" i="3"/>
  <c r="K193" i="3"/>
  <c r="J193" i="3"/>
  <c r="I193" i="3"/>
  <c r="H193" i="3"/>
  <c r="L192" i="3"/>
  <c r="K192" i="3"/>
  <c r="J192" i="3"/>
  <c r="I192" i="3"/>
  <c r="H192" i="3"/>
  <c r="L191" i="3"/>
  <c r="K191" i="3"/>
  <c r="J191" i="3"/>
  <c r="I191" i="3"/>
  <c r="H191" i="3"/>
  <c r="L190" i="3"/>
  <c r="K190" i="3"/>
  <c r="J190" i="3"/>
  <c r="I190" i="3"/>
  <c r="H190" i="3"/>
  <c r="L189" i="3"/>
  <c r="K189" i="3"/>
  <c r="J189" i="3"/>
  <c r="I189" i="3"/>
  <c r="H189" i="3"/>
  <c r="L188" i="3"/>
  <c r="K188" i="3"/>
  <c r="J188" i="3"/>
  <c r="I188" i="3"/>
  <c r="H188" i="3"/>
  <c r="L187" i="3"/>
  <c r="K187" i="3"/>
  <c r="J187" i="3"/>
  <c r="I187" i="3"/>
  <c r="H187" i="3"/>
  <c r="L186" i="3"/>
  <c r="K186" i="3"/>
  <c r="J186" i="3"/>
  <c r="I186" i="3"/>
  <c r="H186" i="3"/>
  <c r="L185" i="3"/>
  <c r="K185" i="3"/>
  <c r="J185" i="3"/>
  <c r="I185" i="3"/>
  <c r="H185" i="3"/>
  <c r="L184" i="3"/>
  <c r="K184" i="3"/>
  <c r="J184" i="3"/>
  <c r="I184" i="3"/>
  <c r="H184" i="3"/>
  <c r="L183" i="3"/>
  <c r="K183" i="3"/>
  <c r="J183" i="3"/>
  <c r="I183" i="3"/>
  <c r="H183" i="3"/>
  <c r="L182" i="3"/>
  <c r="K182" i="3"/>
  <c r="J182" i="3"/>
  <c r="I182" i="3"/>
  <c r="H182" i="3"/>
  <c r="L181" i="3"/>
  <c r="K181" i="3"/>
  <c r="J181" i="3"/>
  <c r="I181" i="3"/>
  <c r="H181" i="3"/>
  <c r="L180" i="3"/>
  <c r="K180" i="3"/>
  <c r="J180" i="3"/>
  <c r="I180" i="3"/>
  <c r="H180" i="3"/>
  <c r="L179" i="3"/>
  <c r="K179" i="3"/>
  <c r="J179" i="3"/>
  <c r="I179" i="3"/>
  <c r="H179" i="3"/>
  <c r="L178" i="3"/>
  <c r="K178" i="3"/>
  <c r="J178" i="3"/>
  <c r="I178" i="3"/>
  <c r="H178" i="3"/>
  <c r="L177" i="3"/>
  <c r="K177" i="3"/>
  <c r="J177" i="3"/>
  <c r="I177" i="3"/>
  <c r="H177" i="3"/>
  <c r="L176" i="3"/>
  <c r="K176" i="3"/>
  <c r="J176" i="3"/>
  <c r="I176" i="3"/>
  <c r="H176" i="3"/>
  <c r="L175" i="3"/>
  <c r="K175" i="3"/>
  <c r="J175" i="3"/>
  <c r="I175" i="3"/>
  <c r="H175" i="3"/>
  <c r="L174" i="3"/>
  <c r="K174" i="3"/>
  <c r="J174" i="3"/>
  <c r="I174" i="3"/>
  <c r="H174" i="3"/>
  <c r="L173" i="3"/>
  <c r="K173" i="3"/>
  <c r="J173" i="3"/>
  <c r="I173" i="3"/>
  <c r="H173" i="3"/>
  <c r="L172" i="3"/>
  <c r="K172" i="3"/>
  <c r="J172" i="3"/>
  <c r="I172" i="3"/>
  <c r="H172" i="3"/>
  <c r="L171" i="3"/>
  <c r="K171" i="3"/>
  <c r="J171" i="3"/>
  <c r="I171" i="3"/>
  <c r="H171" i="3"/>
  <c r="L170" i="3"/>
  <c r="K170" i="3"/>
  <c r="J170" i="3"/>
  <c r="I170" i="3"/>
  <c r="H170" i="3"/>
  <c r="L169" i="3"/>
  <c r="K169" i="3"/>
  <c r="J169" i="3"/>
  <c r="I169" i="3"/>
  <c r="H169" i="3"/>
  <c r="L168" i="3"/>
  <c r="K168" i="3"/>
  <c r="J168" i="3"/>
  <c r="I168" i="3"/>
  <c r="H168" i="3"/>
  <c r="L167" i="3"/>
  <c r="K167" i="3"/>
  <c r="J167" i="3"/>
  <c r="I167" i="3"/>
  <c r="H167" i="3"/>
  <c r="L166" i="3"/>
  <c r="K166" i="3"/>
  <c r="J166" i="3"/>
  <c r="I166" i="3"/>
  <c r="H166" i="3"/>
  <c r="L165" i="3"/>
  <c r="K165" i="3"/>
  <c r="J165" i="3"/>
  <c r="I165" i="3"/>
  <c r="H165" i="3"/>
  <c r="L164" i="3"/>
  <c r="K164" i="3"/>
  <c r="J164" i="3"/>
  <c r="I164" i="3"/>
  <c r="H164" i="3"/>
  <c r="L163" i="3"/>
  <c r="K163" i="3"/>
  <c r="J163" i="3"/>
  <c r="I163" i="3"/>
  <c r="H163" i="3"/>
  <c r="L162" i="3"/>
  <c r="K162" i="3"/>
  <c r="J162" i="3"/>
  <c r="I162" i="3"/>
  <c r="H162" i="3"/>
  <c r="L161" i="3"/>
  <c r="K161" i="3"/>
  <c r="J161" i="3"/>
  <c r="I161" i="3"/>
  <c r="H161" i="3"/>
  <c r="L160" i="3"/>
  <c r="K160" i="3"/>
  <c r="J160" i="3"/>
  <c r="I160" i="3"/>
  <c r="H160" i="3"/>
  <c r="L159" i="3"/>
  <c r="K159" i="3"/>
  <c r="J159" i="3"/>
  <c r="I159" i="3"/>
  <c r="H159" i="3"/>
  <c r="L158" i="3"/>
  <c r="K158" i="3"/>
  <c r="J158" i="3"/>
  <c r="I158" i="3"/>
  <c r="H158" i="3"/>
  <c r="L157" i="3"/>
  <c r="K157" i="3"/>
  <c r="J157" i="3"/>
  <c r="I157" i="3"/>
  <c r="H157" i="3"/>
  <c r="L156" i="3"/>
  <c r="K156" i="3"/>
  <c r="J156" i="3"/>
  <c r="I156" i="3"/>
  <c r="H156" i="3"/>
  <c r="L155" i="3"/>
  <c r="K155" i="3"/>
  <c r="J155" i="3"/>
  <c r="I155" i="3"/>
  <c r="H155" i="3"/>
  <c r="L154" i="3"/>
  <c r="K154" i="3"/>
  <c r="J154" i="3"/>
  <c r="I154" i="3"/>
  <c r="H154" i="3"/>
  <c r="L153" i="3"/>
  <c r="K153" i="3"/>
  <c r="J153" i="3"/>
  <c r="I153" i="3"/>
  <c r="H153" i="3"/>
  <c r="L152" i="3"/>
  <c r="K152" i="3"/>
  <c r="J152" i="3"/>
  <c r="I152" i="3"/>
  <c r="H152" i="3"/>
  <c r="L151" i="3"/>
  <c r="K151" i="3"/>
  <c r="J151" i="3"/>
  <c r="I151" i="3"/>
  <c r="H151" i="3"/>
  <c r="L150" i="3"/>
  <c r="K150" i="3"/>
  <c r="J150" i="3"/>
  <c r="I150" i="3"/>
  <c r="H150" i="3"/>
  <c r="L149" i="3"/>
  <c r="K149" i="3"/>
  <c r="J149" i="3"/>
  <c r="I149" i="3"/>
  <c r="H149" i="3"/>
  <c r="L148" i="3"/>
  <c r="K148" i="3"/>
  <c r="J148" i="3"/>
  <c r="I148" i="3"/>
  <c r="H148" i="3"/>
  <c r="L147" i="3"/>
  <c r="K147" i="3"/>
  <c r="J147" i="3"/>
  <c r="I147" i="3"/>
  <c r="H147" i="3"/>
  <c r="L146" i="3"/>
  <c r="K146" i="3"/>
  <c r="J146" i="3"/>
  <c r="I146" i="3"/>
  <c r="H146" i="3"/>
  <c r="L145" i="3"/>
  <c r="K145" i="3"/>
  <c r="J145" i="3"/>
  <c r="I145" i="3"/>
  <c r="H145" i="3"/>
  <c r="L144" i="3"/>
  <c r="K144" i="3"/>
  <c r="J144" i="3"/>
  <c r="I144" i="3"/>
  <c r="H144" i="3"/>
  <c r="L143" i="3"/>
  <c r="K143" i="3"/>
  <c r="J143" i="3"/>
  <c r="I143" i="3"/>
  <c r="H143" i="3"/>
  <c r="L142" i="3"/>
  <c r="K142" i="3"/>
  <c r="J142" i="3"/>
  <c r="I142" i="3"/>
  <c r="H142" i="3"/>
  <c r="L141" i="3"/>
  <c r="K141" i="3"/>
  <c r="J141" i="3"/>
  <c r="I141" i="3"/>
  <c r="H141" i="3"/>
  <c r="L140" i="3"/>
  <c r="K140" i="3"/>
  <c r="J140" i="3"/>
  <c r="I140" i="3"/>
  <c r="H140" i="3"/>
  <c r="L139" i="3"/>
  <c r="K139" i="3"/>
  <c r="J139" i="3"/>
  <c r="I139" i="3"/>
  <c r="H139" i="3"/>
  <c r="L138" i="3"/>
  <c r="K138" i="3"/>
  <c r="J138" i="3"/>
  <c r="I138" i="3"/>
  <c r="H138" i="3"/>
  <c r="L137" i="3"/>
  <c r="K137" i="3"/>
  <c r="J137" i="3"/>
  <c r="I137" i="3"/>
  <c r="H137" i="3"/>
  <c r="L136" i="3"/>
  <c r="K136" i="3"/>
  <c r="J136" i="3"/>
  <c r="I136" i="3"/>
  <c r="H136" i="3"/>
  <c r="L135" i="3"/>
  <c r="K135" i="3"/>
  <c r="J135" i="3"/>
  <c r="I135" i="3"/>
  <c r="H135" i="3"/>
  <c r="L134" i="3"/>
  <c r="K134" i="3"/>
  <c r="J134" i="3"/>
  <c r="I134" i="3"/>
  <c r="H134" i="3"/>
  <c r="L133" i="3"/>
  <c r="K133" i="3"/>
  <c r="J133" i="3"/>
  <c r="I133" i="3"/>
  <c r="H133" i="3"/>
  <c r="L132" i="3"/>
  <c r="K132" i="3"/>
  <c r="J132" i="3"/>
  <c r="I132" i="3"/>
  <c r="H132" i="3"/>
  <c r="L131" i="3"/>
  <c r="K131" i="3"/>
  <c r="J131" i="3"/>
  <c r="I131" i="3"/>
  <c r="H131" i="3"/>
  <c r="L130" i="3"/>
  <c r="K130" i="3"/>
  <c r="J130" i="3"/>
  <c r="I130" i="3"/>
  <c r="H130" i="3"/>
  <c r="L129" i="3"/>
  <c r="K129" i="3"/>
  <c r="J129" i="3"/>
  <c r="I129" i="3"/>
  <c r="H129" i="3"/>
  <c r="L128" i="3"/>
  <c r="K128" i="3"/>
  <c r="J128" i="3"/>
  <c r="I128" i="3"/>
  <c r="H128" i="3"/>
  <c r="L127" i="3"/>
  <c r="K127" i="3"/>
  <c r="J127" i="3"/>
  <c r="I127" i="3"/>
  <c r="H127" i="3"/>
  <c r="L126" i="3"/>
  <c r="K126" i="3"/>
  <c r="J126" i="3"/>
  <c r="I126" i="3"/>
  <c r="H126" i="3"/>
  <c r="L125" i="3"/>
  <c r="K125" i="3"/>
  <c r="J125" i="3"/>
  <c r="I125" i="3"/>
  <c r="H125" i="3"/>
  <c r="L124" i="3"/>
  <c r="K124" i="3"/>
  <c r="J124" i="3"/>
  <c r="I124" i="3"/>
  <c r="H124" i="3"/>
  <c r="L123" i="3"/>
  <c r="K123" i="3"/>
  <c r="J123" i="3"/>
  <c r="I123" i="3"/>
  <c r="H123" i="3"/>
  <c r="L122" i="3"/>
  <c r="K122" i="3"/>
  <c r="J122" i="3"/>
  <c r="I122" i="3"/>
  <c r="H122" i="3"/>
  <c r="L121" i="3"/>
  <c r="K121" i="3"/>
  <c r="J121" i="3"/>
  <c r="I121" i="3"/>
  <c r="H121" i="3"/>
  <c r="L120" i="3"/>
  <c r="K120" i="3"/>
  <c r="J120" i="3"/>
  <c r="I120" i="3"/>
  <c r="H120" i="3"/>
  <c r="L119" i="3"/>
  <c r="K119" i="3"/>
  <c r="J119" i="3"/>
  <c r="I119" i="3"/>
  <c r="H119" i="3"/>
  <c r="L118" i="3"/>
  <c r="K118" i="3"/>
  <c r="J118" i="3"/>
  <c r="I118" i="3"/>
  <c r="H118" i="3"/>
  <c r="L117" i="3"/>
  <c r="K117" i="3"/>
  <c r="J117" i="3"/>
  <c r="I117" i="3"/>
  <c r="H117" i="3"/>
  <c r="L116" i="3"/>
  <c r="K116" i="3"/>
  <c r="J116" i="3"/>
  <c r="I116" i="3"/>
  <c r="H116" i="3"/>
  <c r="L115" i="3"/>
  <c r="K115" i="3"/>
  <c r="J115" i="3"/>
  <c r="I115" i="3"/>
  <c r="H115" i="3"/>
  <c r="L114" i="3"/>
  <c r="K114" i="3"/>
  <c r="J114" i="3"/>
  <c r="I114" i="3"/>
  <c r="H114" i="3"/>
  <c r="L113" i="3"/>
  <c r="K113" i="3"/>
  <c r="J113" i="3"/>
  <c r="I113" i="3"/>
  <c r="H113" i="3"/>
  <c r="L112" i="3"/>
  <c r="K112" i="3"/>
  <c r="J112" i="3"/>
  <c r="I112" i="3"/>
  <c r="H112" i="3"/>
  <c r="L111" i="3"/>
  <c r="K111" i="3"/>
  <c r="J111" i="3"/>
  <c r="I111" i="3"/>
  <c r="H111" i="3"/>
  <c r="L110" i="3"/>
  <c r="K110" i="3"/>
  <c r="J110" i="3"/>
  <c r="I110" i="3"/>
  <c r="H110" i="3"/>
  <c r="L109" i="3"/>
  <c r="K109" i="3"/>
  <c r="J109" i="3"/>
  <c r="I109" i="3"/>
  <c r="H109" i="3"/>
  <c r="L108" i="3"/>
  <c r="K108" i="3"/>
  <c r="J108" i="3"/>
  <c r="I108" i="3"/>
  <c r="H108" i="3"/>
  <c r="L107" i="3"/>
  <c r="K107" i="3"/>
  <c r="J107" i="3"/>
  <c r="I107" i="3"/>
  <c r="H107" i="3"/>
  <c r="L106" i="3"/>
  <c r="K106" i="3"/>
  <c r="J106" i="3"/>
  <c r="I106" i="3"/>
  <c r="H106" i="3"/>
  <c r="L105" i="3"/>
  <c r="K105" i="3"/>
  <c r="J105" i="3"/>
  <c r="I105" i="3"/>
  <c r="H105" i="3"/>
  <c r="L104" i="3"/>
  <c r="K104" i="3"/>
  <c r="J104" i="3"/>
  <c r="I104" i="3"/>
  <c r="H104" i="3"/>
  <c r="L103" i="3"/>
  <c r="K103" i="3"/>
  <c r="J103" i="3"/>
  <c r="I103" i="3"/>
  <c r="H103" i="3"/>
  <c r="L102" i="3"/>
  <c r="K102" i="3"/>
  <c r="J102" i="3"/>
  <c r="I102" i="3"/>
  <c r="H102" i="3"/>
  <c r="L101" i="3"/>
  <c r="K101" i="3"/>
  <c r="J101" i="3"/>
  <c r="I101" i="3"/>
  <c r="H101" i="3"/>
  <c r="L100" i="3"/>
  <c r="K100" i="3"/>
  <c r="J100" i="3"/>
  <c r="I100" i="3"/>
  <c r="H100" i="3"/>
  <c r="L99" i="3"/>
  <c r="K99" i="3"/>
  <c r="J99" i="3"/>
  <c r="I99" i="3"/>
  <c r="H99" i="3"/>
  <c r="L98" i="3"/>
  <c r="K98" i="3"/>
  <c r="J98" i="3"/>
  <c r="I98" i="3"/>
  <c r="H98" i="3"/>
  <c r="L97" i="3"/>
  <c r="K97" i="3"/>
  <c r="J97" i="3"/>
  <c r="I97" i="3"/>
  <c r="H97" i="3"/>
  <c r="L96" i="3"/>
  <c r="K96" i="3"/>
  <c r="J96" i="3"/>
  <c r="I96" i="3"/>
  <c r="H96" i="3"/>
  <c r="L95" i="3"/>
  <c r="K95" i="3"/>
  <c r="J95" i="3"/>
  <c r="I95" i="3"/>
  <c r="H95" i="3"/>
  <c r="L94" i="3"/>
  <c r="K94" i="3"/>
  <c r="J94" i="3"/>
  <c r="I94" i="3"/>
  <c r="H94" i="3"/>
  <c r="L93" i="3"/>
  <c r="K93" i="3"/>
  <c r="J93" i="3"/>
  <c r="I93" i="3"/>
  <c r="H93" i="3"/>
  <c r="L92" i="3"/>
  <c r="K92" i="3"/>
  <c r="J92" i="3"/>
  <c r="I92" i="3"/>
  <c r="H92" i="3"/>
  <c r="L91" i="3"/>
  <c r="K91" i="3"/>
  <c r="J91" i="3"/>
  <c r="I91" i="3"/>
  <c r="H91" i="3"/>
  <c r="L90" i="3"/>
  <c r="K90" i="3"/>
  <c r="J90" i="3"/>
  <c r="I90" i="3"/>
  <c r="H90" i="3"/>
  <c r="L89" i="3"/>
  <c r="K89" i="3"/>
  <c r="J89" i="3"/>
  <c r="I89" i="3"/>
  <c r="H89" i="3"/>
  <c r="L88" i="3"/>
  <c r="K88" i="3"/>
  <c r="J88" i="3"/>
  <c r="I88" i="3"/>
  <c r="H88" i="3"/>
  <c r="L87" i="3"/>
  <c r="K87" i="3"/>
  <c r="J87" i="3"/>
  <c r="I87" i="3"/>
  <c r="H87" i="3"/>
  <c r="L86" i="3"/>
  <c r="K86" i="3"/>
  <c r="J86" i="3"/>
  <c r="I86" i="3"/>
  <c r="H86" i="3"/>
  <c r="L85" i="3"/>
  <c r="K85" i="3"/>
  <c r="J85" i="3"/>
  <c r="I85" i="3"/>
  <c r="H85" i="3"/>
  <c r="L84" i="3"/>
  <c r="K84" i="3"/>
  <c r="J84" i="3"/>
  <c r="I84" i="3"/>
  <c r="H84" i="3"/>
  <c r="L83" i="3"/>
  <c r="K83" i="3"/>
  <c r="J83" i="3"/>
  <c r="I83" i="3"/>
  <c r="H83" i="3"/>
  <c r="L82" i="3"/>
  <c r="K82" i="3"/>
  <c r="J82" i="3"/>
  <c r="I82" i="3"/>
  <c r="H82" i="3"/>
  <c r="L81" i="3"/>
  <c r="K81" i="3"/>
  <c r="J81" i="3"/>
  <c r="I81" i="3"/>
  <c r="H81" i="3"/>
  <c r="L80" i="3"/>
  <c r="K80" i="3"/>
  <c r="J80" i="3"/>
  <c r="I80" i="3"/>
  <c r="H80" i="3"/>
  <c r="L79" i="3"/>
  <c r="K79" i="3"/>
  <c r="J79" i="3"/>
  <c r="I79" i="3"/>
  <c r="H79" i="3"/>
  <c r="L78" i="3"/>
  <c r="K78" i="3"/>
  <c r="J78" i="3"/>
  <c r="I78" i="3"/>
  <c r="H78" i="3"/>
  <c r="L77" i="3"/>
  <c r="K77" i="3"/>
  <c r="J77" i="3"/>
  <c r="I77" i="3"/>
  <c r="H77" i="3"/>
  <c r="L76" i="3"/>
  <c r="K76" i="3"/>
  <c r="J76" i="3"/>
  <c r="I76" i="3"/>
  <c r="H76" i="3"/>
  <c r="L75" i="3"/>
  <c r="K75" i="3"/>
  <c r="J75" i="3"/>
  <c r="I75" i="3"/>
  <c r="H75" i="3"/>
  <c r="L74" i="3"/>
  <c r="K74" i="3"/>
  <c r="J74" i="3"/>
  <c r="I74" i="3"/>
  <c r="H74" i="3"/>
  <c r="L73" i="3"/>
  <c r="K73" i="3"/>
  <c r="J73" i="3"/>
  <c r="I73" i="3"/>
  <c r="H73" i="3"/>
  <c r="L72" i="3"/>
  <c r="K72" i="3"/>
  <c r="J72" i="3"/>
  <c r="I72" i="3"/>
  <c r="H72" i="3"/>
  <c r="L71" i="3"/>
  <c r="K71" i="3"/>
  <c r="J71" i="3"/>
  <c r="I71" i="3"/>
  <c r="H71" i="3"/>
  <c r="L70" i="3"/>
  <c r="K70" i="3"/>
  <c r="J70" i="3"/>
  <c r="I70" i="3"/>
  <c r="H70" i="3"/>
  <c r="L69" i="3"/>
  <c r="K69" i="3"/>
  <c r="J69" i="3"/>
  <c r="I69" i="3"/>
  <c r="H69" i="3"/>
  <c r="L68" i="3"/>
  <c r="K68" i="3"/>
  <c r="J68" i="3"/>
  <c r="I68" i="3"/>
  <c r="H68" i="3"/>
  <c r="L67" i="3"/>
  <c r="K67" i="3"/>
  <c r="J67" i="3"/>
  <c r="I67" i="3"/>
  <c r="H67" i="3"/>
  <c r="L66" i="3"/>
  <c r="K66" i="3"/>
  <c r="J66" i="3"/>
  <c r="I66" i="3"/>
  <c r="H66" i="3"/>
  <c r="L65" i="3"/>
  <c r="K65" i="3"/>
  <c r="J65" i="3"/>
  <c r="I65" i="3"/>
  <c r="H65" i="3"/>
  <c r="L64" i="3"/>
  <c r="K64" i="3"/>
  <c r="J64" i="3"/>
  <c r="I64" i="3"/>
  <c r="H64" i="3"/>
  <c r="L63" i="3"/>
  <c r="K63" i="3"/>
  <c r="J63" i="3"/>
  <c r="I63" i="3"/>
  <c r="H63" i="3"/>
  <c r="L62" i="3"/>
  <c r="K62" i="3"/>
  <c r="J62" i="3"/>
  <c r="I62" i="3"/>
  <c r="H62" i="3"/>
  <c r="L61" i="3"/>
  <c r="K61" i="3"/>
  <c r="J61" i="3"/>
  <c r="I61" i="3"/>
  <c r="H61" i="3"/>
  <c r="L60" i="3"/>
  <c r="K60" i="3"/>
  <c r="J60" i="3"/>
  <c r="I60" i="3"/>
  <c r="H60" i="3"/>
  <c r="L59" i="3"/>
  <c r="K59" i="3"/>
  <c r="J59" i="3"/>
  <c r="I59" i="3"/>
  <c r="H59" i="3"/>
  <c r="L58" i="3"/>
  <c r="K58" i="3"/>
  <c r="J58" i="3"/>
  <c r="I58" i="3"/>
  <c r="H58" i="3"/>
  <c r="L57" i="3"/>
  <c r="K57" i="3"/>
  <c r="J57" i="3"/>
  <c r="I57" i="3"/>
  <c r="H57" i="3"/>
  <c r="L56" i="3"/>
  <c r="K56" i="3"/>
  <c r="J56" i="3"/>
  <c r="I56" i="3"/>
  <c r="H56" i="3"/>
  <c r="L55" i="3"/>
  <c r="K55" i="3"/>
  <c r="J55" i="3"/>
  <c r="I55" i="3"/>
  <c r="H55" i="3"/>
  <c r="L54" i="3"/>
  <c r="K54" i="3"/>
  <c r="J54" i="3"/>
  <c r="I54" i="3"/>
  <c r="H54" i="3"/>
  <c r="L53" i="3"/>
  <c r="K53" i="3"/>
  <c r="J53" i="3"/>
  <c r="I53" i="3"/>
  <c r="H53" i="3"/>
  <c r="L52" i="3"/>
  <c r="K52" i="3"/>
  <c r="J52" i="3"/>
  <c r="I52" i="3"/>
  <c r="H52" i="3"/>
  <c r="L51" i="3"/>
  <c r="K51" i="3"/>
  <c r="J51" i="3"/>
  <c r="I51" i="3"/>
  <c r="H51" i="3"/>
  <c r="L50" i="3"/>
  <c r="K50" i="3"/>
  <c r="J50" i="3"/>
  <c r="I50" i="3"/>
  <c r="H50" i="3"/>
  <c r="L49" i="3"/>
  <c r="K49" i="3"/>
  <c r="J49" i="3"/>
  <c r="I49" i="3"/>
  <c r="H49" i="3"/>
  <c r="L48" i="3"/>
  <c r="K48" i="3"/>
  <c r="J48" i="3"/>
  <c r="I48" i="3"/>
  <c r="H48" i="3"/>
  <c r="L47" i="3"/>
  <c r="K47" i="3"/>
  <c r="J47" i="3"/>
  <c r="I47" i="3"/>
  <c r="H47" i="3"/>
  <c r="L46" i="3"/>
  <c r="K46" i="3"/>
  <c r="J46" i="3"/>
  <c r="I46" i="3"/>
  <c r="H46" i="3"/>
  <c r="L45" i="3"/>
  <c r="K45" i="3"/>
  <c r="J45" i="3"/>
  <c r="I45" i="3"/>
  <c r="H45" i="3"/>
  <c r="L44" i="3"/>
  <c r="K44" i="3"/>
  <c r="J44" i="3"/>
  <c r="I44" i="3"/>
  <c r="H44" i="3"/>
  <c r="L43" i="3"/>
  <c r="K43" i="3"/>
  <c r="J43" i="3"/>
  <c r="I43" i="3"/>
  <c r="H43" i="3"/>
  <c r="L42" i="3"/>
  <c r="K42" i="3"/>
  <c r="J42" i="3"/>
  <c r="I42" i="3"/>
  <c r="H42" i="3"/>
  <c r="L41" i="3"/>
  <c r="K41" i="3"/>
  <c r="J41" i="3"/>
  <c r="I41" i="3"/>
  <c r="H41" i="3"/>
  <c r="L40" i="3"/>
  <c r="K40" i="3"/>
  <c r="J40" i="3"/>
  <c r="I40" i="3"/>
  <c r="H40" i="3"/>
  <c r="L39" i="3"/>
  <c r="K39" i="3"/>
  <c r="J39" i="3"/>
  <c r="I39" i="3"/>
  <c r="H39" i="3"/>
  <c r="L38" i="3"/>
  <c r="K38" i="3"/>
  <c r="J38" i="3"/>
  <c r="I38" i="3"/>
  <c r="H38" i="3"/>
  <c r="L37" i="3"/>
  <c r="K37" i="3"/>
  <c r="J37" i="3"/>
  <c r="I37" i="3"/>
  <c r="H37" i="3"/>
  <c r="L36" i="3"/>
  <c r="K36" i="3"/>
  <c r="J36" i="3"/>
  <c r="I36" i="3"/>
  <c r="H36" i="3"/>
  <c r="L35" i="3"/>
  <c r="K35" i="3"/>
  <c r="J35" i="3"/>
  <c r="I35" i="3"/>
  <c r="H35" i="3"/>
  <c r="L34" i="3"/>
  <c r="K34" i="3"/>
  <c r="J34" i="3"/>
  <c r="I34" i="3"/>
  <c r="H34" i="3"/>
  <c r="L33" i="3"/>
  <c r="K33" i="3"/>
  <c r="J33" i="3"/>
  <c r="I33" i="3"/>
  <c r="H33" i="3"/>
  <c r="L32" i="3"/>
  <c r="K32" i="3"/>
  <c r="J32" i="3"/>
  <c r="I32" i="3"/>
  <c r="H32" i="3"/>
  <c r="L31" i="3"/>
  <c r="K31" i="3"/>
  <c r="J31" i="3"/>
  <c r="I31" i="3"/>
  <c r="H31" i="3"/>
  <c r="L30" i="3"/>
  <c r="K30" i="3"/>
  <c r="J30" i="3"/>
  <c r="I30" i="3"/>
  <c r="H30" i="3"/>
  <c r="L29" i="3"/>
  <c r="K29" i="3"/>
  <c r="J29" i="3"/>
  <c r="I29" i="3"/>
  <c r="H29" i="3"/>
  <c r="L28" i="3"/>
  <c r="K28" i="3"/>
  <c r="J28" i="3"/>
  <c r="I28" i="3"/>
  <c r="H28" i="3"/>
  <c r="L27" i="3"/>
  <c r="K27" i="3"/>
  <c r="J27" i="3"/>
  <c r="I27" i="3"/>
  <c r="H27" i="3"/>
  <c r="L26" i="3"/>
  <c r="K26" i="3"/>
  <c r="J26" i="3"/>
  <c r="I26" i="3"/>
  <c r="H26" i="3"/>
  <c r="L25" i="3"/>
  <c r="K25" i="3"/>
  <c r="J25" i="3"/>
  <c r="I25" i="3"/>
  <c r="H25" i="3"/>
  <c r="L24" i="3"/>
  <c r="K24" i="3"/>
  <c r="J24" i="3"/>
  <c r="I24" i="3"/>
  <c r="H24" i="3"/>
  <c r="L23" i="3"/>
  <c r="K23" i="3"/>
  <c r="J23" i="3"/>
  <c r="I23" i="3"/>
  <c r="H23" i="3"/>
  <c r="L22" i="3"/>
  <c r="K22" i="3"/>
  <c r="J22" i="3"/>
  <c r="I22" i="3"/>
  <c r="H22" i="3"/>
  <c r="L21" i="3"/>
  <c r="K21" i="3"/>
  <c r="J21" i="3"/>
  <c r="I21" i="3"/>
  <c r="H21" i="3"/>
  <c r="L20" i="3"/>
  <c r="K20" i="3"/>
  <c r="J20" i="3"/>
  <c r="I20" i="3"/>
  <c r="H20" i="3"/>
  <c r="L19" i="3"/>
  <c r="K19" i="3"/>
  <c r="J19" i="3"/>
  <c r="I19" i="3"/>
  <c r="H19" i="3"/>
  <c r="L18" i="3"/>
  <c r="K18" i="3"/>
  <c r="H18" i="3"/>
  <c r="L17" i="3"/>
  <c r="K17" i="3"/>
  <c r="H17" i="3"/>
  <c r="L16" i="3"/>
  <c r="K16" i="3"/>
  <c r="H16" i="3"/>
  <c r="L15" i="3"/>
  <c r="K15" i="3"/>
  <c r="H15" i="3"/>
  <c r="L14" i="3"/>
  <c r="K14" i="3"/>
  <c r="H14" i="3"/>
  <c r="L13" i="3"/>
  <c r="K13" i="3"/>
  <c r="H13" i="3"/>
  <c r="L12" i="3"/>
  <c r="K12" i="3"/>
  <c r="H12" i="3"/>
  <c r="L11" i="3"/>
  <c r="K11" i="3"/>
  <c r="H11" i="3"/>
  <c r="L10" i="3"/>
  <c r="K10" i="3"/>
  <c r="H10" i="3"/>
  <c r="L9" i="3"/>
  <c r="K9" i="3"/>
  <c r="H9" i="3"/>
  <c r="L8" i="3"/>
  <c r="K8" i="3"/>
  <c r="H8" i="3"/>
  <c r="L7" i="3"/>
  <c r="K7" i="3"/>
  <c r="H7" i="3"/>
  <c r="L6" i="3"/>
  <c r="K6" i="3"/>
  <c r="H6" i="3"/>
  <c r="B47" i="2"/>
  <c r="M35" i="2"/>
  <c r="L35" i="2"/>
  <c r="K35" i="2"/>
  <c r="J35" i="2"/>
  <c r="J14" i="1" s="1"/>
  <c r="I35" i="2"/>
  <c r="H35" i="2"/>
  <c r="G35" i="2"/>
  <c r="G14" i="1" s="1"/>
  <c r="F35" i="2"/>
  <c r="E35" i="2"/>
  <c r="D35" i="2"/>
  <c r="C35" i="2"/>
  <c r="B35" i="2"/>
  <c r="M33" i="2"/>
  <c r="L33" i="2"/>
  <c r="K33" i="2"/>
  <c r="K37" i="2" s="1"/>
  <c r="K16" i="1" s="1"/>
  <c r="J33" i="2"/>
  <c r="I33" i="2"/>
  <c r="I37" i="2" s="1"/>
  <c r="I16" i="1" s="1"/>
  <c r="H33" i="2"/>
  <c r="H37" i="2" s="1"/>
  <c r="H16" i="1" s="1"/>
  <c r="G33" i="2"/>
  <c r="F33" i="2"/>
  <c r="F37" i="2" s="1"/>
  <c r="F16" i="1" s="1"/>
  <c r="E33" i="2"/>
  <c r="E37" i="2" s="1"/>
  <c r="E16" i="1" s="1"/>
  <c r="D33" i="2"/>
  <c r="D37" i="2" s="1"/>
  <c r="D16" i="1" s="1"/>
  <c r="C33" i="2"/>
  <c r="C37" i="2" s="1"/>
  <c r="C16" i="1" s="1"/>
  <c r="B33" i="2"/>
  <c r="T27" i="2"/>
  <c r="S27" i="2"/>
  <c r="U27" i="2" s="1"/>
  <c r="T26" i="2"/>
  <c r="S26" i="2"/>
  <c r="U26" i="2" s="1"/>
  <c r="T25" i="2"/>
  <c r="S25" i="2"/>
  <c r="U25" i="2" s="1"/>
  <c r="T24" i="2"/>
  <c r="S24" i="2"/>
  <c r="U24" i="2" s="1"/>
  <c r="T23" i="2"/>
  <c r="S23" i="2"/>
  <c r="U23" i="2" s="1"/>
  <c r="T22" i="2"/>
  <c r="S22" i="2"/>
  <c r="U22" i="2" s="1"/>
  <c r="T21" i="2"/>
  <c r="S21" i="2"/>
  <c r="U21" i="2" s="1"/>
  <c r="T20" i="2"/>
  <c r="S20" i="2"/>
  <c r="U20" i="2" s="1"/>
  <c r="T19" i="2"/>
  <c r="S19" i="2"/>
  <c r="U19" i="2" s="1"/>
  <c r="T18" i="2"/>
  <c r="S18" i="2"/>
  <c r="U18" i="2" s="1"/>
  <c r="T17" i="2"/>
  <c r="S17" i="2"/>
  <c r="U17" i="2" s="1"/>
  <c r="T16" i="2"/>
  <c r="S16" i="2"/>
  <c r="U16" i="2" s="1"/>
  <c r="T15" i="2"/>
  <c r="S15" i="2"/>
  <c r="U15" i="2" s="1"/>
  <c r="T14" i="2"/>
  <c r="S14" i="2"/>
  <c r="U14" i="2" s="1"/>
  <c r="T13" i="2"/>
  <c r="S13" i="2"/>
  <c r="T12" i="2"/>
  <c r="S12" i="2"/>
  <c r="U12" i="2" s="1"/>
  <c r="T11" i="2"/>
  <c r="S11" i="2"/>
  <c r="U11" i="2" s="1"/>
  <c r="T10" i="2"/>
  <c r="S10" i="2"/>
  <c r="U10" i="2" s="1"/>
  <c r="T9" i="2"/>
  <c r="U9" i="2" s="1"/>
  <c r="S9" i="2"/>
  <c r="T8" i="2"/>
  <c r="U8" i="2" s="1"/>
  <c r="S8" i="2"/>
  <c r="T7" i="2"/>
  <c r="U7" i="2" s="1"/>
  <c r="S7" i="2"/>
  <c r="T6" i="2"/>
  <c r="U6" i="2" s="1"/>
  <c r="S6" i="2"/>
  <c r="C29" i="1"/>
  <c r="B29" i="1"/>
  <c r="D29" i="1" s="1"/>
  <c r="C28" i="1"/>
  <c r="B28" i="1"/>
  <c r="D28" i="1" s="1"/>
  <c r="C27" i="1"/>
  <c r="B27" i="1"/>
  <c r="D27" i="1" s="1"/>
  <c r="C26" i="1"/>
  <c r="B26" i="1"/>
  <c r="D26" i="1" s="1"/>
  <c r="C25" i="1"/>
  <c r="B25" i="1"/>
  <c r="D25" i="1" s="1"/>
  <c r="C24" i="1"/>
  <c r="B24" i="1"/>
  <c r="D24" i="1" s="1"/>
  <c r="C23" i="1"/>
  <c r="B23" i="1"/>
  <c r="D23" i="1" s="1"/>
  <c r="M14" i="1"/>
  <c r="L14" i="1"/>
  <c r="K14" i="1"/>
  <c r="I14" i="1"/>
  <c r="H14" i="1"/>
  <c r="F14" i="1"/>
  <c r="E14" i="1"/>
  <c r="D14" i="1"/>
  <c r="C14" i="1"/>
  <c r="K12" i="1"/>
  <c r="J12" i="1"/>
  <c r="I12" i="1"/>
  <c r="H12" i="1"/>
  <c r="G12" i="1"/>
  <c r="F12" i="1"/>
  <c r="E12" i="1"/>
  <c r="D12" i="1"/>
  <c r="C12" i="1"/>
  <c r="B12" i="1"/>
  <c r="B8" i="1"/>
  <c r="B7" i="1"/>
  <c r="J37" i="2" l="1"/>
  <c r="J16" i="1" s="1"/>
  <c r="G37" i="2"/>
  <c r="G16" i="1" s="1"/>
  <c r="N35" i="2"/>
  <c r="B14" i="1"/>
  <c r="M37" i="2"/>
  <c r="M16" i="1" s="1"/>
  <c r="M12" i="1"/>
  <c r="L37" i="2"/>
  <c r="L16" i="1" s="1"/>
  <c r="L12" i="1"/>
  <c r="K34" i="2"/>
  <c r="C36" i="2"/>
  <c r="C15" i="1" s="1"/>
  <c r="G36" i="2"/>
  <c r="G15" i="1" s="1"/>
  <c r="L36" i="2"/>
  <c r="L15" i="1" s="1"/>
  <c r="E34" i="2"/>
  <c r="G34" i="2"/>
  <c r="H34" i="2"/>
  <c r="L34" i="2"/>
  <c r="H36" i="2"/>
  <c r="H15" i="1" s="1"/>
  <c r="K36" i="2"/>
  <c r="K15" i="1" s="1"/>
  <c r="F34" i="2"/>
  <c r="I34" i="2"/>
  <c r="J34" i="2"/>
  <c r="J36" i="2"/>
  <c r="J15" i="1" s="1"/>
  <c r="I36" i="2"/>
  <c r="I15" i="1" s="1"/>
  <c r="E36" i="2"/>
  <c r="E15" i="1" s="1"/>
  <c r="M34" i="2"/>
  <c r="B36" i="2"/>
  <c r="F36" i="2"/>
  <c r="F15" i="1" s="1"/>
  <c r="M36" i="2"/>
  <c r="M15" i="1" s="1"/>
  <c r="D36" i="2"/>
  <c r="D15" i="1" s="1"/>
  <c r="I18" i="3"/>
  <c r="J18" i="3"/>
  <c r="I17" i="3"/>
  <c r="J17" i="3"/>
  <c r="J16" i="3"/>
  <c r="I16" i="3"/>
  <c r="I15" i="3"/>
  <c r="J15" i="3"/>
  <c r="J14" i="3"/>
  <c r="D34" i="2" s="1"/>
  <c r="I14" i="3"/>
  <c r="J13" i="3"/>
  <c r="I13" i="3"/>
  <c r="I12" i="3"/>
  <c r="J12" i="3"/>
  <c r="J11" i="3"/>
  <c r="C34" i="2" s="1"/>
  <c r="I11" i="3"/>
  <c r="I10" i="3"/>
  <c r="J10" i="3"/>
  <c r="J9" i="3"/>
  <c r="I9" i="3"/>
  <c r="J8" i="3"/>
  <c r="I8" i="3"/>
  <c r="J7" i="3"/>
  <c r="I7" i="3"/>
  <c r="I6" i="3"/>
  <c r="J6" i="3"/>
  <c r="B34" i="2" s="1"/>
  <c r="F6" i="1"/>
  <c r="N14" i="1"/>
  <c r="B37" i="2"/>
  <c r="N33" i="2"/>
  <c r="V27" i="2"/>
  <c r="W27" i="2"/>
  <c r="W26" i="2"/>
  <c r="V26" i="2"/>
  <c r="V25" i="2"/>
  <c r="W25" i="2"/>
  <c r="V24" i="2"/>
  <c r="W24" i="2"/>
  <c r="V23" i="2"/>
  <c r="W23" i="2"/>
  <c r="W22" i="2"/>
  <c r="V22" i="2"/>
  <c r="V21" i="2"/>
  <c r="W21" i="2"/>
  <c r="V20" i="2"/>
  <c r="W20" i="2"/>
  <c r="V19" i="2"/>
  <c r="W19" i="2"/>
  <c r="V18" i="2"/>
  <c r="W18" i="2"/>
  <c r="W17" i="2"/>
  <c r="V17" i="2"/>
  <c r="W16" i="2"/>
  <c r="V16" i="2"/>
  <c r="V15" i="2"/>
  <c r="W15" i="2"/>
  <c r="V14" i="2"/>
  <c r="W14" i="2"/>
  <c r="U13" i="2"/>
  <c r="B49" i="2"/>
  <c r="V12" i="2"/>
  <c r="W12" i="2"/>
  <c r="V11" i="2"/>
  <c r="W11" i="2"/>
  <c r="V10" i="2"/>
  <c r="W10" i="2"/>
  <c r="V9" i="2"/>
  <c r="W9" i="2"/>
  <c r="V8" i="2"/>
  <c r="W8" i="2"/>
  <c r="W7" i="2"/>
  <c r="V7" i="2"/>
  <c r="V6" i="2"/>
  <c r="W6" i="2"/>
  <c r="F29" i="1"/>
  <c r="E29" i="1"/>
  <c r="F28" i="1"/>
  <c r="E28" i="1"/>
  <c r="E27" i="1"/>
  <c r="F27" i="1"/>
  <c r="F26" i="1"/>
  <c r="E26" i="1"/>
  <c r="E25" i="1"/>
  <c r="F25" i="1"/>
  <c r="E24" i="1"/>
  <c r="F24" i="1"/>
  <c r="F23" i="1"/>
  <c r="E23" i="1"/>
  <c r="K38" i="2" l="1"/>
  <c r="K17" i="1" s="1"/>
  <c r="K13" i="1"/>
  <c r="E38" i="2"/>
  <c r="E17" i="1" s="1"/>
  <c r="E13" i="1"/>
  <c r="G13" i="1"/>
  <c r="G38" i="2"/>
  <c r="G17" i="1" s="1"/>
  <c r="H38" i="2"/>
  <c r="H17" i="1" s="1"/>
  <c r="H13" i="1"/>
  <c r="L38" i="2"/>
  <c r="L17" i="1" s="1"/>
  <c r="L13" i="1"/>
  <c r="F38" i="2"/>
  <c r="F17" i="1" s="1"/>
  <c r="F13" i="1"/>
  <c r="I38" i="2"/>
  <c r="I17" i="1" s="1"/>
  <c r="I13" i="1"/>
  <c r="J38" i="2"/>
  <c r="J17" i="1" s="1"/>
  <c r="J13" i="1"/>
  <c r="M38" i="2"/>
  <c r="M17" i="1" s="1"/>
  <c r="M13" i="1"/>
  <c r="N36" i="2"/>
  <c r="B15" i="1"/>
  <c r="D38" i="2"/>
  <c r="D17" i="1" s="1"/>
  <c r="D13" i="1"/>
  <c r="C13" i="1"/>
  <c r="C38" i="2"/>
  <c r="C17" i="1" s="1"/>
  <c r="N34" i="2"/>
  <c r="B38" i="2"/>
  <c r="B13" i="1"/>
  <c r="N37" i="2"/>
  <c r="B39" i="2"/>
  <c r="B16" i="1"/>
  <c r="B46" i="2"/>
  <c r="B48" i="2" s="1"/>
  <c r="B50" i="2" s="1"/>
  <c r="F9" i="1" s="1"/>
  <c r="N12" i="1"/>
  <c r="F5" i="1"/>
  <c r="V13" i="2"/>
  <c r="W13" i="2"/>
  <c r="I24" i="1" s="1"/>
  <c r="J6" i="1" l="1"/>
  <c r="N6" i="1" s="1"/>
  <c r="N15" i="1"/>
  <c r="N13" i="1"/>
  <c r="J5" i="1"/>
  <c r="N5" i="1" s="1"/>
  <c r="I25" i="1" s="1"/>
  <c r="B40" i="2"/>
  <c r="N38" i="2"/>
  <c r="B17" i="1"/>
  <c r="F7" i="1"/>
  <c r="N16" i="1"/>
  <c r="B41" i="2"/>
  <c r="B18" i="1"/>
  <c r="C39" i="2"/>
  <c r="I26" i="1"/>
  <c r="C40" i="2" l="1"/>
  <c r="B19" i="1"/>
  <c r="J7" i="1"/>
  <c r="N17" i="1"/>
  <c r="C41" i="2"/>
  <c r="D39" i="2"/>
  <c r="C18" i="1"/>
  <c r="D40" i="2" l="1"/>
  <c r="C19" i="1"/>
  <c r="J9" i="1"/>
  <c r="N7" i="1"/>
  <c r="D41" i="2"/>
  <c r="E39" i="2"/>
  <c r="D18" i="1"/>
  <c r="E40" i="2" l="1"/>
  <c r="D19" i="1"/>
  <c r="E41" i="2"/>
  <c r="E18" i="1"/>
  <c r="F39" i="2"/>
  <c r="E19" i="1" l="1"/>
  <c r="F40" i="2"/>
  <c r="F41" i="2"/>
  <c r="G39" i="2"/>
  <c r="F18" i="1"/>
  <c r="G40" i="2" l="1"/>
  <c r="F19" i="1"/>
  <c r="H39" i="2"/>
  <c r="G41" i="2"/>
  <c r="G18" i="1"/>
  <c r="H40" i="2" l="1"/>
  <c r="G19" i="1"/>
  <c r="H18" i="1"/>
  <c r="I39" i="2"/>
  <c r="H41" i="2"/>
  <c r="I40" i="2" l="1"/>
  <c r="H19" i="1"/>
  <c r="J39" i="2"/>
  <c r="I41" i="2"/>
  <c r="I18" i="1"/>
  <c r="I19" i="1" l="1"/>
  <c r="J40" i="2"/>
  <c r="K39" i="2"/>
  <c r="J41" i="2"/>
  <c r="J18" i="1"/>
  <c r="K40" i="2" l="1"/>
  <c r="J19" i="1"/>
  <c r="L39" i="2"/>
  <c r="K41" i="2"/>
  <c r="K18" i="1"/>
  <c r="L40" i="2" l="1"/>
  <c r="K19" i="1"/>
  <c r="M39" i="2"/>
  <c r="L41" i="2"/>
  <c r="L18" i="1"/>
  <c r="L19" i="1" l="1"/>
  <c r="M40" i="2"/>
  <c r="N9" i="1"/>
  <c r="N39" i="2"/>
  <c r="M41" i="2"/>
  <c r="N41" i="2" s="1"/>
  <c r="M18" i="1"/>
  <c r="N40" i="2" l="1"/>
  <c r="M19" i="1"/>
  <c r="F8" i="1"/>
  <c r="N8" i="1" s="1"/>
  <c r="I23" i="1" s="1"/>
  <c r="N18" i="1"/>
  <c r="N19" i="1" l="1"/>
  <c r="J8" i="1"/>
</calcChain>
</file>

<file path=xl/sharedStrings.xml><?xml version="1.0" encoding="utf-8"?>
<sst xmlns="http://schemas.openxmlformats.org/spreadsheetml/2006/main" count="837" uniqueCount="248">
  <si>
    <t>Budgetplanung Unternehmen – Excel Vorlage</t>
  </si>
  <si>
    <t>Planung, Ist-Erfassung, Szenarioanalyse, Liquiditätswarnung und Soll/Ist-Abgleich für ein Unternehmen.</t>
  </si>
  <si>
    <t>Einstellung</t>
  </si>
  <si>
    <t>Wert</t>
  </si>
  <si>
    <t>Hinweis</t>
  </si>
  <si>
    <t>KPI</t>
  </si>
  <si>
    <t>Interpretation</t>
  </si>
  <si>
    <t>Planjahr</t>
  </si>
  <si>
    <t>Jahr der Budgetplanung</t>
  </si>
  <si>
    <t>Jahresumsatz Soll</t>
  </si>
  <si>
    <t>Szenario-adjustiert</t>
  </si>
  <si>
    <t>Jahresumsatz Ist</t>
  </si>
  <si>
    <t>nur Status Gebucht</t>
  </si>
  <si>
    <t>Umsatzabweichung</t>
  </si>
  <si>
    <t>Szenario</t>
  </si>
  <si>
    <t>Basis</t>
  </si>
  <si>
    <t>Auswahl steuert Soll-Werte</t>
  </si>
  <si>
    <t>Ausgaben Soll</t>
  </si>
  <si>
    <t>inkl. Investitionen</t>
  </si>
  <si>
    <t>Ausgaben Ist</t>
  </si>
  <si>
    <t>Kostenabweichung</t>
  </si>
  <si>
    <t>Anfangsliquidität</t>
  </si>
  <si>
    <t>aus Annahmen</t>
  </si>
  <si>
    <t>Cashflow Soll</t>
  </si>
  <si>
    <t>Einnahmen minus Ausgaben</t>
  </si>
  <si>
    <t>Cashflow Ist</t>
  </si>
  <si>
    <t>Cashflow-Abw.</t>
  </si>
  <si>
    <t>Mindestreserve</t>
  </si>
  <si>
    <t>Warnschwelle</t>
  </si>
  <si>
    <t>Endliquidität Soll</t>
  </si>
  <si>
    <t>Plan-Endbestand</t>
  </si>
  <si>
    <t>Endliquidität Ist</t>
  </si>
  <si>
    <t>Ist-Endbestand</t>
  </si>
  <si>
    <t>Status</t>
  </si>
  <si>
    <t>Break-even-Umsatz</t>
  </si>
  <si>
    <t>Jahresumsatz zur Kostendeckung</t>
  </si>
  <si>
    <t>Budgettreue</t>
  </si>
  <si>
    <t>Ist-Cashflow / Plan-Cashflow</t>
  </si>
  <si>
    <t>Mindestbestand</t>
  </si>
  <si>
    <t>Monatsübersicht</t>
  </si>
  <si>
    <t>Kennzahl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</si>
  <si>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</si>
  <si>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</si>
  <si>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</si>
  <si>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</si>
  <si>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</si>
  <si>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</si>
  <si>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</si>
  <si>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</si>
  <si>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</si>
  <si>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</si>
  <si>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</si>
  <si>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</si>
  <si>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</si>
  <si>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>Einnahmen Soll</t>
  </si>
  <si>
    <t>Einnahmen Ist</t>
  </si>
  <si>
    <t>Endbestand Soll</t>
  </si>
  <si>
    <t>Endbestand Ist</t>
  </si>
  <si>
    <t>Kostenstruktur nach Budgetbereich</t>
  </si>
  <si>
    <t>Automatische Hinweise</t>
  </si>
  <si>
    <t>Budgetbereich</t>
  </si>
  <si>
    <t>Soll</t>
  </si>
  <si>
    <t>Ist</t>
  </si>
  <si>
    <t>Abweichung</t>
  </si>
  <si>
    <t>Abw. %</t>
  </si>
  <si>
    <t>Prüfung</t>
  </si>
  <si>
    <t>Ergebnis</t>
  </si>
  <si>
    <t>Empfehlung</t>
  </si>
  <si>
    <t>Wareneinsatz</t>
  </si>
  <si>
    <t>Liquidität</t>
  </si>
  <si>
    <t>Zahlungsziele, Kosten und Reserve prüfen.</t>
  </si>
  <si>
    <t>Personal</t>
  </si>
  <si>
    <t>Budgetüberschreitung</t>
  </si>
  <si>
    <t>Kategorien mit Status Prüfen priorisieren.</t>
  </si>
  <si>
    <t>Fixkosten</t>
  </si>
  <si>
    <t>Umsatzlücke</t>
  </si>
  <si>
    <t>Forecast und Vertriebspipeline aktualisieren.</t>
  </si>
  <si>
    <t>Marketing</t>
  </si>
  <si>
    <t>Break-even</t>
  </si>
  <si>
    <t>Umsatz erhöhen oder fixe Kosten senken.</t>
  </si>
  <si>
    <t>Investitionen</t>
  </si>
  <si>
    <t>Finanzierung</t>
  </si>
  <si>
    <t>Steuern</t>
  </si>
  <si>
    <t>Budgetplanung Unternehmen</t>
  </si>
  <si>
    <t>Gelbe Zellen sind Basis-Sollwerte. Übersicht und Soll/Ist-Auswertung werden automatisch berechnet.</t>
  </si>
  <si>
    <t>Kostenstelle</t>
  </si>
  <si>
    <t>Kategorie</t>
  </si>
  <si>
    <t>Typ</t>
  </si>
  <si>
    <t>MwSt-Satz</t>
  </si>
  <si>
    <t>Zahlungslogik</t>
  </si>
  <si>
    <t>Jahres-Soll</t>
  </si>
  <si>
    <t>Jahres-Ist</t>
  </si>
  <si>
    <t>Sales</t>
  </si>
  <si>
    <t>Erlöse</t>
  </si>
  <si>
    <t>Produktumsatz Abo</t>
  </si>
  <si>
    <t>Umsatz</t>
  </si>
  <si>
    <t>Einzahlung</t>
  </si>
  <si>
    <t>Wiederkehrender SaaS-Umsatz</t>
  </si>
  <si>
    <t>Consulting</t>
  </si>
  <si>
    <t>Beratungsprojekte</t>
  </si>
  <si>
    <t>Projektgeschäft, schwankend je Monat</t>
  </si>
  <si>
    <t>Customer Success</t>
  </si>
  <si>
    <t>Wartungsverträge</t>
  </si>
  <si>
    <t>Serviceverträge</t>
  </si>
  <si>
    <t>Sonstige Erlöse</t>
  </si>
  <si>
    <t>Einmalige Sondererlöse</t>
  </si>
  <si>
    <t>Operations</t>
  </si>
  <si>
    <t>Materialeinsatz</t>
  </si>
  <si>
    <t>Variable Kosten</t>
  </si>
  <si>
    <t>Auszahlung</t>
  </si>
  <si>
    <t>Cloud- und produktionsnahe Kosten</t>
  </si>
  <si>
    <t>Finance</t>
  </si>
  <si>
    <t>Zahlungsgebühren</t>
  </si>
  <si>
    <t>Payment Provider</t>
  </si>
  <si>
    <t>Externe Umsetzung</t>
  </si>
  <si>
    <t>Freelancer &amp; technische Leistungen</t>
  </si>
  <si>
    <t>Personal Vertrieb</t>
  </si>
  <si>
    <t>Gehälter inkl. Nebenkosten</t>
  </si>
  <si>
    <t>Product</t>
  </si>
  <si>
    <t>Personal Produkt</t>
  </si>
  <si>
    <t>Produktteam</t>
  </si>
  <si>
    <t>Admin</t>
  </si>
  <si>
    <t>Backoffice &amp; Management</t>
  </si>
  <si>
    <t>Verwaltung und Geschäftsführung</t>
  </si>
  <si>
    <t>Büromiete</t>
  </si>
  <si>
    <t>Miete, Nebenkosten, Reinigung</t>
  </si>
  <si>
    <t>IT</t>
  </si>
  <si>
    <t>Software &amp; Tools</t>
  </si>
  <si>
    <t>SaaS, Lizenzen, Hosting-Tools</t>
  </si>
  <si>
    <t>Versicherungen</t>
  </si>
  <si>
    <t>Betriebshaftpflicht etc.</t>
  </si>
  <si>
    <t>Buchhaltung &amp; Steuerberatung</t>
  </si>
  <si>
    <t>Buchhaltung, Abschlussvorbereitung</t>
  </si>
  <si>
    <t>Performance Marketing</t>
  </si>
  <si>
    <t>Paid Ads Budget</t>
  </si>
  <si>
    <t>Content &amp; Marke</t>
  </si>
  <si>
    <t>Content, Design, Branding</t>
  </si>
  <si>
    <t>Reise &amp; Kundentermine</t>
  </si>
  <si>
    <t>Kundentermine, Messen</t>
  </si>
  <si>
    <t>HR</t>
  </si>
  <si>
    <t>Weiterbildung</t>
  </si>
  <si>
    <t>Trainings und Zertifizierungen</t>
  </si>
  <si>
    <t>Hardware &amp; Arbeitsmittel</t>
  </si>
  <si>
    <t>Investition</t>
  </si>
  <si>
    <t>Laptops, Monitore, Ausstattung</t>
  </si>
  <si>
    <t>Produktionsausrüstung</t>
  </si>
  <si>
    <t>Spezielle Ausrüstung</t>
  </si>
  <si>
    <t>Darlehenstilgung</t>
  </si>
  <si>
    <t>Tilgung bestehendes Darlehen</t>
  </si>
  <si>
    <t>Steuervorauszahlungen</t>
  </si>
  <si>
    <t>Quartalsweise Steuerzahlungen</t>
  </si>
  <si>
    <t>Monatsvergleich Soll/Ist nach Szenario</t>
  </si>
  <si>
    <t>Operativer Cashflow Soll</t>
  </si>
  <si>
    <t>Operativer Cashflow Ist</t>
  </si>
  <si>
    <t>Liquiditätswarnung</t>
  </si>
  <si>
    <t>Break-even und Deckungsbeitrag</t>
  </si>
  <si>
    <t>Erläuterung</t>
  </si>
  <si>
    <t>Umsatz Soll</t>
  </si>
  <si>
    <t>Jahresumsatz nach Szenario</t>
  </si>
  <si>
    <t>Variable Kosten Soll</t>
  </si>
  <si>
    <t>Material, Gebühren, externe Umsetzung</t>
  </si>
  <si>
    <t>Deckungsbeitrag</t>
  </si>
  <si>
    <t>Umsatz minus variable Kosten</t>
  </si>
  <si>
    <t>Fixe Kosten</t>
  </si>
  <si>
    <t>Personal, Fixkosten, Marketing</t>
  </si>
  <si>
    <t>Fixe Kosten / Deckungsbeitragsquote</t>
  </si>
  <si>
    <t>Ist-Erfassung</t>
  </si>
  <si>
    <t>Trage hier reale Buchungen ein. Formeln für Netto, MwSt, Cashflow, Monat und Jahr werden automatisch berechnet.</t>
  </si>
  <si>
    <t>Datum</t>
  </si>
  <si>
    <t>Bewegung</t>
  </si>
  <si>
    <t>Geschäftspartner</t>
  </si>
  <si>
    <t>Beschreibung</t>
  </si>
  <si>
    <t>Betrag brutto</t>
  </si>
  <si>
    <t>Betrag netto</t>
  </si>
  <si>
    <t>MwSt-Betrag</t>
  </si>
  <si>
    <t>Cashflow netto</t>
  </si>
  <si>
    <t>Monat</t>
  </si>
  <si>
    <t>Jahr</t>
  </si>
  <si>
    <t>Musterkunde Nord GmbH</t>
  </si>
  <si>
    <t>Abo-Rechnung Januar</t>
  </si>
  <si>
    <t>Gebucht</t>
  </si>
  <si>
    <t>Berg &amp; Partner KG</t>
  </si>
  <si>
    <t>Workshop Digitalisierung</t>
  </si>
  <si>
    <t>CloudWerk AG</t>
  </si>
  <si>
    <t>Softwarelizenzen Januar</t>
  </si>
  <si>
    <t>Immobilien Kontor GmbH</t>
  </si>
  <si>
    <t>Büromiete Januar</t>
  </si>
  <si>
    <t>Interne Lohnzahlung</t>
  </si>
  <si>
    <t>Gehälter Vertrieb Januar</t>
  </si>
  <si>
    <t>Musterkunde Süd GmbH</t>
  </si>
  <si>
    <t>Abo-Rechnung Februar</t>
  </si>
  <si>
    <t>AdNet Media GmbH</t>
  </si>
  <si>
    <t>Kampagnenbudget Februar</t>
  </si>
  <si>
    <t>Freelance Studio Weber</t>
  </si>
  <si>
    <t>Technische Umsetzung Sprint 2</t>
  </si>
  <si>
    <t>Servicekunde Alpha GmbH</t>
  </si>
  <si>
    <t>Wartungsvertrag Q1</t>
  </si>
  <si>
    <t>Steuerkanzlei Beispiel</t>
  </si>
  <si>
    <t>BWA und UStVA Q1</t>
  </si>
  <si>
    <t>Finanzamt</t>
  </si>
  <si>
    <t>Steuervorauszahlung Q1</t>
  </si>
  <si>
    <t>Mittelstand Pilot GmbH</t>
  </si>
  <si>
    <t>Implementierungsprojekt</t>
  </si>
  <si>
    <t>Offen</t>
  </si>
  <si>
    <t>Technikhaus GmbH</t>
  </si>
  <si>
    <t>Neue Testumgebung</t>
  </si>
  <si>
    <t>Annahmen und Stammdaten</t>
  </si>
  <si>
    <t>Umsatzfaktor</t>
  </si>
  <si>
    <t>Kostenfaktor</t>
  </si>
  <si>
    <t>Investitionsfaktor</t>
  </si>
  <si>
    <t>Parameter</t>
  </si>
  <si>
    <t>Wird in Übersichten verwendet</t>
  </si>
  <si>
    <t>Wachstum</t>
  </si>
  <si>
    <t>Bankbestand zum Jahresbeginn</t>
  </si>
  <si>
    <t>Konservativ</t>
  </si>
  <si>
    <t>Warnschwelle für Liquidität</t>
  </si>
  <si>
    <t>Stresstest</t>
  </si>
  <si>
    <t>Umsatzsteuer Standard</t>
  </si>
  <si>
    <t>Für Beispielwerte</t>
  </si>
  <si>
    <t>MwSt-Bezeichnung</t>
  </si>
  <si>
    <t>Satz</t>
  </si>
  <si>
    <t>Anwendung</t>
  </si>
  <si>
    <t>Liste</t>
  </si>
  <si>
    <t>Planungslogik</t>
  </si>
  <si>
    <t>Szenariofaktor</t>
  </si>
  <si>
    <t>Standard</t>
  </si>
  <si>
    <t>Regelsteuersatz</t>
  </si>
  <si>
    <t>Bei den meisten B2B-Leistungen</t>
  </si>
  <si>
    <t>Geldeingang</t>
  </si>
  <si>
    <t>Reduziert</t>
  </si>
  <si>
    <t>Ermäßigter Satz</t>
  </si>
  <si>
    <t>Nur falls zutreffend</t>
  </si>
  <si>
    <t>Geldausgang</t>
  </si>
  <si>
    <t>Steuerfrei</t>
  </si>
  <si>
    <t>Ohne Umsatzsteuer</t>
  </si>
  <si>
    <t>Z. B. steuerfreie Umsätze</t>
  </si>
  <si>
    <t>Geplant, noch nicht realisiert</t>
  </si>
  <si>
    <t>Nicht relevant</t>
  </si>
  <si>
    <t>Interne Planung</t>
  </si>
  <si>
    <t>Für reine Managementwerte</t>
  </si>
  <si>
    <t>Ist-Wert bereits gebucht</t>
  </si>
  <si>
    <t>Verschoben</t>
  </si>
  <si>
    <t>Zahlung verschiebt sich</t>
  </si>
  <si>
    <t>Prüfen</t>
  </si>
  <si>
    <t>Unklarer Vorgang</t>
  </si>
  <si>
    <t>Umsatzabhängige Kosten</t>
  </si>
  <si>
    <t>Löhne, Gehälter, Lohnnebenkosten</t>
  </si>
  <si>
    <t>Miete, Software, Versicherungen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</si>
</sst>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\ &quot;€&quot;;[Red]\(#,##0\ &quot;€&quot;\);\-"/>
    <numFmt numFmtId="166" formatCode="0.0%;[Red]\(0.0%\);\-"/>
    <numFmt numFmtId="167" formatCode="dd\.mm\.yyyy"/>
  </numFmts>
  <fonts count="11" x14ac:knownFonts="1">
    <font>
      <sz val="11"/>
      <name val="Carlito"/>
    </font>
    <font>
      <b/>
      <sz val="11"/>
      <color rgb="FFFFFFFF"/>
      <name val="Carlito"/>
    </font>
    <font>
      <i/>
      <sz val="11"/>
      <color rgb="FF374151"/>
      <name val="Carlito"/>
    </font>
    <font>
      <b/>
      <sz val="13"/>
      <color rgb="FFFFFFFF"/>
      <name val="Carlito"/>
    </font>
    <font>
      <sz val="11"/>
      <color rgb="FF0000FF"/>
      <name val="Carlito"/>
    </font>
    <font>
      <sz val="11"/>
      <color rgb="FF008000"/>
      <name val="Carlito"/>
    </font>
    <font>
      <b/>
      <sz val="10"/>
      <color rgb="FFFFFFFF"/>
      <name val="Calibri"/>
    </font>
    <font>
      <sz val="10"/>
      <name val="Calibri"/>
    </font>
    <font>
      <sz val="11"/>
      <name val="Carlito"/>
    </font>
    <font>
      <b/>
      <sz val="22"/>
      <color rgb="FFFFFFFF"/>
      <name val="Calibri"/>
      <family val="2"/>
    </font>
    <font>
      <sz val="2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0F766E"/>
      </patternFill>
    </fill>
    <fill>
      <patternFill patternType="solid">
        <fgColor rgb="FFF3F4F6"/>
      </patternFill>
    </fill>
    <fill>
      <patternFill patternType="solid">
        <fgColor rgb="FF374151"/>
      </patternFill>
    </fill>
    <fill>
      <patternFill patternType="solid">
        <fgColor rgb="FFFFF2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87">
    <xf numFmtId="0" fontId="0" fillId="0" borderId="0" xfId="0"/>
    <xf numFmtId="0" fontId="1" fillId="3" borderId="0" xfId="1" applyFont="1" applyFill="1" applyAlignment="1">
      <alignment horizont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2" xfId="1" applyFont="1" applyFill="1" applyBorder="1" applyAlignment="1">
      <alignment horizontal="center" wrapText="1"/>
    </xf>
    <xf numFmtId="0" fontId="1" fillId="3" borderId="3" xfId="1" applyFont="1" applyFill="1" applyBorder="1" applyAlignment="1">
      <alignment horizontal="center" wrapText="1"/>
    </xf>
    <xf numFmtId="0" fontId="0" fillId="0" borderId="4" xfId="1" applyFont="1" applyBorder="1" applyAlignment="1">
      <alignment wrapText="1"/>
    </xf>
    <xf numFmtId="0" fontId="0" fillId="0" borderId="5" xfId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0" fillId="0" borderId="7" xfId="1" applyFont="1" applyBorder="1" applyAlignment="1">
      <alignment wrapText="1"/>
    </xf>
    <xf numFmtId="0" fontId="0" fillId="0" borderId="8" xfId="1" applyFont="1" applyBorder="1" applyAlignment="1">
      <alignment wrapText="1"/>
    </xf>
    <xf numFmtId="0" fontId="0" fillId="0" borderId="9" xfId="1" applyFont="1" applyBorder="1" applyAlignment="1">
      <alignment wrapText="1"/>
    </xf>
    <xf numFmtId="164" fontId="0" fillId="0" borderId="5" xfId="1" applyNumberFormat="1" applyFont="1" applyBorder="1" applyAlignment="1">
      <alignment wrapText="1"/>
    </xf>
    <xf numFmtId="164" fontId="0" fillId="0" borderId="6" xfId="1" applyNumberFormat="1" applyFont="1" applyBorder="1" applyAlignment="1">
      <alignment wrapText="1"/>
    </xf>
    <xf numFmtId="164" fontId="0" fillId="0" borderId="8" xfId="1" applyNumberFormat="1" applyFont="1" applyBorder="1" applyAlignment="1">
      <alignment wrapText="1"/>
    </xf>
    <xf numFmtId="164" fontId="0" fillId="0" borderId="9" xfId="1" applyNumberFormat="1" applyFont="1" applyBorder="1" applyAlignment="1">
      <alignment wrapText="1"/>
    </xf>
    <xf numFmtId="165" fontId="0" fillId="0" borderId="5" xfId="1" applyNumberFormat="1" applyFont="1" applyBorder="1" applyAlignment="1">
      <alignment wrapText="1"/>
    </xf>
    <xf numFmtId="165" fontId="0" fillId="0" borderId="8" xfId="1" applyNumberFormat="1" applyFont="1" applyBorder="1" applyAlignment="1">
      <alignment wrapText="1"/>
    </xf>
    <xf numFmtId="0" fontId="0" fillId="0" borderId="11" xfId="1" applyFont="1" applyBorder="1"/>
    <xf numFmtId="0" fontId="0" fillId="0" borderId="12" xfId="1" applyFont="1" applyBorder="1"/>
    <xf numFmtId="0" fontId="0" fillId="0" borderId="14" xfId="1" applyFont="1" applyBorder="1"/>
    <xf numFmtId="0" fontId="0" fillId="0" borderId="15" xfId="1" applyFont="1" applyBorder="1"/>
    <xf numFmtId="0" fontId="0" fillId="0" borderId="17" xfId="1" applyFont="1" applyBorder="1"/>
    <xf numFmtId="0" fontId="0" fillId="0" borderId="18" xfId="1" applyFont="1" applyBorder="1"/>
    <xf numFmtId="0" fontId="0" fillId="0" borderId="10" xfId="1" applyFont="1" applyBorder="1" applyAlignment="1">
      <alignment wrapText="1"/>
    </xf>
    <xf numFmtId="0" fontId="0" fillId="0" borderId="11" xfId="1" applyFont="1" applyBorder="1" applyAlignment="1">
      <alignment wrapText="1"/>
    </xf>
    <xf numFmtId="0" fontId="0" fillId="0" borderId="13" xfId="1" applyFont="1" applyBorder="1" applyAlignment="1">
      <alignment wrapText="1"/>
    </xf>
    <xf numFmtId="0" fontId="0" fillId="0" borderId="14" xfId="1" applyFont="1" applyBorder="1" applyAlignment="1">
      <alignment wrapText="1"/>
    </xf>
    <xf numFmtId="0" fontId="0" fillId="0" borderId="16" xfId="1" applyFont="1" applyBorder="1" applyAlignment="1">
      <alignment wrapText="1"/>
    </xf>
    <xf numFmtId="0" fontId="0" fillId="0" borderId="17" xfId="1" applyFont="1" applyBorder="1" applyAlignment="1">
      <alignment wrapText="1"/>
    </xf>
    <xf numFmtId="9" fontId="0" fillId="0" borderId="11" xfId="1" applyNumberFormat="1" applyFont="1" applyBorder="1" applyAlignment="1">
      <alignment wrapText="1"/>
    </xf>
    <xf numFmtId="9" fontId="0" fillId="0" borderId="14" xfId="1" applyNumberFormat="1" applyFont="1" applyBorder="1" applyAlignment="1">
      <alignment wrapText="1"/>
    </xf>
    <xf numFmtId="9" fontId="0" fillId="0" borderId="17" xfId="1" applyNumberFormat="1" applyFont="1" applyBorder="1" applyAlignment="1">
      <alignment wrapText="1"/>
    </xf>
    <xf numFmtId="165" fontId="4" fillId="6" borderId="11" xfId="1" applyNumberFormat="1" applyFont="1" applyFill="1" applyBorder="1"/>
    <xf numFmtId="165" fontId="0" fillId="0" borderId="11" xfId="1" applyNumberFormat="1" applyFont="1" applyBorder="1"/>
    <xf numFmtId="165" fontId="4" fillId="6" borderId="14" xfId="1" applyNumberFormat="1" applyFont="1" applyFill="1" applyBorder="1"/>
    <xf numFmtId="165" fontId="0" fillId="0" borderId="14" xfId="1" applyNumberFormat="1" applyFont="1" applyBorder="1"/>
    <xf numFmtId="165" fontId="4" fillId="6" borderId="17" xfId="1" applyNumberFormat="1" applyFont="1" applyFill="1" applyBorder="1"/>
    <xf numFmtId="165" fontId="0" fillId="0" borderId="17" xfId="1" applyNumberFormat="1" applyFont="1" applyBorder="1"/>
    <xf numFmtId="166" fontId="0" fillId="0" borderId="11" xfId="1" applyNumberFormat="1" applyFont="1" applyBorder="1"/>
    <xf numFmtId="166" fontId="0" fillId="0" borderId="14" xfId="1" applyNumberFormat="1" applyFont="1" applyBorder="1"/>
    <xf numFmtId="166" fontId="0" fillId="0" borderId="17" xfId="1" applyNumberFormat="1" applyFont="1" applyBorder="1"/>
    <xf numFmtId="0" fontId="0" fillId="0" borderId="1" xfId="1" applyFont="1" applyBorder="1"/>
    <xf numFmtId="0" fontId="1" fillId="3" borderId="2" xfId="1" applyFont="1" applyFill="1" applyBorder="1" applyAlignment="1">
      <alignment horizontal="center"/>
    </xf>
    <xf numFmtId="0" fontId="1" fillId="3" borderId="3" xfId="1" applyFont="1" applyFill="1" applyBorder="1" applyAlignment="1">
      <alignment horizontal="center"/>
    </xf>
    <xf numFmtId="0" fontId="0" fillId="0" borderId="4" xfId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0" fillId="0" borderId="19" xfId="1" applyFont="1" applyBorder="1"/>
    <xf numFmtId="0" fontId="0" fillId="0" borderId="20" xfId="1" applyFont="1" applyBorder="1"/>
    <xf numFmtId="0" fontId="0" fillId="0" borderId="21" xfId="1" applyFont="1" applyBorder="1"/>
    <xf numFmtId="0" fontId="1" fillId="3" borderId="1" xfId="1" applyFont="1" applyFill="1" applyBorder="1"/>
    <xf numFmtId="0" fontId="1" fillId="3" borderId="2" xfId="1" applyFont="1" applyFill="1" applyBorder="1"/>
    <xf numFmtId="0" fontId="1" fillId="3" borderId="3" xfId="1" applyFont="1" applyFill="1" applyBorder="1"/>
    <xf numFmtId="0" fontId="0" fillId="0" borderId="5" xfId="1" applyFont="1" applyBorder="1"/>
    <xf numFmtId="0" fontId="0" fillId="0" borderId="6" xfId="1" applyFont="1" applyBorder="1"/>
    <xf numFmtId="165" fontId="0" fillId="0" borderId="20" xfId="1" applyNumberFormat="1" applyFont="1" applyBorder="1"/>
    <xf numFmtId="167" fontId="0" fillId="0" borderId="10" xfId="1" applyNumberFormat="1" applyFont="1" applyBorder="1" applyAlignment="1">
      <alignment wrapText="1"/>
    </xf>
    <xf numFmtId="165" fontId="4" fillId="6" borderId="11" xfId="1" applyNumberFormat="1" applyFont="1" applyFill="1" applyBorder="1" applyAlignment="1">
      <alignment wrapText="1"/>
    </xf>
    <xf numFmtId="167" fontId="0" fillId="0" borderId="13" xfId="1" applyNumberFormat="1" applyFont="1" applyBorder="1" applyAlignment="1">
      <alignment wrapText="1"/>
    </xf>
    <xf numFmtId="165" fontId="4" fillId="6" borderId="14" xfId="1" applyNumberFormat="1" applyFont="1" applyFill="1" applyBorder="1" applyAlignment="1">
      <alignment wrapText="1"/>
    </xf>
    <xf numFmtId="167" fontId="0" fillId="0" borderId="16" xfId="1" applyNumberFormat="1" applyFont="1" applyBorder="1" applyAlignment="1">
      <alignment wrapText="1"/>
    </xf>
    <xf numFmtId="165" fontId="4" fillId="6" borderId="17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horizontal="center"/>
    </xf>
    <xf numFmtId="0" fontId="4" fillId="6" borderId="5" xfId="1" applyFont="1" applyFill="1" applyBorder="1"/>
    <xf numFmtId="165" fontId="0" fillId="0" borderId="21" xfId="1" applyNumberFormat="1" applyFont="1" applyBorder="1"/>
    <xf numFmtId="165" fontId="5" fillId="0" borderId="5" xfId="1" applyNumberFormat="1" applyFont="1" applyBorder="1"/>
    <xf numFmtId="165" fontId="5" fillId="0" borderId="20" xfId="1" applyNumberFormat="1" applyFont="1" applyBorder="1"/>
    <xf numFmtId="166" fontId="0" fillId="0" borderId="20" xfId="1" applyNumberFormat="1" applyFont="1" applyBorder="1"/>
    <xf numFmtId="166" fontId="0" fillId="0" borderId="5" xfId="1" applyNumberFormat="1" applyFont="1" applyBorder="1"/>
    <xf numFmtId="0" fontId="1" fillId="3" borderId="1" xfId="1" applyFont="1" applyFill="1" applyBorder="1" applyAlignment="1">
      <alignment wrapText="1"/>
    </xf>
    <xf numFmtId="0" fontId="1" fillId="3" borderId="2" xfId="1" applyFont="1" applyFill="1" applyBorder="1" applyAlignment="1">
      <alignment wrapText="1"/>
    </xf>
    <xf numFmtId="0" fontId="1" fillId="3" borderId="3" xfId="1" applyFont="1" applyFill="1" applyBorder="1" applyAlignment="1">
      <alignment wrapText="1"/>
    </xf>
    <xf numFmtId="0" fontId="0" fillId="0" borderId="19" xfId="1" applyFont="1" applyBorder="1" applyAlignment="1">
      <alignment wrapText="1"/>
    </xf>
    <xf numFmtId="0" fontId="0" fillId="0" borderId="20" xfId="1" applyFont="1" applyBorder="1" applyAlignment="1">
      <alignment wrapText="1"/>
    </xf>
    <xf numFmtId="0" fontId="7" fillId="0" borderId="0" xfId="1" applyFont="1"/>
    <xf numFmtId="0" fontId="6" fillId="2" borderId="0" xfId="1" applyFont="1" applyFill="1" applyAlignment="1">
      <alignment horizontal="left"/>
    </xf>
    <xf numFmtId="0" fontId="7" fillId="0" borderId="0" xfId="1" applyFont="1"/>
    <xf numFmtId="0" fontId="2" fillId="4" borderId="0" xfId="1" applyFont="1" applyFill="1"/>
    <xf numFmtId="0" fontId="0" fillId="0" borderId="0" xfId="0"/>
    <xf numFmtId="0" fontId="3" fillId="5" borderId="0" xfId="1" applyFont="1" applyFill="1"/>
    <xf numFmtId="0" fontId="0" fillId="0" borderId="5" xfId="1" applyFont="1" applyBorder="1" applyAlignment="1">
      <alignment wrapText="1"/>
    </xf>
    <xf numFmtId="0" fontId="0" fillId="0" borderId="6" xfId="1" applyFont="1" applyBorder="1" applyAlignment="1">
      <alignment wrapText="1"/>
    </xf>
    <xf numFmtId="0" fontId="0" fillId="0" borderId="20" xfId="1" applyFont="1" applyBorder="1" applyAlignment="1">
      <alignment wrapText="1"/>
    </xf>
    <xf numFmtId="0" fontId="0" fillId="0" borderId="21" xfId="1" applyFont="1" applyBorder="1" applyAlignment="1">
      <alignment wrapText="1"/>
    </xf>
    <xf numFmtId="0" fontId="6" fillId="2" borderId="0" xfId="1" applyFont="1" applyFill="1"/>
    <xf numFmtId="0" fontId="9" fillId="2" borderId="0" xfId="1" applyFont="1" applyFill="1" applyAlignment="1">
      <alignment horizontal="left"/>
    </xf>
    <xf numFmtId="0" fontId="10" fillId="0" borderId="0" xfId="1" applyFont="1"/>
  </cellXfs>
  <cellStyles count="2">
    <cellStyle name="Normal" xfId="1" xr:uid="{00000000-0005-0000-0000-000000000000}"/>
    <cellStyle name="Standard" xfId="0" builtinId="0"/>
  </cellStyles>
  <dxfs count="12">
    <dxf>
      <font>
        <color rgb="FF047857"/>
      </font>
      <fill>
        <patternFill patternType="solid">
          <bgColor rgb="FFDCFCE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ill>
        <patternFill patternType="solid">
          <bgColor rgb="FFFECACA"/>
        </patternFill>
      </fill>
    </dxf>
    <dxf>
      <font>
        <color rgb="FFB91C1C"/>
      </font>
      <fill>
        <patternFill patternType="solid">
          <bgColor rgb="FFFECACA"/>
        </patternFill>
      </fill>
    </dxf>
    <dxf>
      <font>
        <color rgb="FFB91C1C"/>
      </font>
      <fill>
        <patternFill patternType="solid">
          <bgColor rgb="FFFECACA"/>
        </patternFill>
      </fill>
    </dxf>
    <dxf>
      <font>
        <b/>
        <color rgb="FFB91C1C"/>
      </font>
      <fill>
        <patternFill patternType="solid">
          <bgColor rgb="FFFECACA"/>
        </patternFill>
      </fill>
    </dxf>
    <dxf>
      <font>
        <b/>
        <color rgb="FF047857"/>
      </font>
      <fill>
        <patternFill patternType="solid">
          <bgColor rgb="FFDCFCE7"/>
        </patternFill>
      </fill>
    </dxf>
    <dxf>
      <font>
        <b/>
        <color rgb="FFB91C1C"/>
      </font>
      <fill>
        <patternFill patternType="solid">
          <bgColor rgb="FFFECACA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B91C1C"/>
      </font>
      <fill>
        <patternFill patternType="solid">
          <bgColor rgb="FFFECAC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v>Endbestand Soll</c:v>
          </c:tx>
          <c:cat>
            <c:strRef>
              <c:f>Übersicht!$B$11:$M$11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Übersicht!$B$18:$M$18</c:f>
              <c:numCache>
                <c:formatCode>General</c:formatCode>
                <c:ptCount val="12"/>
                <c:pt idx="0">
                  <c:v>26870</c:v>
                </c:pt>
                <c:pt idx="1">
                  <c:v>11810</c:v>
                </c:pt>
                <c:pt idx="2">
                  <c:v>-3180</c:v>
                </c:pt>
                <c:pt idx="3">
                  <c:v>-28010</c:v>
                </c:pt>
                <c:pt idx="4">
                  <c:v>-39580</c:v>
                </c:pt>
                <c:pt idx="5">
                  <c:v>-55990</c:v>
                </c:pt>
                <c:pt idx="6">
                  <c:v>-68990</c:v>
                </c:pt>
                <c:pt idx="7">
                  <c:v>-82020</c:v>
                </c:pt>
                <c:pt idx="8">
                  <c:v>-102890</c:v>
                </c:pt>
                <c:pt idx="9">
                  <c:v>-114700</c:v>
                </c:pt>
                <c:pt idx="10">
                  <c:v>-123160</c:v>
                </c:pt>
                <c:pt idx="11">
                  <c:v>-135460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83B-9859-A07051035497}"/>
            </c:ext>
          </c:extLst>
        </c:ser>
        <c:ser>
          <c:idx val="1"/>
          <c:order val="1"/>
          <c:tx>
            <c:v>Endbestand Ist</c:v>
          </c:tx>
          <c:cat>
            <c:strRef>
              <c:f>Übersicht!$B$11:$M$11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Übersicht!$B$19:$M$19</c:f>
              <c:numCache>
                <c:formatCode>General</c:formatCode>
                <c:ptCount val="12"/>
                <c:pt idx="0">
                  <c:v>64300</c:v>
                </c:pt>
                <c:pt idx="1">
                  <c:v>80300</c:v>
                </c:pt>
                <c:pt idx="2">
                  <c:v>78300</c:v>
                </c:pt>
                <c:pt idx="3">
                  <c:v>78300</c:v>
                </c:pt>
                <c:pt idx="4">
                  <c:v>78300</c:v>
                </c:pt>
                <c:pt idx="5">
                  <c:v>78300</c:v>
                </c:pt>
                <c:pt idx="6">
                  <c:v>78300</c:v>
                </c:pt>
                <c:pt idx="7">
                  <c:v>78300</c:v>
                </c:pt>
                <c:pt idx="8">
                  <c:v>78300</c:v>
                </c:pt>
                <c:pt idx="9">
                  <c:v>78300</c:v>
                </c:pt>
                <c:pt idx="10">
                  <c:v>78300</c:v>
                </c:pt>
                <c:pt idx="11">
                  <c:v>78300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83B-9859-A07051035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Cashflow Soll</c:v>
          </c:tx>
          <c:invertIfNegative val="1"/>
          <c:cat>
            <c:strRef>
              <c:f>Übersicht!$B$11:$M$11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Übersicht!$B$16:$M$16</c:f>
              <c:numCache>
                <c:formatCode>General</c:formatCode>
                <c:ptCount val="12"/>
                <c:pt idx="0">
                  <c:v>-15130</c:v>
                </c:pt>
                <c:pt idx="1">
                  <c:v>-15060</c:v>
                </c:pt>
                <c:pt idx="2">
                  <c:v>-14990</c:v>
                </c:pt>
                <c:pt idx="3">
                  <c:v>-24830</c:v>
                </c:pt>
                <c:pt idx="4">
                  <c:v>-11570</c:v>
                </c:pt>
                <c:pt idx="5">
                  <c:v>-16410</c:v>
                </c:pt>
                <c:pt idx="6">
                  <c:v>-13000</c:v>
                </c:pt>
                <c:pt idx="7">
                  <c:v>-13030</c:v>
                </c:pt>
                <c:pt idx="8">
                  <c:v>-20870</c:v>
                </c:pt>
                <c:pt idx="9">
                  <c:v>-11810</c:v>
                </c:pt>
                <c:pt idx="10">
                  <c:v>-8460</c:v>
                </c:pt>
                <c:pt idx="11">
                  <c:v>-12300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1-4B6D-9B5A-C3D15392BF67}"/>
            </c:ext>
          </c:extLst>
        </c:ser>
        <c:ser>
          <c:idx val="1"/>
          <c:order val="1"/>
          <c:tx>
            <c:v>Cashflow Ist</c:v>
          </c:tx>
          <c:invertIfNegative val="1"/>
          <c:cat>
            <c:strRef>
              <c:f>Übersicht!$B$11:$M$11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Übersicht!$B$17:$M$17</c:f>
              <c:numCache>
                <c:formatCode>General</c:formatCode>
                <c:ptCount val="12"/>
                <c:pt idx="0">
                  <c:v>22300</c:v>
                </c:pt>
                <c:pt idx="1">
                  <c:v>16000</c:v>
                </c:pt>
                <c:pt idx="2">
                  <c:v>-2000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1-4B6D-9B5A-C3D15392B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4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Soll</c:v>
          </c:tx>
          <c:invertIfNegative val="1"/>
          <c:cat>
            <c:strRef>
              <c:f>Übersicht!$A$23:$A$29</c:f>
              <c:strCache>
                <c:ptCount val="7"/>
                <c:pt idx="0">
                  <c:v>Wareneinsatz</c:v>
                </c:pt>
                <c:pt idx="1">
                  <c:v>Personal</c:v>
                </c:pt>
                <c:pt idx="2">
                  <c:v>Fixkosten</c:v>
                </c:pt>
                <c:pt idx="3">
                  <c:v>Marketing</c:v>
                </c:pt>
                <c:pt idx="4">
                  <c:v>Investitionen</c:v>
                </c:pt>
                <c:pt idx="5">
                  <c:v>Finanzierung</c:v>
                </c:pt>
                <c:pt idx="6">
                  <c:v>Steuern</c:v>
                </c:pt>
              </c:strCache>
            </c:strRef>
          </c:cat>
          <c:val>
            <c:numRef>
              <c:f>Übersicht!$B$23:$B$29</c:f>
              <c:numCache>
                <c:formatCode>General</c:formatCode>
                <c:ptCount val="7"/>
                <c:pt idx="0">
                  <c:v>114860</c:v>
                </c:pt>
                <c:pt idx="1">
                  <c:v>358200</c:v>
                </c:pt>
                <c:pt idx="2">
                  <c:v>99200</c:v>
                </c:pt>
                <c:pt idx="3">
                  <c:v>121600</c:v>
                </c:pt>
                <c:pt idx="4">
                  <c:v>30500</c:v>
                </c:pt>
                <c:pt idx="5">
                  <c:v>21600</c:v>
                </c:pt>
                <c:pt idx="6">
                  <c:v>27100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D-48D6-BC33-98ACDF819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14</xdr:col>
      <xdr:colOff>0</xdr:colOff>
      <xdr:row>48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0</xdr:colOff>
      <xdr:row>66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_Budgetplanung" displayName="Tabelle_Budgetplanung" ref="A5:X27">
  <tableColumns count="24">
    <tableColumn id="1" xr3:uid="{00000000-0010-0000-0000-000001000000}" name="Kostenstelle"/>
    <tableColumn id="2" xr3:uid="{00000000-0010-0000-0000-000002000000}" name="Budgetbereich"/>
    <tableColumn id="3" xr3:uid="{00000000-0010-0000-0000-000003000000}" name="Kategorie"/>
    <tableColumn id="4" xr3:uid="{00000000-0010-0000-0000-000004000000}" name="Typ"/>
    <tableColumn id="5" xr3:uid="{00000000-0010-0000-0000-000005000000}" name="MwSt-Satz"/>
    <tableColumn id="6" xr3:uid="{00000000-0010-0000-0000-000006000000}" name="Zahlungslogik"/>
    <tableColumn id="7" xr3:uid="{00000000-0010-0000-0000-000007000000}" name="Jan"/>
    <tableColumn id="8" xr3:uid="{00000000-0010-0000-0000-000008000000}" name="Feb"/>
    <tableColumn id="9" xr3:uid="{00000000-0010-0000-0000-000009000000}" name="Mrz"/>
    <tableColumn id="10" xr3:uid="{00000000-0010-0000-0000-00000A000000}" name="Apr"/>
    <tableColumn id="11" xr3:uid="{00000000-0010-0000-0000-00000B000000}" name="Mai"/>
    <tableColumn id="12" xr3:uid="{00000000-0010-0000-0000-00000C000000}" name="Jun"/>
    <tableColumn id="13" xr3:uid="{00000000-0010-0000-0000-00000D000000}" name="Jul"/>
    <tableColumn id="14" xr3:uid="{00000000-0010-0000-0000-00000E000000}" name="Aug"/>
    <tableColumn id="15" xr3:uid="{00000000-0010-0000-0000-00000F000000}" name="Sep"/>
    <tableColumn id="16" xr3:uid="{00000000-0010-0000-0000-000010000000}" name="Okt"/>
    <tableColumn id="17" xr3:uid="{00000000-0010-0000-0000-000011000000}" name="Nov"/>
    <tableColumn id="18" xr3:uid="{00000000-0010-0000-0000-000012000000}" name="Dez"/>
    <tableColumn id="19" xr3:uid="{00000000-0010-0000-0000-000013000000}" name="Jahres-Soll"/>
    <tableColumn id="20" xr3:uid="{00000000-0010-0000-0000-000014000000}" name="Jahres-Ist"/>
    <tableColumn id="21" xr3:uid="{00000000-0010-0000-0000-000015000000}" name="Abweichung"/>
    <tableColumn id="22" xr3:uid="{00000000-0010-0000-0000-000016000000}" name="Abw. %"/>
    <tableColumn id="23" xr3:uid="{00000000-0010-0000-0000-000017000000}" name="Status"/>
    <tableColumn id="24" xr3:uid="{00000000-0010-0000-0000-000018000000}" name="Hin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e_Ist_Erfassung" displayName="Tabelle_Ist_Erfassung" ref="A5:M305">
  <tableColumns count="13">
    <tableColumn id="1" xr3:uid="{00000000-0010-0000-0100-000001000000}" name="Datum"/>
    <tableColumn id="2" xr3:uid="{00000000-0010-0000-0100-000002000000}" name="Bewegung"/>
    <tableColumn id="3" xr3:uid="{00000000-0010-0000-0100-000003000000}" name="Kostenstelle"/>
    <tableColumn id="4" xr3:uid="{00000000-0010-0000-0100-000004000000}" name="Kategorie"/>
    <tableColumn id="5" xr3:uid="{00000000-0010-0000-0100-000005000000}" name="Geschäftspartner"/>
    <tableColumn id="6" xr3:uid="{00000000-0010-0000-0100-000006000000}" name="Beschreibung"/>
    <tableColumn id="7" xr3:uid="{00000000-0010-0000-0100-000007000000}" name="Betrag brutto"/>
    <tableColumn id="8" xr3:uid="{00000000-0010-0000-0100-000008000000}" name="Betrag netto"/>
    <tableColumn id="9" xr3:uid="{00000000-0010-0000-0100-000009000000}" name="MwSt-Betrag"/>
    <tableColumn id="10" xr3:uid="{00000000-0010-0000-0100-00000A000000}" name="Cashflow netto"/>
    <tableColumn id="11" xr3:uid="{00000000-0010-0000-0100-00000B000000}" name="Monat"/>
    <tableColumn id="12" xr3:uid="{00000000-0010-0000-0100-00000C000000}" name="Jahr"/>
    <tableColumn id="13" xr3:uid="{00000000-0010-0000-0100-00000D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"/>
  <sheetViews>
    <sheetView tabSelected="1" workbookViewId="0">
      <selection activeCell="G23" sqref="G23"/>
    </sheetView>
  </sheetViews>
  <sheetFormatPr baseColWidth="10" defaultColWidth="9" defaultRowHeight="15" x14ac:dyDescent="0.25"/>
  <cols>
    <col min="1" max="1" width="18" customWidth="1"/>
    <col min="2" max="2" width="14" customWidth="1"/>
    <col min="3" max="3" width="20" customWidth="1"/>
    <col min="4" max="4" width="14" customWidth="1"/>
    <col min="5" max="5" width="20" customWidth="1"/>
    <col min="6" max="6" width="14" customWidth="1"/>
    <col min="7" max="7" width="22" customWidth="1"/>
    <col min="8" max="9" width="18" customWidth="1"/>
    <col min="10" max="10" width="40" customWidth="1"/>
    <col min="11" max="11" width="28" customWidth="1"/>
    <col min="12" max="12" width="14" customWidth="1"/>
    <col min="13" max="13" width="18" customWidth="1"/>
    <col min="14" max="14" width="14" customWidth="1"/>
  </cols>
  <sheetData>
    <row r="1" spans="1:26" ht="28.5" x14ac:dyDescent="0.4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4" spans="1:26" x14ac:dyDescent="0.25">
      <c r="A4" s="62" t="s">
        <v>2</v>
      </c>
      <c r="B4" s="42" t="s">
        <v>3</v>
      </c>
      <c r="C4" s="43" t="s">
        <v>4</v>
      </c>
      <c r="E4" s="62" t="s">
        <v>5</v>
      </c>
      <c r="F4" s="42" t="s">
        <v>3</v>
      </c>
      <c r="G4" s="42" t="s">
        <v>6</v>
      </c>
      <c r="H4" s="42"/>
      <c r="I4" s="42" t="s">
        <v>5</v>
      </c>
      <c r="J4" s="42" t="s">
        <v>3</v>
      </c>
      <c r="K4" s="42" t="s">
        <v>6</v>
      </c>
      <c r="L4" s="42"/>
      <c r="M4" s="42" t="s">
        <v>5</v>
      </c>
      <c r="N4" s="43" t="s">
        <v>3</v>
      </c>
    </row>
    <row r="5" spans="1:26" x14ac:dyDescent="0.25">
      <c r="A5" s="44" t="s">
        <v>7</v>
      </c>
      <c r="B5" s="63">
        <v>2026</v>
      </c>
      <c r="C5" s="54" t="s">
        <v>8</v>
      </c>
      <c r="E5" s="44" t="s">
        <v>9</v>
      </c>
      <c r="F5" s="45">
        <f>Budgetplanung!N33</f>
        <v>595600</v>
      </c>
      <c r="G5" s="53" t="s">
        <v>10</v>
      </c>
      <c r="H5" s="53"/>
      <c r="I5" s="53" t="s">
        <v>11</v>
      </c>
      <c r="J5" s="45">
        <f>Budgetplanung!N34</f>
        <v>64400</v>
      </c>
      <c r="K5" s="53" t="s">
        <v>12</v>
      </c>
      <c r="L5" s="53"/>
      <c r="M5" s="53" t="s">
        <v>13</v>
      </c>
      <c r="N5" s="46">
        <f>J5-F5</f>
        <v>-531200</v>
      </c>
    </row>
    <row r="6" spans="1:26" x14ac:dyDescent="0.25">
      <c r="A6" s="44" t="s">
        <v>14</v>
      </c>
      <c r="B6" s="63" t="s">
        <v>15</v>
      </c>
      <c r="C6" s="54" t="s">
        <v>16</v>
      </c>
      <c r="E6" s="44" t="s">
        <v>17</v>
      </c>
      <c r="F6" s="45">
        <f>Budgetplanung!N35</f>
        <v>773060</v>
      </c>
      <c r="G6" s="53" t="s">
        <v>18</v>
      </c>
      <c r="H6" s="53"/>
      <c r="I6" s="53" t="s">
        <v>19</v>
      </c>
      <c r="J6" s="45">
        <f>Budgetplanung!N36</f>
        <v>28100</v>
      </c>
      <c r="K6" s="53" t="s">
        <v>12</v>
      </c>
      <c r="L6" s="53"/>
      <c r="M6" s="53" t="s">
        <v>20</v>
      </c>
      <c r="N6" s="46">
        <f>F6-J6</f>
        <v>744960</v>
      </c>
    </row>
    <row r="7" spans="1:26" x14ac:dyDescent="0.25">
      <c r="A7" s="44" t="s">
        <v>21</v>
      </c>
      <c r="B7" s="65">
        <f>Annahmen!$G$5</f>
        <v>42000</v>
      </c>
      <c r="C7" s="54" t="s">
        <v>22</v>
      </c>
      <c r="E7" s="44" t="s">
        <v>23</v>
      </c>
      <c r="F7" s="45">
        <f>Budgetplanung!N37</f>
        <v>-177460</v>
      </c>
      <c r="G7" s="53" t="s">
        <v>24</v>
      </c>
      <c r="H7" s="53"/>
      <c r="I7" s="53" t="s">
        <v>25</v>
      </c>
      <c r="J7" s="45">
        <f>Budgetplanung!N38</f>
        <v>36300</v>
      </c>
      <c r="K7" s="53" t="s">
        <v>24</v>
      </c>
      <c r="L7" s="53"/>
      <c r="M7" s="53" t="s">
        <v>26</v>
      </c>
      <c r="N7" s="46">
        <f>J7-F7</f>
        <v>213760</v>
      </c>
    </row>
    <row r="8" spans="1:26" x14ac:dyDescent="0.25">
      <c r="A8" s="47" t="s">
        <v>27</v>
      </c>
      <c r="B8" s="66">
        <f>Annahmen!$G$6</f>
        <v>18000</v>
      </c>
      <c r="C8" s="49" t="s">
        <v>28</v>
      </c>
      <c r="E8" s="44" t="s">
        <v>29</v>
      </c>
      <c r="F8" s="45">
        <f>Budgetplanung!N39</f>
        <v>-135460</v>
      </c>
      <c r="G8" s="53" t="s">
        <v>30</v>
      </c>
      <c r="H8" s="53"/>
      <c r="I8" s="53" t="s">
        <v>31</v>
      </c>
      <c r="J8" s="45">
        <f>Budgetplanung!N40</f>
        <v>78300</v>
      </c>
      <c r="K8" s="53" t="s">
        <v>32</v>
      </c>
      <c r="L8" s="53"/>
      <c r="M8" s="53" t="s">
        <v>33</v>
      </c>
      <c r="N8" s="54" t="str">
        <f>IF(F8&lt;$B$8,"Reserve prüfen","OK")</f>
        <v>Reserve prüfen</v>
      </c>
    </row>
    <row r="9" spans="1:26" x14ac:dyDescent="0.25">
      <c r="E9" s="47" t="s">
        <v>34</v>
      </c>
      <c r="F9" s="55">
        <f>Budgetplanung!B50</f>
        <v>717336.60606564872</v>
      </c>
      <c r="G9" s="48" t="s">
        <v>35</v>
      </c>
      <c r="H9" s="48"/>
      <c r="I9" s="48" t="s">
        <v>36</v>
      </c>
      <c r="J9" s="67">
        <f>IFERROR(J7/F7,0)</f>
        <v>-0.20455313873548969</v>
      </c>
      <c r="K9" s="48" t="s">
        <v>37</v>
      </c>
      <c r="L9" s="48"/>
      <c r="M9" s="48" t="s">
        <v>38</v>
      </c>
      <c r="N9" s="64">
        <f>MIN(Budgetplanung!B39:M39)</f>
        <v>-135460</v>
      </c>
    </row>
    <row r="10" spans="1:26" ht="17.25" x14ac:dyDescent="0.3">
      <c r="A10" s="79" t="s">
        <v>39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1:26" x14ac:dyDescent="0.25">
      <c r="A11" s="62" t="s">
        <v>40</v>
      </c>
      <c r="B11" s="42" t="s">
        <v>41</v>
      </c>
      <c r="C11" s="42" t="s">
        <v>42</v>
      </c>
      <c r="D11" s="42" t="s">
        <v>43</v>
      </c>
      <c r="E11" s="42" t="s">
        <v>44</v>
      </c>
      <c r="F11" s="42" t="s">
        <v>45</v>
      </c>
      <c r="G11" s="42" t="s">
        <v>46</v>
      </c>
      <c r="H11" s="42" t="s">
        <v>47</v>
      </c>
      <c r="I11" s="42" t="s">
        <v>48</v>
      </c>
      <c r="J11" s="42" t="s">
        <v>49</v>
      </c>
      <c r="K11" s="42" t="s">
        <v>50</v>
      </c>
      <c r="L11" s="42" t="s">
        <v>51</v>
      </c>
      <c r="M11" s="42" t="s">
        <v>52</v>
      </c>
      <c r="N11" s="43" t="s">
        <v>53</v>
      </c>
    </row>
    <row r="12" spans="1:26" x14ac:dyDescent="0.25">
      <c r="A12" s="44" t="s">
        <v>54</v>
      </c>
      <c r="B12" s="45">
        <f>Budgetplanung!B33</f>
        <v>39700</v>
      </c>
      <c r="C12" s="45">
        <f>Budgetplanung!C33</f>
        <v>37300</v>
      </c>
      <c r="D12" s="45">
        <f>Budgetplanung!D33</f>
        <v>46700</v>
      </c>
      <c r="E12" s="45">
        <f>Budgetplanung!E33</f>
        <v>40500</v>
      </c>
      <c r="F12" s="45">
        <f>Budgetplanung!F33</f>
        <v>49100</v>
      </c>
      <c r="G12" s="45">
        <f>Budgetplanung!G33</f>
        <v>48900</v>
      </c>
      <c r="H12" s="45">
        <f>Budgetplanung!H33</f>
        <v>49600</v>
      </c>
      <c r="I12" s="45">
        <f>Budgetplanung!I33</f>
        <v>47900</v>
      </c>
      <c r="J12" s="45">
        <f>Budgetplanung!J33</f>
        <v>57000</v>
      </c>
      <c r="K12" s="45">
        <f>Budgetplanung!K33</f>
        <v>53100</v>
      </c>
      <c r="L12" s="45">
        <f>Budgetplanung!L33</f>
        <v>61000</v>
      </c>
      <c r="M12" s="45">
        <f>Budgetplanung!M33</f>
        <v>64800</v>
      </c>
      <c r="N12" s="46">
        <f>Budgetplanung!N33</f>
        <v>595600</v>
      </c>
    </row>
    <row r="13" spans="1:26" x14ac:dyDescent="0.25">
      <c r="A13" s="44" t="s">
        <v>55</v>
      </c>
      <c r="B13" s="45">
        <f>Budgetplanung!B34</f>
        <v>35500</v>
      </c>
      <c r="C13" s="45">
        <f>Budgetplanung!C34</f>
        <v>24500</v>
      </c>
      <c r="D13" s="45">
        <f>Budgetplanung!D34</f>
        <v>4400</v>
      </c>
      <c r="E13" s="45">
        <f>Budgetplanung!E34</f>
        <v>0</v>
      </c>
      <c r="F13" s="45">
        <f>Budgetplanung!F34</f>
        <v>0</v>
      </c>
      <c r="G13" s="45">
        <f>Budgetplanung!G34</f>
        <v>0</v>
      </c>
      <c r="H13" s="45">
        <f>Budgetplanung!H34</f>
        <v>0</v>
      </c>
      <c r="I13" s="45">
        <f>Budgetplanung!I34</f>
        <v>0</v>
      </c>
      <c r="J13" s="45">
        <f>Budgetplanung!J34</f>
        <v>0</v>
      </c>
      <c r="K13" s="45">
        <f>Budgetplanung!K34</f>
        <v>0</v>
      </c>
      <c r="L13" s="45">
        <f>Budgetplanung!L34</f>
        <v>0</v>
      </c>
      <c r="M13" s="45">
        <f>Budgetplanung!M34</f>
        <v>0</v>
      </c>
      <c r="N13" s="46">
        <f>Budgetplanung!N34</f>
        <v>64400</v>
      </c>
    </row>
    <row r="14" spans="1:26" x14ac:dyDescent="0.25">
      <c r="A14" s="44" t="s">
        <v>17</v>
      </c>
      <c r="B14" s="45">
        <f>Budgetplanung!B35</f>
        <v>54830</v>
      </c>
      <c r="C14" s="45">
        <f>Budgetplanung!C35</f>
        <v>52360</v>
      </c>
      <c r="D14" s="45">
        <f>Budgetplanung!D35</f>
        <v>61690</v>
      </c>
      <c r="E14" s="45">
        <f>Budgetplanung!E35</f>
        <v>65330</v>
      </c>
      <c r="F14" s="45">
        <f>Budgetplanung!F35</f>
        <v>60670</v>
      </c>
      <c r="G14" s="45">
        <f>Budgetplanung!G35</f>
        <v>65310</v>
      </c>
      <c r="H14" s="45">
        <f>Budgetplanung!H35</f>
        <v>62600</v>
      </c>
      <c r="I14" s="45">
        <f>Budgetplanung!I35</f>
        <v>60930</v>
      </c>
      <c r="J14" s="45">
        <f>Budgetplanung!J35</f>
        <v>77870</v>
      </c>
      <c r="K14" s="45">
        <f>Budgetplanung!K35</f>
        <v>64910</v>
      </c>
      <c r="L14" s="45">
        <f>Budgetplanung!L35</f>
        <v>69460</v>
      </c>
      <c r="M14" s="45">
        <f>Budgetplanung!M35</f>
        <v>77100</v>
      </c>
      <c r="N14" s="46">
        <f>Budgetplanung!N35</f>
        <v>773060</v>
      </c>
    </row>
    <row r="15" spans="1:26" x14ac:dyDescent="0.25">
      <c r="A15" s="44" t="s">
        <v>19</v>
      </c>
      <c r="B15" s="45">
        <f>Budgetplanung!B36</f>
        <v>13200</v>
      </c>
      <c r="C15" s="45">
        <f>Budgetplanung!C36</f>
        <v>8500</v>
      </c>
      <c r="D15" s="45">
        <f>Budgetplanung!D36</f>
        <v>6400</v>
      </c>
      <c r="E15" s="45">
        <f>Budgetplanung!E36</f>
        <v>0</v>
      </c>
      <c r="F15" s="45">
        <f>Budgetplanung!F36</f>
        <v>0</v>
      </c>
      <c r="G15" s="45">
        <f>Budgetplanung!G36</f>
        <v>0</v>
      </c>
      <c r="H15" s="45">
        <f>Budgetplanung!H36</f>
        <v>0</v>
      </c>
      <c r="I15" s="45">
        <f>Budgetplanung!I36</f>
        <v>0</v>
      </c>
      <c r="J15" s="45">
        <f>Budgetplanung!J36</f>
        <v>0</v>
      </c>
      <c r="K15" s="45">
        <f>Budgetplanung!K36</f>
        <v>0</v>
      </c>
      <c r="L15" s="45">
        <f>Budgetplanung!L36</f>
        <v>0</v>
      </c>
      <c r="M15" s="45">
        <f>Budgetplanung!M36</f>
        <v>0</v>
      </c>
      <c r="N15" s="46">
        <f>Budgetplanung!N36</f>
        <v>28100</v>
      </c>
    </row>
    <row r="16" spans="1:26" x14ac:dyDescent="0.25">
      <c r="A16" s="44" t="s">
        <v>23</v>
      </c>
      <c r="B16" s="45">
        <f>Budgetplanung!B37</f>
        <v>-15130</v>
      </c>
      <c r="C16" s="45">
        <f>Budgetplanung!C37</f>
        <v>-15060</v>
      </c>
      <c r="D16" s="45">
        <f>Budgetplanung!D37</f>
        <v>-14990</v>
      </c>
      <c r="E16" s="45">
        <f>Budgetplanung!E37</f>
        <v>-24830</v>
      </c>
      <c r="F16" s="45">
        <f>Budgetplanung!F37</f>
        <v>-11570</v>
      </c>
      <c r="G16" s="45">
        <f>Budgetplanung!G37</f>
        <v>-16410</v>
      </c>
      <c r="H16" s="45">
        <f>Budgetplanung!H37</f>
        <v>-13000</v>
      </c>
      <c r="I16" s="45">
        <f>Budgetplanung!I37</f>
        <v>-13030</v>
      </c>
      <c r="J16" s="45">
        <f>Budgetplanung!J37</f>
        <v>-20870</v>
      </c>
      <c r="K16" s="45">
        <f>Budgetplanung!K37</f>
        <v>-11810</v>
      </c>
      <c r="L16" s="45">
        <f>Budgetplanung!L37</f>
        <v>-8460</v>
      </c>
      <c r="M16" s="45">
        <f>Budgetplanung!M37</f>
        <v>-12300</v>
      </c>
      <c r="N16" s="46">
        <f>Budgetplanung!N37</f>
        <v>-177460</v>
      </c>
    </row>
    <row r="17" spans="1:14" x14ac:dyDescent="0.25">
      <c r="A17" s="44" t="s">
        <v>25</v>
      </c>
      <c r="B17" s="45">
        <f>Budgetplanung!B38</f>
        <v>22300</v>
      </c>
      <c r="C17" s="45">
        <f>Budgetplanung!C38</f>
        <v>16000</v>
      </c>
      <c r="D17" s="45">
        <f>Budgetplanung!D38</f>
        <v>-2000</v>
      </c>
      <c r="E17" s="45">
        <f>Budgetplanung!E38</f>
        <v>0</v>
      </c>
      <c r="F17" s="45">
        <f>Budgetplanung!F38</f>
        <v>0</v>
      </c>
      <c r="G17" s="45">
        <f>Budgetplanung!G38</f>
        <v>0</v>
      </c>
      <c r="H17" s="45">
        <f>Budgetplanung!H38</f>
        <v>0</v>
      </c>
      <c r="I17" s="45">
        <f>Budgetplanung!I38</f>
        <v>0</v>
      </c>
      <c r="J17" s="45">
        <f>Budgetplanung!J38</f>
        <v>0</v>
      </c>
      <c r="K17" s="45">
        <f>Budgetplanung!K38</f>
        <v>0</v>
      </c>
      <c r="L17" s="45">
        <f>Budgetplanung!L38</f>
        <v>0</v>
      </c>
      <c r="M17" s="45">
        <f>Budgetplanung!M38</f>
        <v>0</v>
      </c>
      <c r="N17" s="46">
        <f>Budgetplanung!N38</f>
        <v>36300</v>
      </c>
    </row>
    <row r="18" spans="1:14" x14ac:dyDescent="0.25">
      <c r="A18" s="44" t="s">
        <v>56</v>
      </c>
      <c r="B18" s="45">
        <f>Budgetplanung!B39</f>
        <v>26870</v>
      </c>
      <c r="C18" s="45">
        <f>Budgetplanung!C39</f>
        <v>11810</v>
      </c>
      <c r="D18" s="45">
        <f>Budgetplanung!D39</f>
        <v>-3180</v>
      </c>
      <c r="E18" s="45">
        <f>Budgetplanung!E39</f>
        <v>-28010</v>
      </c>
      <c r="F18" s="45">
        <f>Budgetplanung!F39</f>
        <v>-39580</v>
      </c>
      <c r="G18" s="45">
        <f>Budgetplanung!G39</f>
        <v>-55990</v>
      </c>
      <c r="H18" s="45">
        <f>Budgetplanung!H39</f>
        <v>-68990</v>
      </c>
      <c r="I18" s="45">
        <f>Budgetplanung!I39</f>
        <v>-82020</v>
      </c>
      <c r="J18" s="45">
        <f>Budgetplanung!J39</f>
        <v>-102890</v>
      </c>
      <c r="K18" s="45">
        <f>Budgetplanung!K39</f>
        <v>-114700</v>
      </c>
      <c r="L18" s="45">
        <f>Budgetplanung!L39</f>
        <v>-123160</v>
      </c>
      <c r="M18" s="45">
        <f>Budgetplanung!M39</f>
        <v>-135460</v>
      </c>
      <c r="N18" s="46">
        <f>Budgetplanung!N39</f>
        <v>-135460</v>
      </c>
    </row>
    <row r="19" spans="1:14" x14ac:dyDescent="0.25">
      <c r="A19" s="47" t="s">
        <v>57</v>
      </c>
      <c r="B19" s="55">
        <f>Budgetplanung!B40</f>
        <v>64300</v>
      </c>
      <c r="C19" s="55">
        <f>Budgetplanung!C40</f>
        <v>80300</v>
      </c>
      <c r="D19" s="55">
        <f>Budgetplanung!D40</f>
        <v>78300</v>
      </c>
      <c r="E19" s="55">
        <f>Budgetplanung!E40</f>
        <v>78300</v>
      </c>
      <c r="F19" s="55">
        <f>Budgetplanung!F40</f>
        <v>78300</v>
      </c>
      <c r="G19" s="55">
        <f>Budgetplanung!G40</f>
        <v>78300</v>
      </c>
      <c r="H19" s="55">
        <f>Budgetplanung!H40</f>
        <v>78300</v>
      </c>
      <c r="I19" s="55">
        <f>Budgetplanung!I40</f>
        <v>78300</v>
      </c>
      <c r="J19" s="55">
        <f>Budgetplanung!J40</f>
        <v>78300</v>
      </c>
      <c r="K19" s="55">
        <f>Budgetplanung!K40</f>
        <v>78300</v>
      </c>
      <c r="L19" s="55">
        <f>Budgetplanung!L40</f>
        <v>78300</v>
      </c>
      <c r="M19" s="55">
        <f>Budgetplanung!M40</f>
        <v>78300</v>
      </c>
      <c r="N19" s="64">
        <f>Budgetplanung!N40</f>
        <v>78300</v>
      </c>
    </row>
    <row r="21" spans="1:14" ht="17.25" x14ac:dyDescent="0.3">
      <c r="A21" s="79" t="s">
        <v>58</v>
      </c>
      <c r="B21" s="78"/>
      <c r="C21" s="78"/>
      <c r="D21" s="78"/>
      <c r="E21" s="78"/>
      <c r="F21" s="78"/>
      <c r="H21" s="79" t="s">
        <v>59</v>
      </c>
      <c r="I21" s="78"/>
      <c r="J21" s="78"/>
      <c r="K21" s="78"/>
      <c r="L21" s="78"/>
      <c r="M21" s="78"/>
      <c r="N21" s="78"/>
    </row>
    <row r="22" spans="1:14" x14ac:dyDescent="0.25">
      <c r="A22" s="62" t="s">
        <v>60</v>
      </c>
      <c r="B22" s="42" t="s">
        <v>61</v>
      </c>
      <c r="C22" s="42" t="s">
        <v>62</v>
      </c>
      <c r="D22" s="42" t="s">
        <v>63</v>
      </c>
      <c r="E22" s="42" t="s">
        <v>64</v>
      </c>
      <c r="F22" s="43" t="s">
        <v>33</v>
      </c>
      <c r="H22" s="69" t="s">
        <v>65</v>
      </c>
      <c r="I22" s="70" t="s">
        <v>66</v>
      </c>
      <c r="J22" s="70" t="s">
        <v>67</v>
      </c>
      <c r="K22" s="70"/>
      <c r="L22" s="70"/>
      <c r="M22" s="70"/>
      <c r="N22" s="71"/>
    </row>
    <row r="23" spans="1:14" x14ac:dyDescent="0.25">
      <c r="A23" s="44" t="s">
        <v>68</v>
      </c>
      <c r="B23" s="45">
        <f>SUMIFS(Budgetplanung!$S$6:$S$27,Budgetplanung!$B$6:$B$27,A23)</f>
        <v>114860</v>
      </c>
      <c r="C23" s="45">
        <f>SUMIFS(Budgetplanung!$T$6:$T$27,Budgetplanung!$B$6:$B$27,A23)</f>
        <v>3000</v>
      </c>
      <c r="D23" s="45">
        <f t="shared" ref="D23:D29" si="0">B23-C23</f>
        <v>111860</v>
      </c>
      <c r="E23" s="68">
        <f t="shared" ref="E23:E29" si="1">IFERROR(D23/B23,0)</f>
        <v>0.97388124673515586</v>
      </c>
      <c r="F23" s="54" t="str">
        <f t="shared" ref="F23:F29" si="2">IF(D23&gt;=0,"OK","Prüfen")</f>
        <v>OK</v>
      </c>
      <c r="H23" s="5" t="s">
        <v>69</v>
      </c>
      <c r="I23" s="6" t="str">
        <f>IF(N8="Reserve prüfen","Reserve prüfen","OK")</f>
        <v>Reserve prüfen</v>
      </c>
      <c r="J23" s="80" t="s">
        <v>70</v>
      </c>
      <c r="K23" s="80"/>
      <c r="L23" s="80"/>
      <c r="M23" s="80"/>
      <c r="N23" s="81"/>
    </row>
    <row r="24" spans="1:14" x14ac:dyDescent="0.25">
      <c r="A24" s="44" t="s">
        <v>71</v>
      </c>
      <c r="B24" s="45">
        <f>SUMIFS(Budgetplanung!$S$6:$S$27,Budgetplanung!$B$6:$B$27,A24)</f>
        <v>358200</v>
      </c>
      <c r="C24" s="45">
        <f>SUMIFS(Budgetplanung!$T$6:$T$27,Budgetplanung!$B$6:$B$27,A24)</f>
        <v>8500</v>
      </c>
      <c r="D24" s="45">
        <f t="shared" si="0"/>
        <v>349700</v>
      </c>
      <c r="E24" s="68">
        <f t="shared" si="1"/>
        <v>0.97627024008933561</v>
      </c>
      <c r="F24" s="54" t="str">
        <f t="shared" si="2"/>
        <v>OK</v>
      </c>
      <c r="H24" s="5" t="s">
        <v>72</v>
      </c>
      <c r="I24" s="6" t="str">
        <f>IF(COUNTIF(Budgetplanung!$W$6:$W$27,"Prüfen")&gt;0,"Prüfen","OK")</f>
        <v>Prüfen</v>
      </c>
      <c r="J24" s="80" t="s">
        <v>73</v>
      </c>
      <c r="K24" s="80"/>
      <c r="L24" s="80"/>
      <c r="M24" s="80"/>
      <c r="N24" s="81"/>
    </row>
    <row r="25" spans="1:14" x14ac:dyDescent="0.25">
      <c r="A25" s="44" t="s">
        <v>74</v>
      </c>
      <c r="B25" s="45">
        <f>SUMIFS(Budgetplanung!$S$6:$S$27,Budgetplanung!$B$6:$B$27,A25)</f>
        <v>99200</v>
      </c>
      <c r="C25" s="45">
        <f>SUMIFS(Budgetplanung!$T$6:$T$27,Budgetplanung!$B$6:$B$27,A25)</f>
        <v>5900</v>
      </c>
      <c r="D25" s="45">
        <f t="shared" si="0"/>
        <v>93300</v>
      </c>
      <c r="E25" s="68">
        <f t="shared" si="1"/>
        <v>0.94052419354838712</v>
      </c>
      <c r="F25" s="54" t="str">
        <f t="shared" si="2"/>
        <v>OK</v>
      </c>
      <c r="H25" s="5" t="s">
        <v>75</v>
      </c>
      <c r="I25" s="6" t="str">
        <f>IF(N5&lt;0,"Umsatzlücke","OK")</f>
        <v>Umsatzlücke</v>
      </c>
      <c r="J25" s="80" t="s">
        <v>76</v>
      </c>
      <c r="K25" s="80"/>
      <c r="L25" s="80"/>
      <c r="M25" s="80"/>
      <c r="N25" s="81"/>
    </row>
    <row r="26" spans="1:14" x14ac:dyDescent="0.25">
      <c r="A26" s="44" t="s">
        <v>77</v>
      </c>
      <c r="B26" s="45">
        <f>SUMIFS(Budgetplanung!$S$6:$S$27,Budgetplanung!$B$6:$B$27,A26)</f>
        <v>121600</v>
      </c>
      <c r="C26" s="45">
        <f>SUMIFS(Budgetplanung!$T$6:$T$27,Budgetplanung!$B$6:$B$27,A26)</f>
        <v>5500</v>
      </c>
      <c r="D26" s="45">
        <f t="shared" si="0"/>
        <v>116100</v>
      </c>
      <c r="E26" s="68">
        <f t="shared" si="1"/>
        <v>0.95476973684210531</v>
      </c>
      <c r="F26" s="54" t="str">
        <f t="shared" si="2"/>
        <v>OK</v>
      </c>
      <c r="H26" s="72" t="s">
        <v>78</v>
      </c>
      <c r="I26" s="73" t="str">
        <f>IF(F5&lt;F9,"Unter Break-even","OK")</f>
        <v>Unter Break-even</v>
      </c>
      <c r="J26" s="82" t="s">
        <v>79</v>
      </c>
      <c r="K26" s="82"/>
      <c r="L26" s="82"/>
      <c r="M26" s="82"/>
      <c r="N26" s="83"/>
    </row>
    <row r="27" spans="1:14" x14ac:dyDescent="0.25">
      <c r="A27" s="44" t="s">
        <v>80</v>
      </c>
      <c r="B27" s="45">
        <f>SUMIFS(Budgetplanung!$S$6:$S$27,Budgetplanung!$B$6:$B$27,A27)</f>
        <v>30500</v>
      </c>
      <c r="C27" s="45">
        <f>SUMIFS(Budgetplanung!$T$6:$T$27,Budgetplanung!$B$6:$B$27,A27)</f>
        <v>0</v>
      </c>
      <c r="D27" s="45">
        <f t="shared" si="0"/>
        <v>30500</v>
      </c>
      <c r="E27" s="68">
        <f t="shared" si="1"/>
        <v>1</v>
      </c>
      <c r="F27" s="54" t="str">
        <f t="shared" si="2"/>
        <v>OK</v>
      </c>
    </row>
    <row r="28" spans="1:14" x14ac:dyDescent="0.25">
      <c r="A28" s="44" t="s">
        <v>81</v>
      </c>
      <c r="B28" s="45">
        <f>SUMIFS(Budgetplanung!$S$6:$S$27,Budgetplanung!$B$6:$B$27,A28)</f>
        <v>21600</v>
      </c>
      <c r="C28" s="45">
        <f>SUMIFS(Budgetplanung!$T$6:$T$27,Budgetplanung!$B$6:$B$27,A28)</f>
        <v>0</v>
      </c>
      <c r="D28" s="45">
        <f t="shared" si="0"/>
        <v>21600</v>
      </c>
      <c r="E28" s="68">
        <f t="shared" si="1"/>
        <v>1</v>
      </c>
      <c r="F28" s="54" t="str">
        <f t="shared" si="2"/>
        <v>OK</v>
      </c>
    </row>
    <row r="29" spans="1:14" x14ac:dyDescent="0.25">
      <c r="A29" s="47" t="s">
        <v>82</v>
      </c>
      <c r="B29" s="55">
        <f>SUMIFS(Budgetplanung!$S$6:$S$27,Budgetplanung!$B$6:$B$27,A29)</f>
        <v>27100</v>
      </c>
      <c r="C29" s="55">
        <f>SUMIFS(Budgetplanung!$T$6:$T$27,Budgetplanung!$B$6:$B$27,A29)</f>
        <v>5200</v>
      </c>
      <c r="D29" s="55">
        <f t="shared" si="0"/>
        <v>21900</v>
      </c>
      <c r="E29" s="67">
        <f t="shared" si="1"/>
        <v>0.80811808118081185</v>
      </c>
      <c r="F29" s="49" t="str">
        <f t="shared" si="2"/>
        <v>OK</v>
      </c>
    </row>
  </sheetData>
  <mergeCells count="9">
    <mergeCell ref="J23:N23"/>
    <mergeCell ref="J24:N24"/>
    <mergeCell ref="J25:N25"/>
    <mergeCell ref="J26:N26"/>
    <mergeCell ref="A1:N1"/>
    <mergeCell ref="A2:N2"/>
    <mergeCell ref="A10:N10"/>
    <mergeCell ref="A21:F21"/>
    <mergeCell ref="H21:N21"/>
  </mergeCells>
  <conditionalFormatting sqref="F23:F29">
    <cfRule type="expression" dxfId="11" priority="3">
      <formula>F23="Prüfen"</formula>
    </cfRule>
  </conditionalFormatting>
  <conditionalFormatting sqref="I23:I26">
    <cfRule type="expression" dxfId="10" priority="4">
      <formula>I23&lt;&gt;"OK"</formula>
    </cfRule>
  </conditionalFormatting>
  <conditionalFormatting sqref="N8">
    <cfRule type="expression" dxfId="9" priority="1">
      <formula>N8="Reserve prüfen"</formula>
    </cfRule>
    <cfRule type="expression" dxfId="8" priority="2">
      <formula>N8="OK"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Annahmen!$A$4:$A$7</xm:f>
          </x14:formula1>
          <xm:sqref>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0"/>
  <sheetViews>
    <sheetView workbookViewId="0"/>
  </sheetViews>
  <sheetFormatPr baseColWidth="10" defaultColWidth="9" defaultRowHeight="15" x14ac:dyDescent="0.25"/>
  <cols>
    <col min="1" max="1" width="16" customWidth="1"/>
    <col min="2" max="2" width="18" customWidth="1"/>
    <col min="3" max="3" width="28" customWidth="1"/>
    <col min="4" max="4" width="17" customWidth="1"/>
    <col min="5" max="5" width="10" customWidth="1"/>
    <col min="6" max="6" width="14" customWidth="1"/>
    <col min="7" max="18" width="11" customWidth="1"/>
    <col min="19" max="21" width="14" customWidth="1"/>
    <col min="22" max="22" width="13" customWidth="1"/>
    <col min="23" max="23" width="10" customWidth="1"/>
    <col min="24" max="24" width="32" customWidth="1"/>
  </cols>
  <sheetData>
    <row r="1" spans="1:26" ht="26.1" customHeight="1" x14ac:dyDescent="0.25">
      <c r="A1" s="84" t="s">
        <v>83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4"/>
      <c r="Z1" s="74"/>
    </row>
    <row r="2" spans="1:26" x14ac:dyDescent="0.25">
      <c r="A2" s="77" t="s">
        <v>84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5" spans="1:26" x14ac:dyDescent="0.25">
      <c r="A5" s="1" t="s">
        <v>85</v>
      </c>
      <c r="B5" s="1" t="s">
        <v>60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41</v>
      </c>
      <c r="H5" s="1" t="s">
        <v>42</v>
      </c>
      <c r="I5" s="1" t="s">
        <v>43</v>
      </c>
      <c r="J5" s="1" t="s">
        <v>44</v>
      </c>
      <c r="K5" s="1" t="s">
        <v>45</v>
      </c>
      <c r="L5" s="1" t="s">
        <v>46</v>
      </c>
      <c r="M5" s="1" t="s">
        <v>47</v>
      </c>
      <c r="N5" s="1" t="s">
        <v>48</v>
      </c>
      <c r="O5" s="1" t="s">
        <v>49</v>
      </c>
      <c r="P5" s="1" t="s">
        <v>50</v>
      </c>
      <c r="Q5" s="1" t="s">
        <v>51</v>
      </c>
      <c r="R5" s="1" t="s">
        <v>52</v>
      </c>
      <c r="S5" s="1" t="s">
        <v>90</v>
      </c>
      <c r="T5" s="1" t="s">
        <v>91</v>
      </c>
      <c r="U5" s="1" t="s">
        <v>63</v>
      </c>
      <c r="V5" s="1" t="s">
        <v>64</v>
      </c>
      <c r="W5" s="1" t="s">
        <v>33</v>
      </c>
      <c r="X5" s="1" t="s">
        <v>4</v>
      </c>
    </row>
    <row r="6" spans="1:26" x14ac:dyDescent="0.25">
      <c r="A6" s="23" t="s">
        <v>92</v>
      </c>
      <c r="B6" s="24" t="s">
        <v>93</v>
      </c>
      <c r="C6" s="24" t="s">
        <v>94</v>
      </c>
      <c r="D6" s="24" t="s">
        <v>95</v>
      </c>
      <c r="E6" s="29">
        <v>0.19</v>
      </c>
      <c r="F6" s="24" t="s">
        <v>96</v>
      </c>
      <c r="G6" s="32">
        <v>23500</v>
      </c>
      <c r="H6" s="32">
        <v>24500</v>
      </c>
      <c r="I6" s="32">
        <v>25800</v>
      </c>
      <c r="J6" s="32">
        <v>27000</v>
      </c>
      <c r="K6" s="32">
        <v>28500</v>
      </c>
      <c r="L6" s="32">
        <v>30200</v>
      </c>
      <c r="M6" s="32">
        <v>31800</v>
      </c>
      <c r="N6" s="32">
        <v>33000</v>
      </c>
      <c r="O6" s="32">
        <v>34500</v>
      </c>
      <c r="P6" s="32">
        <v>36000</v>
      </c>
      <c r="Q6" s="32">
        <v>37800</v>
      </c>
      <c r="R6" s="32">
        <v>39500</v>
      </c>
      <c r="S6" s="33">
        <f t="shared" ref="S6:S27" si="0">SUM(G6:R6)</f>
        <v>372100</v>
      </c>
      <c r="T6" s="33">
        <f>SUMIFS('Ist-Erfassung'!$H$6:$H$305,'Ist-Erfassung'!$D$6:$D$305,C6,'Ist-Erfassung'!$M$6:$M$305,"Gebucht")</f>
        <v>48000</v>
      </c>
      <c r="U6" s="33">
        <f t="shared" ref="U6:U27" si="1">IF(D6="Umsatz",T6-S6,S6-T6)</f>
        <v>-324100</v>
      </c>
      <c r="V6" s="38">
        <f t="shared" ref="V6:V27" si="2">IFERROR(U6/S6,0)</f>
        <v>-0.87100241870464934</v>
      </c>
      <c r="W6" s="38" t="str">
        <f t="shared" ref="W6:W27" si="3">IF(U6&gt;=0,"OK","Prüfen")</f>
        <v>Prüfen</v>
      </c>
      <c r="X6" s="18" t="s">
        <v>97</v>
      </c>
    </row>
    <row r="7" spans="1:26" x14ac:dyDescent="0.25">
      <c r="A7" s="25" t="s">
        <v>98</v>
      </c>
      <c r="B7" s="26" t="s">
        <v>93</v>
      </c>
      <c r="C7" s="26" t="s">
        <v>99</v>
      </c>
      <c r="D7" s="26" t="s">
        <v>95</v>
      </c>
      <c r="E7" s="30">
        <v>0.19</v>
      </c>
      <c r="F7" s="26" t="s">
        <v>96</v>
      </c>
      <c r="G7" s="34">
        <v>12000</v>
      </c>
      <c r="H7" s="34">
        <v>8500</v>
      </c>
      <c r="I7" s="34">
        <v>14000</v>
      </c>
      <c r="J7" s="34">
        <v>9000</v>
      </c>
      <c r="K7" s="34">
        <v>16000</v>
      </c>
      <c r="L7" s="34">
        <v>11000</v>
      </c>
      <c r="M7" s="34">
        <v>13000</v>
      </c>
      <c r="N7" s="34">
        <v>10000</v>
      </c>
      <c r="O7" s="34">
        <v>15000</v>
      </c>
      <c r="P7" s="34">
        <v>12000</v>
      </c>
      <c r="Q7" s="34">
        <v>18000</v>
      </c>
      <c r="R7" s="34">
        <v>16000</v>
      </c>
      <c r="S7" s="35">
        <f t="shared" si="0"/>
        <v>154500</v>
      </c>
      <c r="T7" s="35">
        <f>SUMIFS('Ist-Erfassung'!$H$6:$H$305,'Ist-Erfassung'!$D$6:$D$305,C7,'Ist-Erfassung'!$M$6:$M$305,"Gebucht")</f>
        <v>12000</v>
      </c>
      <c r="U7" s="35">
        <f t="shared" si="1"/>
        <v>-142500</v>
      </c>
      <c r="V7" s="39">
        <f t="shared" si="2"/>
        <v>-0.92233009708737868</v>
      </c>
      <c r="W7" s="39" t="str">
        <f t="shared" si="3"/>
        <v>Prüfen</v>
      </c>
      <c r="X7" s="20" t="s">
        <v>100</v>
      </c>
    </row>
    <row r="8" spans="1:26" x14ac:dyDescent="0.25">
      <c r="A8" s="25" t="s">
        <v>101</v>
      </c>
      <c r="B8" s="26" t="s">
        <v>93</v>
      </c>
      <c r="C8" s="26" t="s">
        <v>102</v>
      </c>
      <c r="D8" s="26" t="s">
        <v>95</v>
      </c>
      <c r="E8" s="30">
        <v>0.19</v>
      </c>
      <c r="F8" s="26" t="s">
        <v>96</v>
      </c>
      <c r="G8" s="34">
        <v>4200</v>
      </c>
      <c r="H8" s="34">
        <v>4300</v>
      </c>
      <c r="I8" s="34">
        <v>4400</v>
      </c>
      <c r="J8" s="34">
        <v>4500</v>
      </c>
      <c r="K8" s="34">
        <v>4600</v>
      </c>
      <c r="L8" s="34">
        <v>4700</v>
      </c>
      <c r="M8" s="34">
        <v>4800</v>
      </c>
      <c r="N8" s="34">
        <v>4900</v>
      </c>
      <c r="O8" s="34">
        <v>5000</v>
      </c>
      <c r="P8" s="34">
        <v>5100</v>
      </c>
      <c r="Q8" s="34">
        <v>5200</v>
      </c>
      <c r="R8" s="34">
        <v>5300</v>
      </c>
      <c r="S8" s="35">
        <f t="shared" si="0"/>
        <v>57000</v>
      </c>
      <c r="T8" s="35">
        <f>SUMIFS('Ist-Erfassung'!$H$6:$H$305,'Ist-Erfassung'!$D$6:$D$305,C8,'Ist-Erfassung'!$M$6:$M$305,"Gebucht")</f>
        <v>4400</v>
      </c>
      <c r="U8" s="35">
        <f t="shared" si="1"/>
        <v>-52600</v>
      </c>
      <c r="V8" s="39">
        <f t="shared" si="2"/>
        <v>-0.92280701754385963</v>
      </c>
      <c r="W8" s="39" t="str">
        <f t="shared" si="3"/>
        <v>Prüfen</v>
      </c>
      <c r="X8" s="20" t="s">
        <v>103</v>
      </c>
    </row>
    <row r="9" spans="1:26" x14ac:dyDescent="0.25">
      <c r="A9" s="25" t="s">
        <v>92</v>
      </c>
      <c r="B9" s="26" t="s">
        <v>93</v>
      </c>
      <c r="C9" s="26" t="s">
        <v>104</v>
      </c>
      <c r="D9" s="26" t="s">
        <v>95</v>
      </c>
      <c r="E9" s="30">
        <v>0.19</v>
      </c>
      <c r="F9" s="26" t="s">
        <v>96</v>
      </c>
      <c r="G9" s="34">
        <v>0</v>
      </c>
      <c r="H9" s="34">
        <v>0</v>
      </c>
      <c r="I9" s="34">
        <v>2500</v>
      </c>
      <c r="J9" s="34">
        <v>0</v>
      </c>
      <c r="K9" s="34">
        <v>0</v>
      </c>
      <c r="L9" s="34">
        <v>3000</v>
      </c>
      <c r="M9" s="34">
        <v>0</v>
      </c>
      <c r="N9" s="34">
        <v>0</v>
      </c>
      <c r="O9" s="34">
        <v>2500</v>
      </c>
      <c r="P9" s="34">
        <v>0</v>
      </c>
      <c r="Q9" s="34">
        <v>0</v>
      </c>
      <c r="R9" s="34">
        <v>4000</v>
      </c>
      <c r="S9" s="35">
        <f t="shared" si="0"/>
        <v>12000</v>
      </c>
      <c r="T9" s="35">
        <f>SUMIFS('Ist-Erfassung'!$H$6:$H$305,'Ist-Erfassung'!$D$6:$D$305,C9,'Ist-Erfassung'!$M$6:$M$305,"Gebucht")</f>
        <v>0</v>
      </c>
      <c r="U9" s="35">
        <f t="shared" si="1"/>
        <v>-12000</v>
      </c>
      <c r="V9" s="39">
        <f t="shared" si="2"/>
        <v>-1</v>
      </c>
      <c r="W9" s="39" t="str">
        <f t="shared" si="3"/>
        <v>Prüfen</v>
      </c>
      <c r="X9" s="20" t="s">
        <v>105</v>
      </c>
    </row>
    <row r="10" spans="1:26" x14ac:dyDescent="0.25">
      <c r="A10" s="25" t="s">
        <v>106</v>
      </c>
      <c r="B10" s="26" t="s">
        <v>68</v>
      </c>
      <c r="C10" s="26" t="s">
        <v>107</v>
      </c>
      <c r="D10" s="26" t="s">
        <v>108</v>
      </c>
      <c r="E10" s="30">
        <v>0.19</v>
      </c>
      <c r="F10" s="26" t="s">
        <v>109</v>
      </c>
      <c r="G10" s="34">
        <v>3200</v>
      </c>
      <c r="H10" s="34">
        <v>3400</v>
      </c>
      <c r="I10" s="34">
        <v>3600</v>
      </c>
      <c r="J10" s="34">
        <v>3700</v>
      </c>
      <c r="K10" s="34">
        <v>3900</v>
      </c>
      <c r="L10" s="34">
        <v>4100</v>
      </c>
      <c r="M10" s="34">
        <v>4300</v>
      </c>
      <c r="N10" s="34">
        <v>4500</v>
      </c>
      <c r="O10" s="34">
        <v>4700</v>
      </c>
      <c r="P10" s="34">
        <v>4900</v>
      </c>
      <c r="Q10" s="34">
        <v>5200</v>
      </c>
      <c r="R10" s="34">
        <v>5400</v>
      </c>
      <c r="S10" s="35">
        <f t="shared" si="0"/>
        <v>50900</v>
      </c>
      <c r="T10" s="35">
        <f>SUMIFS('Ist-Erfassung'!$H$6:$H$305,'Ist-Erfassung'!$D$6:$D$305,C10,'Ist-Erfassung'!$M$6:$M$305,"Gebucht")</f>
        <v>0</v>
      </c>
      <c r="U10" s="35">
        <f t="shared" si="1"/>
        <v>50900</v>
      </c>
      <c r="V10" s="39">
        <f t="shared" si="2"/>
        <v>1</v>
      </c>
      <c r="W10" s="39" t="str">
        <f t="shared" si="3"/>
        <v>OK</v>
      </c>
      <c r="X10" s="20" t="s">
        <v>110</v>
      </c>
    </row>
    <row r="11" spans="1:26" x14ac:dyDescent="0.25">
      <c r="A11" s="25" t="s">
        <v>111</v>
      </c>
      <c r="B11" s="26" t="s">
        <v>68</v>
      </c>
      <c r="C11" s="26" t="s">
        <v>112</v>
      </c>
      <c r="D11" s="26" t="s">
        <v>108</v>
      </c>
      <c r="E11" s="30">
        <v>0.19</v>
      </c>
      <c r="F11" s="26" t="s">
        <v>109</v>
      </c>
      <c r="G11" s="34">
        <v>580</v>
      </c>
      <c r="H11" s="34">
        <v>610</v>
      </c>
      <c r="I11" s="34">
        <v>640</v>
      </c>
      <c r="J11" s="34">
        <v>680</v>
      </c>
      <c r="K11" s="34">
        <v>720</v>
      </c>
      <c r="L11" s="34">
        <v>760</v>
      </c>
      <c r="M11" s="34">
        <v>800</v>
      </c>
      <c r="N11" s="34">
        <v>830</v>
      </c>
      <c r="O11" s="34">
        <v>870</v>
      </c>
      <c r="P11" s="34">
        <v>910</v>
      </c>
      <c r="Q11" s="34">
        <v>960</v>
      </c>
      <c r="R11" s="34">
        <v>1000</v>
      </c>
      <c r="S11" s="35">
        <f t="shared" si="0"/>
        <v>9360</v>
      </c>
      <c r="T11" s="35">
        <f>SUMIFS('Ist-Erfassung'!$H$6:$H$305,'Ist-Erfassung'!$D$6:$D$305,C11,'Ist-Erfassung'!$M$6:$M$305,"Gebucht")</f>
        <v>0</v>
      </c>
      <c r="U11" s="35">
        <f t="shared" si="1"/>
        <v>9360</v>
      </c>
      <c r="V11" s="39">
        <f t="shared" si="2"/>
        <v>1</v>
      </c>
      <c r="W11" s="39" t="str">
        <f t="shared" si="3"/>
        <v>OK</v>
      </c>
      <c r="X11" s="20" t="s">
        <v>113</v>
      </c>
    </row>
    <row r="12" spans="1:26" x14ac:dyDescent="0.25">
      <c r="A12" s="25" t="s">
        <v>106</v>
      </c>
      <c r="B12" s="26" t="s">
        <v>68</v>
      </c>
      <c r="C12" s="26" t="s">
        <v>114</v>
      </c>
      <c r="D12" s="26" t="s">
        <v>108</v>
      </c>
      <c r="E12" s="30">
        <v>0.19</v>
      </c>
      <c r="F12" s="26" t="s">
        <v>109</v>
      </c>
      <c r="G12" s="34">
        <v>4200</v>
      </c>
      <c r="H12" s="34">
        <v>3000</v>
      </c>
      <c r="I12" s="34">
        <v>4500</v>
      </c>
      <c r="J12" s="34">
        <v>3500</v>
      </c>
      <c r="K12" s="34">
        <v>5200</v>
      </c>
      <c r="L12" s="34">
        <v>4000</v>
      </c>
      <c r="M12" s="34">
        <v>4800</v>
      </c>
      <c r="N12" s="34">
        <v>4200</v>
      </c>
      <c r="O12" s="34">
        <v>5200</v>
      </c>
      <c r="P12" s="34">
        <v>4700</v>
      </c>
      <c r="Q12" s="34">
        <v>6000</v>
      </c>
      <c r="R12" s="34">
        <v>5300</v>
      </c>
      <c r="S12" s="35">
        <f t="shared" si="0"/>
        <v>54600</v>
      </c>
      <c r="T12" s="35">
        <f>SUMIFS('Ist-Erfassung'!$H$6:$H$305,'Ist-Erfassung'!$D$6:$D$305,C12,'Ist-Erfassung'!$M$6:$M$305,"Gebucht")</f>
        <v>3000</v>
      </c>
      <c r="U12" s="35">
        <f t="shared" si="1"/>
        <v>51600</v>
      </c>
      <c r="V12" s="39">
        <f t="shared" si="2"/>
        <v>0.94505494505494503</v>
      </c>
      <c r="W12" s="39" t="str">
        <f t="shared" si="3"/>
        <v>OK</v>
      </c>
      <c r="X12" s="20" t="s">
        <v>115</v>
      </c>
    </row>
    <row r="13" spans="1:26" x14ac:dyDescent="0.25">
      <c r="A13" s="25" t="s">
        <v>92</v>
      </c>
      <c r="B13" s="26" t="s">
        <v>71</v>
      </c>
      <c r="C13" s="26" t="s">
        <v>116</v>
      </c>
      <c r="D13" s="26" t="s">
        <v>71</v>
      </c>
      <c r="E13" s="30">
        <v>0</v>
      </c>
      <c r="F13" s="26" t="s">
        <v>109</v>
      </c>
      <c r="G13" s="34">
        <v>8500</v>
      </c>
      <c r="H13" s="34">
        <v>8500</v>
      </c>
      <c r="I13" s="34">
        <v>8500</v>
      </c>
      <c r="J13" s="34">
        <v>9000</v>
      </c>
      <c r="K13" s="34">
        <v>9000</v>
      </c>
      <c r="L13" s="34">
        <v>9000</v>
      </c>
      <c r="M13" s="34">
        <v>9500</v>
      </c>
      <c r="N13" s="34">
        <v>9500</v>
      </c>
      <c r="O13" s="34">
        <v>9500</v>
      </c>
      <c r="P13" s="34">
        <v>10000</v>
      </c>
      <c r="Q13" s="34">
        <v>10000</v>
      </c>
      <c r="R13" s="34">
        <v>10000</v>
      </c>
      <c r="S13" s="35">
        <f t="shared" si="0"/>
        <v>111000</v>
      </c>
      <c r="T13" s="35">
        <f>SUMIFS('Ist-Erfassung'!$H$6:$H$305,'Ist-Erfassung'!$D$6:$D$305,C13,'Ist-Erfassung'!$M$6:$M$305,"Gebucht")</f>
        <v>8500</v>
      </c>
      <c r="U13" s="35">
        <f t="shared" si="1"/>
        <v>102500</v>
      </c>
      <c r="V13" s="39">
        <f t="shared" si="2"/>
        <v>0.92342342342342343</v>
      </c>
      <c r="W13" s="39" t="str">
        <f t="shared" si="3"/>
        <v>OK</v>
      </c>
      <c r="X13" s="20" t="s">
        <v>117</v>
      </c>
    </row>
    <row r="14" spans="1:26" x14ac:dyDescent="0.25">
      <c r="A14" s="25" t="s">
        <v>118</v>
      </c>
      <c r="B14" s="26" t="s">
        <v>71</v>
      </c>
      <c r="C14" s="26" t="s">
        <v>119</v>
      </c>
      <c r="D14" s="26" t="s">
        <v>71</v>
      </c>
      <c r="E14" s="30">
        <v>0</v>
      </c>
      <c r="F14" s="26" t="s">
        <v>109</v>
      </c>
      <c r="G14" s="34">
        <v>12600</v>
      </c>
      <c r="H14" s="34">
        <v>12600</v>
      </c>
      <c r="I14" s="34">
        <v>12600</v>
      </c>
      <c r="J14" s="34">
        <v>12600</v>
      </c>
      <c r="K14" s="34">
        <v>13200</v>
      </c>
      <c r="L14" s="34">
        <v>13200</v>
      </c>
      <c r="M14" s="34">
        <v>13200</v>
      </c>
      <c r="N14" s="34">
        <v>13200</v>
      </c>
      <c r="O14" s="34">
        <v>13800</v>
      </c>
      <c r="P14" s="34">
        <v>13800</v>
      </c>
      <c r="Q14" s="34">
        <v>13800</v>
      </c>
      <c r="R14" s="34">
        <v>13800</v>
      </c>
      <c r="S14" s="35">
        <f t="shared" si="0"/>
        <v>158400</v>
      </c>
      <c r="T14" s="35">
        <f>SUMIFS('Ist-Erfassung'!$H$6:$H$305,'Ist-Erfassung'!$D$6:$D$305,C14,'Ist-Erfassung'!$M$6:$M$305,"Gebucht")</f>
        <v>0</v>
      </c>
      <c r="U14" s="35">
        <f t="shared" si="1"/>
        <v>158400</v>
      </c>
      <c r="V14" s="39">
        <f t="shared" si="2"/>
        <v>1</v>
      </c>
      <c r="W14" s="39" t="str">
        <f t="shared" si="3"/>
        <v>OK</v>
      </c>
      <c r="X14" s="20" t="s">
        <v>120</v>
      </c>
    </row>
    <row r="15" spans="1:26" x14ac:dyDescent="0.25">
      <c r="A15" s="25" t="s">
        <v>121</v>
      </c>
      <c r="B15" s="26" t="s">
        <v>71</v>
      </c>
      <c r="C15" s="26" t="s">
        <v>122</v>
      </c>
      <c r="D15" s="26" t="s">
        <v>71</v>
      </c>
      <c r="E15" s="30">
        <v>0</v>
      </c>
      <c r="F15" s="26" t="s">
        <v>109</v>
      </c>
      <c r="G15" s="34">
        <v>7200</v>
      </c>
      <c r="H15" s="34">
        <v>7200</v>
      </c>
      <c r="I15" s="34">
        <v>7200</v>
      </c>
      <c r="J15" s="34">
        <v>7200</v>
      </c>
      <c r="K15" s="34">
        <v>7200</v>
      </c>
      <c r="L15" s="34">
        <v>7200</v>
      </c>
      <c r="M15" s="34">
        <v>7600</v>
      </c>
      <c r="N15" s="34">
        <v>7600</v>
      </c>
      <c r="O15" s="34">
        <v>7600</v>
      </c>
      <c r="P15" s="34">
        <v>7600</v>
      </c>
      <c r="Q15" s="34">
        <v>7600</v>
      </c>
      <c r="R15" s="34">
        <v>7600</v>
      </c>
      <c r="S15" s="35">
        <f t="shared" si="0"/>
        <v>88800</v>
      </c>
      <c r="T15" s="35">
        <f>SUMIFS('Ist-Erfassung'!$H$6:$H$305,'Ist-Erfassung'!$D$6:$D$305,C15,'Ist-Erfassung'!$M$6:$M$305,"Gebucht")</f>
        <v>0</v>
      </c>
      <c r="U15" s="35">
        <f t="shared" si="1"/>
        <v>88800</v>
      </c>
      <c r="V15" s="39">
        <f t="shared" si="2"/>
        <v>1</v>
      </c>
      <c r="W15" s="39" t="str">
        <f t="shared" si="3"/>
        <v>OK</v>
      </c>
      <c r="X15" s="20" t="s">
        <v>123</v>
      </c>
    </row>
    <row r="16" spans="1:26" x14ac:dyDescent="0.25">
      <c r="A16" s="25" t="s">
        <v>121</v>
      </c>
      <c r="B16" s="26" t="s">
        <v>74</v>
      </c>
      <c r="C16" s="26" t="s">
        <v>124</v>
      </c>
      <c r="D16" s="26" t="s">
        <v>74</v>
      </c>
      <c r="E16" s="30">
        <v>0.19</v>
      </c>
      <c r="F16" s="26" t="s">
        <v>109</v>
      </c>
      <c r="G16" s="34">
        <v>2900</v>
      </c>
      <c r="H16" s="34">
        <v>2900</v>
      </c>
      <c r="I16" s="34">
        <v>2900</v>
      </c>
      <c r="J16" s="34">
        <v>2900</v>
      </c>
      <c r="K16" s="34">
        <v>2900</v>
      </c>
      <c r="L16" s="34">
        <v>2900</v>
      </c>
      <c r="M16" s="34">
        <v>3100</v>
      </c>
      <c r="N16" s="34">
        <v>3100</v>
      </c>
      <c r="O16" s="34">
        <v>3100</v>
      </c>
      <c r="P16" s="34">
        <v>3100</v>
      </c>
      <c r="Q16" s="34">
        <v>3100</v>
      </c>
      <c r="R16" s="34">
        <v>3100</v>
      </c>
      <c r="S16" s="35">
        <f t="shared" si="0"/>
        <v>36000</v>
      </c>
      <c r="T16" s="35">
        <f>SUMIFS('Ist-Erfassung'!$H$6:$H$305,'Ist-Erfassung'!$D$6:$D$305,C16,'Ist-Erfassung'!$M$6:$M$305,"Gebucht")</f>
        <v>2900</v>
      </c>
      <c r="U16" s="35">
        <f t="shared" si="1"/>
        <v>33100</v>
      </c>
      <c r="V16" s="39">
        <f t="shared" si="2"/>
        <v>0.9194444444444444</v>
      </c>
      <c r="W16" s="39" t="str">
        <f t="shared" si="3"/>
        <v>OK</v>
      </c>
      <c r="X16" s="20" t="s">
        <v>125</v>
      </c>
    </row>
    <row r="17" spans="1:24" x14ac:dyDescent="0.25">
      <c r="A17" s="25" t="s">
        <v>126</v>
      </c>
      <c r="B17" s="26" t="s">
        <v>74</v>
      </c>
      <c r="C17" s="26" t="s">
        <v>127</v>
      </c>
      <c r="D17" s="26" t="s">
        <v>74</v>
      </c>
      <c r="E17" s="30">
        <v>0.19</v>
      </c>
      <c r="F17" s="26" t="s">
        <v>109</v>
      </c>
      <c r="G17" s="34">
        <v>1800</v>
      </c>
      <c r="H17" s="34">
        <v>1800</v>
      </c>
      <c r="I17" s="34">
        <v>1900</v>
      </c>
      <c r="J17" s="34">
        <v>1900</v>
      </c>
      <c r="K17" s="34">
        <v>1900</v>
      </c>
      <c r="L17" s="34">
        <v>2000</v>
      </c>
      <c r="M17" s="34">
        <v>2000</v>
      </c>
      <c r="N17" s="34">
        <v>2100</v>
      </c>
      <c r="O17" s="34">
        <v>2100</v>
      </c>
      <c r="P17" s="34">
        <v>2100</v>
      </c>
      <c r="Q17" s="34">
        <v>2200</v>
      </c>
      <c r="R17" s="34">
        <v>2200</v>
      </c>
      <c r="S17" s="35">
        <f t="shared" si="0"/>
        <v>24000</v>
      </c>
      <c r="T17" s="35">
        <f>SUMIFS('Ist-Erfassung'!$H$6:$H$305,'Ist-Erfassung'!$D$6:$D$305,C17,'Ist-Erfassung'!$M$6:$M$305,"Gebucht")</f>
        <v>1800</v>
      </c>
      <c r="U17" s="35">
        <f t="shared" si="1"/>
        <v>22200</v>
      </c>
      <c r="V17" s="39">
        <f t="shared" si="2"/>
        <v>0.92500000000000004</v>
      </c>
      <c r="W17" s="39" t="str">
        <f t="shared" si="3"/>
        <v>OK</v>
      </c>
      <c r="X17" s="20" t="s">
        <v>128</v>
      </c>
    </row>
    <row r="18" spans="1:24" x14ac:dyDescent="0.25">
      <c r="A18" s="25" t="s">
        <v>121</v>
      </c>
      <c r="B18" s="26" t="s">
        <v>74</v>
      </c>
      <c r="C18" s="26" t="s">
        <v>129</v>
      </c>
      <c r="D18" s="26" t="s">
        <v>74</v>
      </c>
      <c r="E18" s="30">
        <v>0.19</v>
      </c>
      <c r="F18" s="26" t="s">
        <v>109</v>
      </c>
      <c r="G18" s="34">
        <v>550</v>
      </c>
      <c r="H18" s="34">
        <v>550</v>
      </c>
      <c r="I18" s="34">
        <v>550</v>
      </c>
      <c r="J18" s="34">
        <v>550</v>
      </c>
      <c r="K18" s="34">
        <v>550</v>
      </c>
      <c r="L18" s="34">
        <v>550</v>
      </c>
      <c r="M18" s="34">
        <v>600</v>
      </c>
      <c r="N18" s="34">
        <v>600</v>
      </c>
      <c r="O18" s="34">
        <v>600</v>
      </c>
      <c r="P18" s="34">
        <v>600</v>
      </c>
      <c r="Q18" s="34">
        <v>600</v>
      </c>
      <c r="R18" s="34">
        <v>600</v>
      </c>
      <c r="S18" s="35">
        <f t="shared" si="0"/>
        <v>6900</v>
      </c>
      <c r="T18" s="35">
        <f>SUMIFS('Ist-Erfassung'!$H$6:$H$305,'Ist-Erfassung'!$D$6:$D$305,C18,'Ist-Erfassung'!$M$6:$M$305,"Gebucht")</f>
        <v>0</v>
      </c>
      <c r="U18" s="35">
        <f t="shared" si="1"/>
        <v>6900</v>
      </c>
      <c r="V18" s="39">
        <f t="shared" si="2"/>
        <v>1</v>
      </c>
      <c r="W18" s="39" t="str">
        <f t="shared" si="3"/>
        <v>OK</v>
      </c>
      <c r="X18" s="20" t="s">
        <v>130</v>
      </c>
    </row>
    <row r="19" spans="1:24" x14ac:dyDescent="0.25">
      <c r="A19" s="25" t="s">
        <v>111</v>
      </c>
      <c r="B19" s="26" t="s">
        <v>74</v>
      </c>
      <c r="C19" s="26" t="s">
        <v>131</v>
      </c>
      <c r="D19" s="26" t="s">
        <v>74</v>
      </c>
      <c r="E19" s="30">
        <v>0.19</v>
      </c>
      <c r="F19" s="26" t="s">
        <v>109</v>
      </c>
      <c r="G19" s="34">
        <v>900</v>
      </c>
      <c r="H19" s="34">
        <v>900</v>
      </c>
      <c r="I19" s="34">
        <v>1200</v>
      </c>
      <c r="J19" s="34">
        <v>900</v>
      </c>
      <c r="K19" s="34">
        <v>900</v>
      </c>
      <c r="L19" s="34">
        <v>1200</v>
      </c>
      <c r="M19" s="34">
        <v>900</v>
      </c>
      <c r="N19" s="34">
        <v>900</v>
      </c>
      <c r="O19" s="34">
        <v>1200</v>
      </c>
      <c r="P19" s="34">
        <v>900</v>
      </c>
      <c r="Q19" s="34">
        <v>900</v>
      </c>
      <c r="R19" s="34">
        <v>1600</v>
      </c>
      <c r="S19" s="35">
        <f t="shared" si="0"/>
        <v>12400</v>
      </c>
      <c r="T19" s="35">
        <f>SUMIFS('Ist-Erfassung'!$H$6:$H$305,'Ist-Erfassung'!$D$6:$D$305,C19,'Ist-Erfassung'!$M$6:$M$305,"Gebucht")</f>
        <v>1200</v>
      </c>
      <c r="U19" s="35">
        <f t="shared" si="1"/>
        <v>11200</v>
      </c>
      <c r="V19" s="39">
        <f t="shared" si="2"/>
        <v>0.90322580645161288</v>
      </c>
      <c r="W19" s="39" t="str">
        <f t="shared" si="3"/>
        <v>OK</v>
      </c>
      <c r="X19" s="20" t="s">
        <v>132</v>
      </c>
    </row>
    <row r="20" spans="1:24" x14ac:dyDescent="0.25">
      <c r="A20" s="25" t="s">
        <v>77</v>
      </c>
      <c r="B20" s="26" t="s">
        <v>77</v>
      </c>
      <c r="C20" s="26" t="s">
        <v>133</v>
      </c>
      <c r="D20" s="26" t="s">
        <v>77</v>
      </c>
      <c r="E20" s="30">
        <v>0.19</v>
      </c>
      <c r="F20" s="26" t="s">
        <v>109</v>
      </c>
      <c r="G20" s="34">
        <v>5200</v>
      </c>
      <c r="H20" s="34">
        <v>5500</v>
      </c>
      <c r="I20" s="34">
        <v>6000</v>
      </c>
      <c r="J20" s="34">
        <v>6500</v>
      </c>
      <c r="K20" s="34">
        <v>7000</v>
      </c>
      <c r="L20" s="34">
        <v>7400</v>
      </c>
      <c r="M20" s="34">
        <v>7800</v>
      </c>
      <c r="N20" s="34">
        <v>8200</v>
      </c>
      <c r="O20" s="34">
        <v>8500</v>
      </c>
      <c r="P20" s="34">
        <v>9000</v>
      </c>
      <c r="Q20" s="34">
        <v>9500</v>
      </c>
      <c r="R20" s="34">
        <v>9800</v>
      </c>
      <c r="S20" s="35">
        <f t="shared" si="0"/>
        <v>90400</v>
      </c>
      <c r="T20" s="35">
        <f>SUMIFS('Ist-Erfassung'!$H$6:$H$305,'Ist-Erfassung'!$D$6:$D$305,C20,'Ist-Erfassung'!$M$6:$M$305,"Gebucht")</f>
        <v>5500</v>
      </c>
      <c r="U20" s="35">
        <f t="shared" si="1"/>
        <v>84900</v>
      </c>
      <c r="V20" s="39">
        <f t="shared" si="2"/>
        <v>0.93915929203539827</v>
      </c>
      <c r="W20" s="39" t="str">
        <f t="shared" si="3"/>
        <v>OK</v>
      </c>
      <c r="X20" s="20" t="s">
        <v>134</v>
      </c>
    </row>
    <row r="21" spans="1:24" x14ac:dyDescent="0.25">
      <c r="A21" s="25" t="s">
        <v>77</v>
      </c>
      <c r="B21" s="26" t="s">
        <v>77</v>
      </c>
      <c r="C21" s="26" t="s">
        <v>135</v>
      </c>
      <c r="D21" s="26" t="s">
        <v>77</v>
      </c>
      <c r="E21" s="30">
        <v>0.19</v>
      </c>
      <c r="F21" s="26" t="s">
        <v>109</v>
      </c>
      <c r="G21" s="34">
        <v>2300</v>
      </c>
      <c r="H21" s="34">
        <v>2200</v>
      </c>
      <c r="I21" s="34">
        <v>2400</v>
      </c>
      <c r="J21" s="34">
        <v>2500</v>
      </c>
      <c r="K21" s="34">
        <v>2500</v>
      </c>
      <c r="L21" s="34">
        <v>2600</v>
      </c>
      <c r="M21" s="34">
        <v>2600</v>
      </c>
      <c r="N21" s="34">
        <v>2700</v>
      </c>
      <c r="O21" s="34">
        <v>2700</v>
      </c>
      <c r="P21" s="34">
        <v>2800</v>
      </c>
      <c r="Q21" s="34">
        <v>2900</v>
      </c>
      <c r="R21" s="34">
        <v>3000</v>
      </c>
      <c r="S21" s="35">
        <f t="shared" si="0"/>
        <v>31200</v>
      </c>
      <c r="T21" s="35">
        <f>SUMIFS('Ist-Erfassung'!$H$6:$H$305,'Ist-Erfassung'!$D$6:$D$305,C21,'Ist-Erfassung'!$M$6:$M$305,"Gebucht")</f>
        <v>0</v>
      </c>
      <c r="U21" s="35">
        <f t="shared" si="1"/>
        <v>31200</v>
      </c>
      <c r="V21" s="39">
        <f t="shared" si="2"/>
        <v>1</v>
      </c>
      <c r="W21" s="39" t="str">
        <f t="shared" si="3"/>
        <v>OK</v>
      </c>
      <c r="X21" s="20" t="s">
        <v>136</v>
      </c>
    </row>
    <row r="22" spans="1:24" x14ac:dyDescent="0.25">
      <c r="A22" s="25" t="s">
        <v>92</v>
      </c>
      <c r="B22" s="26" t="s">
        <v>74</v>
      </c>
      <c r="C22" s="26" t="s">
        <v>137</v>
      </c>
      <c r="D22" s="26" t="s">
        <v>74</v>
      </c>
      <c r="E22" s="30">
        <v>0.19</v>
      </c>
      <c r="F22" s="26" t="s">
        <v>109</v>
      </c>
      <c r="G22" s="34">
        <v>600</v>
      </c>
      <c r="H22" s="34">
        <v>800</v>
      </c>
      <c r="I22" s="34">
        <v>900</v>
      </c>
      <c r="J22" s="34">
        <v>1100</v>
      </c>
      <c r="K22" s="34">
        <v>900</v>
      </c>
      <c r="L22" s="34">
        <v>1200</v>
      </c>
      <c r="M22" s="34">
        <v>1100</v>
      </c>
      <c r="N22" s="34">
        <v>900</v>
      </c>
      <c r="O22" s="34">
        <v>1300</v>
      </c>
      <c r="P22" s="34">
        <v>1200</v>
      </c>
      <c r="Q22" s="34">
        <v>1400</v>
      </c>
      <c r="R22" s="34">
        <v>1600</v>
      </c>
      <c r="S22" s="35">
        <f t="shared" si="0"/>
        <v>13000</v>
      </c>
      <c r="T22" s="35">
        <f>SUMIFS('Ist-Erfassung'!$H$6:$H$305,'Ist-Erfassung'!$D$6:$D$305,C22,'Ist-Erfassung'!$M$6:$M$305,"Gebucht")</f>
        <v>0</v>
      </c>
      <c r="U22" s="35">
        <f t="shared" si="1"/>
        <v>13000</v>
      </c>
      <c r="V22" s="39">
        <f t="shared" si="2"/>
        <v>1</v>
      </c>
      <c r="W22" s="39" t="str">
        <f t="shared" si="3"/>
        <v>OK</v>
      </c>
      <c r="X22" s="20" t="s">
        <v>138</v>
      </c>
    </row>
    <row r="23" spans="1:24" x14ac:dyDescent="0.25">
      <c r="A23" s="25" t="s">
        <v>139</v>
      </c>
      <c r="B23" s="26" t="s">
        <v>74</v>
      </c>
      <c r="C23" s="26" t="s">
        <v>140</v>
      </c>
      <c r="D23" s="26" t="s">
        <v>74</v>
      </c>
      <c r="E23" s="30">
        <v>0.19</v>
      </c>
      <c r="F23" s="26" t="s">
        <v>109</v>
      </c>
      <c r="G23" s="34">
        <v>0</v>
      </c>
      <c r="H23" s="34">
        <v>600</v>
      </c>
      <c r="I23" s="34">
        <v>0</v>
      </c>
      <c r="J23" s="34">
        <v>1000</v>
      </c>
      <c r="K23" s="34">
        <v>0</v>
      </c>
      <c r="L23" s="34">
        <v>1200</v>
      </c>
      <c r="M23" s="34">
        <v>0</v>
      </c>
      <c r="N23" s="34">
        <v>800</v>
      </c>
      <c r="O23" s="34">
        <v>0</v>
      </c>
      <c r="P23" s="34">
        <v>1500</v>
      </c>
      <c r="Q23" s="34">
        <v>0</v>
      </c>
      <c r="R23" s="34">
        <v>1800</v>
      </c>
      <c r="S23" s="35">
        <f t="shared" si="0"/>
        <v>6900</v>
      </c>
      <c r="T23" s="35">
        <f>SUMIFS('Ist-Erfassung'!$H$6:$H$305,'Ist-Erfassung'!$D$6:$D$305,C23,'Ist-Erfassung'!$M$6:$M$305,"Gebucht")</f>
        <v>0</v>
      </c>
      <c r="U23" s="35">
        <f t="shared" si="1"/>
        <v>6900</v>
      </c>
      <c r="V23" s="39">
        <f t="shared" si="2"/>
        <v>1</v>
      </c>
      <c r="W23" s="39" t="str">
        <f t="shared" si="3"/>
        <v>OK</v>
      </c>
      <c r="X23" s="20" t="s">
        <v>141</v>
      </c>
    </row>
    <row r="24" spans="1:24" x14ac:dyDescent="0.25">
      <c r="A24" s="25" t="s">
        <v>126</v>
      </c>
      <c r="B24" s="26" t="s">
        <v>80</v>
      </c>
      <c r="C24" s="26" t="s">
        <v>142</v>
      </c>
      <c r="D24" s="26" t="s">
        <v>143</v>
      </c>
      <c r="E24" s="30">
        <v>0.19</v>
      </c>
      <c r="F24" s="26" t="s">
        <v>109</v>
      </c>
      <c r="G24" s="34">
        <v>2500</v>
      </c>
      <c r="H24" s="34">
        <v>0</v>
      </c>
      <c r="I24" s="34">
        <v>1800</v>
      </c>
      <c r="J24" s="34">
        <v>0</v>
      </c>
      <c r="K24" s="34">
        <v>3000</v>
      </c>
      <c r="L24" s="34">
        <v>0</v>
      </c>
      <c r="M24" s="34">
        <v>2500</v>
      </c>
      <c r="N24" s="34">
        <v>0</v>
      </c>
      <c r="O24" s="34">
        <v>1200</v>
      </c>
      <c r="P24" s="34">
        <v>0</v>
      </c>
      <c r="Q24" s="34">
        <v>3500</v>
      </c>
      <c r="R24" s="34">
        <v>0</v>
      </c>
      <c r="S24" s="35">
        <f t="shared" si="0"/>
        <v>14500</v>
      </c>
      <c r="T24" s="35">
        <f>SUMIFS('Ist-Erfassung'!$H$6:$H$305,'Ist-Erfassung'!$D$6:$D$305,C24,'Ist-Erfassung'!$M$6:$M$305,"Gebucht")</f>
        <v>0</v>
      </c>
      <c r="U24" s="35">
        <f t="shared" si="1"/>
        <v>14500</v>
      </c>
      <c r="V24" s="39">
        <f t="shared" si="2"/>
        <v>1</v>
      </c>
      <c r="W24" s="39" t="str">
        <f t="shared" si="3"/>
        <v>OK</v>
      </c>
      <c r="X24" s="20" t="s">
        <v>144</v>
      </c>
    </row>
    <row r="25" spans="1:24" x14ac:dyDescent="0.25">
      <c r="A25" s="25" t="s">
        <v>106</v>
      </c>
      <c r="B25" s="26" t="s">
        <v>80</v>
      </c>
      <c r="C25" s="26" t="s">
        <v>145</v>
      </c>
      <c r="D25" s="26" t="s">
        <v>143</v>
      </c>
      <c r="E25" s="30">
        <v>0.19</v>
      </c>
      <c r="F25" s="26" t="s">
        <v>109</v>
      </c>
      <c r="G25" s="34">
        <v>0</v>
      </c>
      <c r="H25" s="34">
        <v>0</v>
      </c>
      <c r="I25" s="34">
        <v>0</v>
      </c>
      <c r="J25" s="34">
        <v>9500</v>
      </c>
      <c r="K25" s="34">
        <v>0</v>
      </c>
      <c r="L25" s="34">
        <v>0</v>
      </c>
      <c r="M25" s="34">
        <v>0</v>
      </c>
      <c r="N25" s="34">
        <v>0</v>
      </c>
      <c r="O25" s="34">
        <v>6500</v>
      </c>
      <c r="P25" s="34">
        <v>0</v>
      </c>
      <c r="Q25" s="34">
        <v>0</v>
      </c>
      <c r="R25" s="34">
        <v>0</v>
      </c>
      <c r="S25" s="35">
        <f t="shared" si="0"/>
        <v>16000</v>
      </c>
      <c r="T25" s="35">
        <f>SUMIFS('Ist-Erfassung'!$H$6:$H$305,'Ist-Erfassung'!$D$6:$D$305,C25,'Ist-Erfassung'!$M$6:$M$305,"Gebucht")</f>
        <v>0</v>
      </c>
      <c r="U25" s="35">
        <f t="shared" si="1"/>
        <v>16000</v>
      </c>
      <c r="V25" s="39">
        <f t="shared" si="2"/>
        <v>1</v>
      </c>
      <c r="W25" s="39" t="str">
        <f t="shared" si="3"/>
        <v>OK</v>
      </c>
      <c r="X25" s="20" t="s">
        <v>146</v>
      </c>
    </row>
    <row r="26" spans="1:24" x14ac:dyDescent="0.25">
      <c r="A26" s="25" t="s">
        <v>111</v>
      </c>
      <c r="B26" s="26" t="s">
        <v>81</v>
      </c>
      <c r="C26" s="26" t="s">
        <v>147</v>
      </c>
      <c r="D26" s="26" t="s">
        <v>81</v>
      </c>
      <c r="E26" s="30">
        <v>0</v>
      </c>
      <c r="F26" s="26" t="s">
        <v>109</v>
      </c>
      <c r="G26" s="34">
        <v>1800</v>
      </c>
      <c r="H26" s="34">
        <v>1800</v>
      </c>
      <c r="I26" s="34">
        <v>1800</v>
      </c>
      <c r="J26" s="34">
        <v>1800</v>
      </c>
      <c r="K26" s="34">
        <v>1800</v>
      </c>
      <c r="L26" s="34">
        <v>1800</v>
      </c>
      <c r="M26" s="34">
        <v>1800</v>
      </c>
      <c r="N26" s="34">
        <v>1800</v>
      </c>
      <c r="O26" s="34">
        <v>1800</v>
      </c>
      <c r="P26" s="34">
        <v>1800</v>
      </c>
      <c r="Q26" s="34">
        <v>1800</v>
      </c>
      <c r="R26" s="34">
        <v>1800</v>
      </c>
      <c r="S26" s="35">
        <f t="shared" si="0"/>
        <v>21600</v>
      </c>
      <c r="T26" s="35">
        <f>SUMIFS('Ist-Erfassung'!$H$6:$H$305,'Ist-Erfassung'!$D$6:$D$305,C26,'Ist-Erfassung'!$M$6:$M$305,"Gebucht")</f>
        <v>0</v>
      </c>
      <c r="U26" s="35">
        <f t="shared" si="1"/>
        <v>21600</v>
      </c>
      <c r="V26" s="39">
        <f t="shared" si="2"/>
        <v>1</v>
      </c>
      <c r="W26" s="39" t="str">
        <f t="shared" si="3"/>
        <v>OK</v>
      </c>
      <c r="X26" s="20" t="s">
        <v>148</v>
      </c>
    </row>
    <row r="27" spans="1:24" x14ac:dyDescent="0.25">
      <c r="A27" s="27" t="s">
        <v>111</v>
      </c>
      <c r="B27" s="28" t="s">
        <v>82</v>
      </c>
      <c r="C27" s="28" t="s">
        <v>149</v>
      </c>
      <c r="D27" s="28" t="s">
        <v>82</v>
      </c>
      <c r="E27" s="31">
        <v>0</v>
      </c>
      <c r="F27" s="28" t="s">
        <v>109</v>
      </c>
      <c r="G27" s="36">
        <v>0</v>
      </c>
      <c r="H27" s="36">
        <v>0</v>
      </c>
      <c r="I27" s="36">
        <v>5200</v>
      </c>
      <c r="J27" s="36">
        <v>0</v>
      </c>
      <c r="K27" s="36">
        <v>0</v>
      </c>
      <c r="L27" s="36">
        <v>6200</v>
      </c>
      <c r="M27" s="36">
        <v>0</v>
      </c>
      <c r="N27" s="36">
        <v>0</v>
      </c>
      <c r="O27" s="36">
        <v>7200</v>
      </c>
      <c r="P27" s="36">
        <v>0</v>
      </c>
      <c r="Q27" s="36">
        <v>0</v>
      </c>
      <c r="R27" s="36">
        <v>8500</v>
      </c>
      <c r="S27" s="37">
        <f t="shared" si="0"/>
        <v>27100</v>
      </c>
      <c r="T27" s="37">
        <f>SUMIFS('Ist-Erfassung'!$H$6:$H$305,'Ist-Erfassung'!$D$6:$D$305,C27,'Ist-Erfassung'!$M$6:$M$305,"Gebucht")</f>
        <v>5200</v>
      </c>
      <c r="U27" s="37">
        <f t="shared" si="1"/>
        <v>21900</v>
      </c>
      <c r="V27" s="40">
        <f t="shared" si="2"/>
        <v>0.80811808118081185</v>
      </c>
      <c r="W27" s="40" t="str">
        <f t="shared" si="3"/>
        <v>OK</v>
      </c>
      <c r="X27" s="22" t="s">
        <v>150</v>
      </c>
    </row>
    <row r="31" spans="1:24" ht="17.25" x14ac:dyDescent="0.3">
      <c r="A31" s="79" t="s">
        <v>151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1:24" x14ac:dyDescent="0.25">
      <c r="A32" s="41" t="s">
        <v>40</v>
      </c>
      <c r="B32" s="42" t="s">
        <v>41</v>
      </c>
      <c r="C32" s="42" t="s">
        <v>42</v>
      </c>
      <c r="D32" s="42" t="s">
        <v>43</v>
      </c>
      <c r="E32" s="42" t="s">
        <v>44</v>
      </c>
      <c r="F32" s="42" t="s">
        <v>45</v>
      </c>
      <c r="G32" s="42" t="s">
        <v>46</v>
      </c>
      <c r="H32" s="42" t="s">
        <v>47</v>
      </c>
      <c r="I32" s="42" t="s">
        <v>48</v>
      </c>
      <c r="J32" s="42" t="s">
        <v>49</v>
      </c>
      <c r="K32" s="42" t="s">
        <v>50</v>
      </c>
      <c r="L32" s="42" t="s">
        <v>51</v>
      </c>
      <c r="M32" s="42" t="s">
        <v>52</v>
      </c>
      <c r="N32" s="43" t="s">
        <v>53</v>
      </c>
    </row>
    <row r="33" spans="1:14" x14ac:dyDescent="0.25">
      <c r="A33" s="44" t="s">
        <v>54</v>
      </c>
      <c r="B33" s="45">
        <f>SUMIFS($G$6:$G$27,$D$6:$D$27,"Umsatz")*INDEX(Annahmen!$B$4:$B$7,MATCH(Übersicht!$B$6,Annahmen!$A$4:$A$7,0))</f>
        <v>39700</v>
      </c>
      <c r="C33" s="45">
        <f>SUMIFS($H$6:$H$27,$D$6:$D$27,"Umsatz")*INDEX(Annahmen!$B$4:$B$7,MATCH(Übersicht!$B$6,Annahmen!$A$4:$A$7,0))</f>
        <v>37300</v>
      </c>
      <c r="D33" s="45">
        <f>SUMIFS($I$6:$I$27,$D$6:$D$27,"Umsatz")*INDEX(Annahmen!$B$4:$B$7,MATCH(Übersicht!$B$6,Annahmen!$A$4:$A$7,0))</f>
        <v>46700</v>
      </c>
      <c r="E33" s="45">
        <f>SUMIFS($J$6:$J$27,$D$6:$D$27,"Umsatz")*INDEX(Annahmen!$B$4:$B$7,MATCH(Übersicht!$B$6,Annahmen!$A$4:$A$7,0))</f>
        <v>40500</v>
      </c>
      <c r="F33" s="45">
        <f>SUMIFS($K$6:$K$27,$D$6:$D$27,"Umsatz")*INDEX(Annahmen!$B$4:$B$7,MATCH(Übersicht!$B$6,Annahmen!$A$4:$A$7,0))</f>
        <v>49100</v>
      </c>
      <c r="G33" s="45">
        <f>SUMIFS($L$6:$L$27,$D$6:$D$27,"Umsatz")*INDEX(Annahmen!$B$4:$B$7,MATCH(Übersicht!$B$6,Annahmen!$A$4:$A$7,0))</f>
        <v>48900</v>
      </c>
      <c r="H33" s="45">
        <f>SUMIFS($M$6:$M$27,$D$6:$D$27,"Umsatz")*INDEX(Annahmen!$B$4:$B$7,MATCH(Übersicht!$B$6,Annahmen!$A$4:$A$7,0))</f>
        <v>49600</v>
      </c>
      <c r="I33" s="45">
        <f>SUMIFS($N$6:$N$27,$D$6:$D$27,"Umsatz")*INDEX(Annahmen!$B$4:$B$7,MATCH(Übersicht!$B$6,Annahmen!$A$4:$A$7,0))</f>
        <v>47900</v>
      </c>
      <c r="J33" s="45">
        <f>SUMIFS($O$6:$O$27,$D$6:$D$27,"Umsatz")*INDEX(Annahmen!$B$4:$B$7,MATCH(Übersicht!$B$6,Annahmen!$A$4:$A$7,0))</f>
        <v>57000</v>
      </c>
      <c r="K33" s="45">
        <f>SUMIFS($P$6:$P$27,$D$6:$D$27,"Umsatz")*INDEX(Annahmen!$B$4:$B$7,MATCH(Übersicht!$B$6,Annahmen!$A$4:$A$7,0))</f>
        <v>53100</v>
      </c>
      <c r="L33" s="45">
        <f>SUMIFS($Q$6:$Q$27,$D$6:$D$27,"Umsatz")*INDEX(Annahmen!$B$4:$B$7,MATCH(Übersicht!$B$6,Annahmen!$A$4:$A$7,0))</f>
        <v>61000</v>
      </c>
      <c r="M33" s="45">
        <f>SUMIFS($R$6:$R$27,$D$6:$D$27,"Umsatz")*INDEX(Annahmen!$B$4:$B$7,MATCH(Übersicht!$B$6,Annahmen!$A$4:$A$7,0))</f>
        <v>64800</v>
      </c>
      <c r="N33" s="46">
        <f t="shared" ref="N33:N38" si="4">SUM(B33:M33)</f>
        <v>595600</v>
      </c>
    </row>
    <row r="34" spans="1:14" x14ac:dyDescent="0.25">
      <c r="A34" s="44" t="s">
        <v>55</v>
      </c>
      <c r="B34" s="45">
        <f>SUMIFS('Ist-Erfassung'!$J$6:$J$305,'Ist-Erfassung'!$K$6:$K$305,1,'Ist-Erfassung'!$B$6:$B$305,"Einzahlung",'Ist-Erfassung'!$M$6:$M$305,"Gebucht")</f>
        <v>35500</v>
      </c>
      <c r="C34" s="45">
        <f>SUMIFS('Ist-Erfassung'!$J$6:$J$305,'Ist-Erfassung'!$K$6:$K$305,2,'Ist-Erfassung'!$B$6:$B$305,"Einzahlung",'Ist-Erfassung'!$M$6:$M$305,"Gebucht")</f>
        <v>24500</v>
      </c>
      <c r="D34" s="45">
        <f>SUMIFS('Ist-Erfassung'!$J$6:$J$305,'Ist-Erfassung'!$K$6:$K$305,3,'Ist-Erfassung'!$B$6:$B$305,"Einzahlung",'Ist-Erfassung'!$M$6:$M$305,"Gebucht")</f>
        <v>4400</v>
      </c>
      <c r="E34" s="45">
        <f>SUMIFS('Ist-Erfassung'!$J$6:$J$305,'Ist-Erfassung'!$K$6:$K$305,4,'Ist-Erfassung'!$B$6:$B$305,"Einzahlung",'Ist-Erfassung'!$M$6:$M$305,"Gebucht")</f>
        <v>0</v>
      </c>
      <c r="F34" s="45">
        <f>SUMIFS('Ist-Erfassung'!$J$6:$J$305,'Ist-Erfassung'!$K$6:$K$305,5,'Ist-Erfassung'!$B$6:$B$305,"Einzahlung",'Ist-Erfassung'!$M$6:$M$305,"Gebucht")</f>
        <v>0</v>
      </c>
      <c r="G34" s="45">
        <f>SUMIFS('Ist-Erfassung'!$J$6:$J$305,'Ist-Erfassung'!$K$6:$K$305,6,'Ist-Erfassung'!$B$6:$B$305,"Einzahlung",'Ist-Erfassung'!$M$6:$M$305,"Gebucht")</f>
        <v>0</v>
      </c>
      <c r="H34" s="45">
        <f>SUMIFS('Ist-Erfassung'!$J$6:$J$305,'Ist-Erfassung'!$K$6:$K$305,7,'Ist-Erfassung'!$B$6:$B$305,"Einzahlung",'Ist-Erfassung'!$M$6:$M$305,"Gebucht")</f>
        <v>0</v>
      </c>
      <c r="I34" s="45">
        <f>SUMIFS('Ist-Erfassung'!$J$6:$J$305,'Ist-Erfassung'!$K$6:$K$305,8,'Ist-Erfassung'!$B$6:$B$305,"Einzahlung",'Ist-Erfassung'!$M$6:$M$305,"Gebucht")</f>
        <v>0</v>
      </c>
      <c r="J34" s="45">
        <f>SUMIFS('Ist-Erfassung'!$J$6:$J$305,'Ist-Erfassung'!$K$6:$K$305,9,'Ist-Erfassung'!$B$6:$B$305,"Einzahlung",'Ist-Erfassung'!$M$6:$M$305,"Gebucht")</f>
        <v>0</v>
      </c>
      <c r="K34" s="45">
        <f>SUMIFS('Ist-Erfassung'!$J$6:$J$305,'Ist-Erfassung'!$K$6:$K$305,10,'Ist-Erfassung'!$B$6:$B$305,"Einzahlung",'Ist-Erfassung'!$M$6:$M$305,"Gebucht")</f>
        <v>0</v>
      </c>
      <c r="L34" s="45">
        <f>SUMIFS('Ist-Erfassung'!$J$6:$J$305,'Ist-Erfassung'!$K$6:$K$305,11,'Ist-Erfassung'!$B$6:$B$305,"Einzahlung",'Ist-Erfassung'!$M$6:$M$305,"Gebucht")</f>
        <v>0</v>
      </c>
      <c r="M34" s="45">
        <f>SUMIFS('Ist-Erfassung'!$J$6:$J$305,'Ist-Erfassung'!$K$6:$K$305,12,'Ist-Erfassung'!$B$6:$B$305,"Einzahlung",'Ist-Erfassung'!$M$6:$M$305,"Gebucht")</f>
        <v>0</v>
      </c>
      <c r="N34" s="46">
        <f t="shared" si="4"/>
        <v>64400</v>
      </c>
    </row>
    <row r="35" spans="1:14" x14ac:dyDescent="0.25">
      <c r="A35" s="44" t="s">
        <v>17</v>
      </c>
      <c r="B35" s="45">
        <f>SUMIFS($G$6:$G$27,$D$6:$D$27,"Variable Kosten")*INDEX(Annahmen!$C$4:$C$7,MATCH(Übersicht!$B$6,Annahmen!$A$4:$A$7,0))+SUMIFS($G$6:$G$27,$D$6:$D$27,"Personal")*INDEX(Annahmen!$C$4:$C$7,MATCH(Übersicht!$B$6,Annahmen!$A$4:$A$7,0))+SUMIFS($G$6:$G$27,$D$6:$D$27,"Fixkosten")*INDEX(Annahmen!$C$4:$C$7,MATCH(Übersicht!$B$6,Annahmen!$A$4:$A$7,0))+SUMIFS($G$6:$G$27,$D$6:$D$27,"Marketing")*INDEX(Annahmen!$C$4:$C$7,MATCH(Übersicht!$B$6,Annahmen!$A$4:$A$7,0))+SUMIFS($G$6:$G$27,$D$6:$D$27,"Investition")*INDEX(Annahmen!$D$4:$D$7,MATCH(Übersicht!$B$6,Annahmen!$A$4:$A$7,0))+SUMIFS($G$6:$G$27,$D$6:$D$27,"Finanzierung")*INDEX(Annahmen!$C$4:$C$7,MATCH(Übersicht!$B$6,Annahmen!$A$4:$A$7,0))+SUMIFS($G$6:$G$27,$D$6:$D$27,"Steuern")*INDEX(Annahmen!$C$4:$C$7,MATCH(Übersicht!$B$6,Annahmen!$A$4:$A$7,0))</f>
        <v>54830</v>
      </c>
      <c r="C35" s="45">
        <f>SUMIFS($H$6:$H$27,$D$6:$D$27,"Variable Kosten")*INDEX(Annahmen!$C$4:$C$7,MATCH(Übersicht!$B$6,Annahmen!$A$4:$A$7,0))+SUMIFS($H$6:$H$27,$D$6:$D$27,"Personal")*INDEX(Annahmen!$C$4:$C$7,MATCH(Übersicht!$B$6,Annahmen!$A$4:$A$7,0))+SUMIFS($H$6:$H$27,$D$6:$D$27,"Fixkosten")*INDEX(Annahmen!$C$4:$C$7,MATCH(Übersicht!$B$6,Annahmen!$A$4:$A$7,0))+SUMIFS($H$6:$H$27,$D$6:$D$27,"Marketing")*INDEX(Annahmen!$C$4:$C$7,MATCH(Übersicht!$B$6,Annahmen!$A$4:$A$7,0))+SUMIFS($H$6:$H$27,$D$6:$D$27,"Investition")*INDEX(Annahmen!$D$4:$D$7,MATCH(Übersicht!$B$6,Annahmen!$A$4:$A$7,0))+SUMIFS($H$6:$H$27,$D$6:$D$27,"Finanzierung")*INDEX(Annahmen!$C$4:$C$7,MATCH(Übersicht!$B$6,Annahmen!$A$4:$A$7,0))+SUMIFS($H$6:$H$27,$D$6:$D$27,"Steuern")*INDEX(Annahmen!$C$4:$C$7,MATCH(Übersicht!$B$6,Annahmen!$A$4:$A$7,0))</f>
        <v>52360</v>
      </c>
      <c r="D35" s="45">
        <f>SUMIFS($I$6:$I$27,$D$6:$D$27,"Variable Kosten")*INDEX(Annahmen!$C$4:$C$7,MATCH(Übersicht!$B$6,Annahmen!$A$4:$A$7,0))+SUMIFS($I$6:$I$27,$D$6:$D$27,"Personal")*INDEX(Annahmen!$C$4:$C$7,MATCH(Übersicht!$B$6,Annahmen!$A$4:$A$7,0))+SUMIFS($I$6:$I$27,$D$6:$D$27,"Fixkosten")*INDEX(Annahmen!$C$4:$C$7,MATCH(Übersicht!$B$6,Annahmen!$A$4:$A$7,0))+SUMIFS($I$6:$I$27,$D$6:$D$27,"Marketing")*INDEX(Annahmen!$C$4:$C$7,MATCH(Übersicht!$B$6,Annahmen!$A$4:$A$7,0))+SUMIFS($I$6:$I$27,$D$6:$D$27,"Investition")*INDEX(Annahmen!$D$4:$D$7,MATCH(Übersicht!$B$6,Annahmen!$A$4:$A$7,0))+SUMIFS($I$6:$I$27,$D$6:$D$27,"Finanzierung")*INDEX(Annahmen!$C$4:$C$7,MATCH(Übersicht!$B$6,Annahmen!$A$4:$A$7,0))+SUMIFS($I$6:$I$27,$D$6:$D$27,"Steuern")*INDEX(Annahmen!$C$4:$C$7,MATCH(Übersicht!$B$6,Annahmen!$A$4:$A$7,0))</f>
        <v>61690</v>
      </c>
      <c r="E35" s="45">
        <f>SUMIFS($J$6:$J$27,$D$6:$D$27,"Variable Kosten")*INDEX(Annahmen!$C$4:$C$7,MATCH(Übersicht!$B$6,Annahmen!$A$4:$A$7,0))+SUMIFS($J$6:$J$27,$D$6:$D$27,"Personal")*INDEX(Annahmen!$C$4:$C$7,MATCH(Übersicht!$B$6,Annahmen!$A$4:$A$7,0))+SUMIFS($J$6:$J$27,$D$6:$D$27,"Fixkosten")*INDEX(Annahmen!$C$4:$C$7,MATCH(Übersicht!$B$6,Annahmen!$A$4:$A$7,0))+SUMIFS($J$6:$J$27,$D$6:$D$27,"Marketing")*INDEX(Annahmen!$C$4:$C$7,MATCH(Übersicht!$B$6,Annahmen!$A$4:$A$7,0))+SUMIFS($J$6:$J$27,$D$6:$D$27,"Investition")*INDEX(Annahmen!$D$4:$D$7,MATCH(Übersicht!$B$6,Annahmen!$A$4:$A$7,0))+SUMIFS($J$6:$J$27,$D$6:$D$27,"Finanzierung")*INDEX(Annahmen!$C$4:$C$7,MATCH(Übersicht!$B$6,Annahmen!$A$4:$A$7,0))+SUMIFS($J$6:$J$27,$D$6:$D$27,"Steuern")*INDEX(Annahmen!$C$4:$C$7,MATCH(Übersicht!$B$6,Annahmen!$A$4:$A$7,0))</f>
        <v>65330</v>
      </c>
      <c r="F35" s="45">
        <f>SUMIFS($K$6:$K$27,$D$6:$D$27,"Variable Kosten")*INDEX(Annahmen!$C$4:$C$7,MATCH(Übersicht!$B$6,Annahmen!$A$4:$A$7,0))+SUMIFS($K$6:$K$27,$D$6:$D$27,"Personal")*INDEX(Annahmen!$C$4:$C$7,MATCH(Übersicht!$B$6,Annahmen!$A$4:$A$7,0))+SUMIFS($K$6:$K$27,$D$6:$D$27,"Fixkosten")*INDEX(Annahmen!$C$4:$C$7,MATCH(Übersicht!$B$6,Annahmen!$A$4:$A$7,0))+SUMIFS($K$6:$K$27,$D$6:$D$27,"Marketing")*INDEX(Annahmen!$C$4:$C$7,MATCH(Übersicht!$B$6,Annahmen!$A$4:$A$7,0))+SUMIFS($K$6:$K$27,$D$6:$D$27,"Investition")*INDEX(Annahmen!$D$4:$D$7,MATCH(Übersicht!$B$6,Annahmen!$A$4:$A$7,0))+SUMIFS($K$6:$K$27,$D$6:$D$27,"Finanzierung")*INDEX(Annahmen!$C$4:$C$7,MATCH(Übersicht!$B$6,Annahmen!$A$4:$A$7,0))+SUMIFS($K$6:$K$27,$D$6:$D$27,"Steuern")*INDEX(Annahmen!$C$4:$C$7,MATCH(Übersicht!$B$6,Annahmen!$A$4:$A$7,0))</f>
        <v>60670</v>
      </c>
      <c r="G35" s="45">
        <f>SUMIFS($L$6:$L$27,$D$6:$D$27,"Variable Kosten")*INDEX(Annahmen!$C$4:$C$7,MATCH(Übersicht!$B$6,Annahmen!$A$4:$A$7,0))+SUMIFS($L$6:$L$27,$D$6:$D$27,"Personal")*INDEX(Annahmen!$C$4:$C$7,MATCH(Übersicht!$B$6,Annahmen!$A$4:$A$7,0))+SUMIFS($L$6:$L$27,$D$6:$D$27,"Fixkosten")*INDEX(Annahmen!$C$4:$C$7,MATCH(Übersicht!$B$6,Annahmen!$A$4:$A$7,0))+SUMIFS($L$6:$L$27,$D$6:$D$27,"Marketing")*INDEX(Annahmen!$C$4:$C$7,MATCH(Übersicht!$B$6,Annahmen!$A$4:$A$7,0))+SUMIFS($L$6:$L$27,$D$6:$D$27,"Investition")*INDEX(Annahmen!$D$4:$D$7,MATCH(Übersicht!$B$6,Annahmen!$A$4:$A$7,0))+SUMIFS($L$6:$L$27,$D$6:$D$27,"Finanzierung")*INDEX(Annahmen!$C$4:$C$7,MATCH(Übersicht!$B$6,Annahmen!$A$4:$A$7,0))+SUMIFS($L$6:$L$27,$D$6:$D$27,"Steuern")*INDEX(Annahmen!$C$4:$C$7,MATCH(Übersicht!$B$6,Annahmen!$A$4:$A$7,0))</f>
        <v>65310</v>
      </c>
      <c r="H35" s="45">
        <f>SUMIFS($M$6:$M$27,$D$6:$D$27,"Variable Kosten")*INDEX(Annahmen!$C$4:$C$7,MATCH(Übersicht!$B$6,Annahmen!$A$4:$A$7,0))+SUMIFS($M$6:$M$27,$D$6:$D$27,"Personal")*INDEX(Annahmen!$C$4:$C$7,MATCH(Übersicht!$B$6,Annahmen!$A$4:$A$7,0))+SUMIFS($M$6:$M$27,$D$6:$D$27,"Fixkosten")*INDEX(Annahmen!$C$4:$C$7,MATCH(Übersicht!$B$6,Annahmen!$A$4:$A$7,0))+SUMIFS($M$6:$M$27,$D$6:$D$27,"Marketing")*INDEX(Annahmen!$C$4:$C$7,MATCH(Übersicht!$B$6,Annahmen!$A$4:$A$7,0))+SUMIFS($M$6:$M$27,$D$6:$D$27,"Investition")*INDEX(Annahmen!$D$4:$D$7,MATCH(Übersicht!$B$6,Annahmen!$A$4:$A$7,0))+SUMIFS($M$6:$M$27,$D$6:$D$27,"Finanzierung")*INDEX(Annahmen!$C$4:$C$7,MATCH(Übersicht!$B$6,Annahmen!$A$4:$A$7,0))+SUMIFS($M$6:$M$27,$D$6:$D$27,"Steuern")*INDEX(Annahmen!$C$4:$C$7,MATCH(Übersicht!$B$6,Annahmen!$A$4:$A$7,0))</f>
        <v>62600</v>
      </c>
      <c r="I35" s="45">
        <f>SUMIFS($N$6:$N$27,$D$6:$D$27,"Variable Kosten")*INDEX(Annahmen!$C$4:$C$7,MATCH(Übersicht!$B$6,Annahmen!$A$4:$A$7,0))+SUMIFS($N$6:$N$27,$D$6:$D$27,"Personal")*INDEX(Annahmen!$C$4:$C$7,MATCH(Übersicht!$B$6,Annahmen!$A$4:$A$7,0))+SUMIFS($N$6:$N$27,$D$6:$D$27,"Fixkosten")*INDEX(Annahmen!$C$4:$C$7,MATCH(Übersicht!$B$6,Annahmen!$A$4:$A$7,0))+SUMIFS($N$6:$N$27,$D$6:$D$27,"Marketing")*INDEX(Annahmen!$C$4:$C$7,MATCH(Übersicht!$B$6,Annahmen!$A$4:$A$7,0))+SUMIFS($N$6:$N$27,$D$6:$D$27,"Investition")*INDEX(Annahmen!$D$4:$D$7,MATCH(Übersicht!$B$6,Annahmen!$A$4:$A$7,0))+SUMIFS($N$6:$N$27,$D$6:$D$27,"Finanzierung")*INDEX(Annahmen!$C$4:$C$7,MATCH(Übersicht!$B$6,Annahmen!$A$4:$A$7,0))+SUMIFS($N$6:$N$27,$D$6:$D$27,"Steuern")*INDEX(Annahmen!$C$4:$C$7,MATCH(Übersicht!$B$6,Annahmen!$A$4:$A$7,0))</f>
        <v>60930</v>
      </c>
      <c r="J35" s="45">
        <f>SUMIFS($O$6:$O$27,$D$6:$D$27,"Variable Kosten")*INDEX(Annahmen!$C$4:$C$7,MATCH(Übersicht!$B$6,Annahmen!$A$4:$A$7,0))+SUMIFS($O$6:$O$27,$D$6:$D$27,"Personal")*INDEX(Annahmen!$C$4:$C$7,MATCH(Übersicht!$B$6,Annahmen!$A$4:$A$7,0))+SUMIFS($O$6:$O$27,$D$6:$D$27,"Fixkosten")*INDEX(Annahmen!$C$4:$C$7,MATCH(Übersicht!$B$6,Annahmen!$A$4:$A$7,0))+SUMIFS($O$6:$O$27,$D$6:$D$27,"Marketing")*INDEX(Annahmen!$C$4:$C$7,MATCH(Übersicht!$B$6,Annahmen!$A$4:$A$7,0))+SUMIFS($O$6:$O$27,$D$6:$D$27,"Investition")*INDEX(Annahmen!$D$4:$D$7,MATCH(Übersicht!$B$6,Annahmen!$A$4:$A$7,0))+SUMIFS($O$6:$O$27,$D$6:$D$27,"Finanzierung")*INDEX(Annahmen!$C$4:$C$7,MATCH(Übersicht!$B$6,Annahmen!$A$4:$A$7,0))+SUMIFS($O$6:$O$27,$D$6:$D$27,"Steuern")*INDEX(Annahmen!$C$4:$C$7,MATCH(Übersicht!$B$6,Annahmen!$A$4:$A$7,0))</f>
        <v>77870</v>
      </c>
      <c r="K35" s="45">
        <f>SUMIFS($P$6:$P$27,$D$6:$D$27,"Variable Kosten")*INDEX(Annahmen!$C$4:$C$7,MATCH(Übersicht!$B$6,Annahmen!$A$4:$A$7,0))+SUMIFS($P$6:$P$27,$D$6:$D$27,"Personal")*INDEX(Annahmen!$C$4:$C$7,MATCH(Übersicht!$B$6,Annahmen!$A$4:$A$7,0))+SUMIFS($P$6:$P$27,$D$6:$D$27,"Fixkosten")*INDEX(Annahmen!$C$4:$C$7,MATCH(Übersicht!$B$6,Annahmen!$A$4:$A$7,0))+SUMIFS($P$6:$P$27,$D$6:$D$27,"Marketing")*INDEX(Annahmen!$C$4:$C$7,MATCH(Übersicht!$B$6,Annahmen!$A$4:$A$7,0))+SUMIFS($P$6:$P$27,$D$6:$D$27,"Investition")*INDEX(Annahmen!$D$4:$D$7,MATCH(Übersicht!$B$6,Annahmen!$A$4:$A$7,0))+SUMIFS($P$6:$P$27,$D$6:$D$27,"Finanzierung")*INDEX(Annahmen!$C$4:$C$7,MATCH(Übersicht!$B$6,Annahmen!$A$4:$A$7,0))+SUMIFS($P$6:$P$27,$D$6:$D$27,"Steuern")*INDEX(Annahmen!$C$4:$C$7,MATCH(Übersicht!$B$6,Annahmen!$A$4:$A$7,0))</f>
        <v>64910</v>
      </c>
      <c r="L35" s="45">
        <f>SUMIFS($Q$6:$Q$27,$D$6:$D$27,"Variable Kosten")*INDEX(Annahmen!$C$4:$C$7,MATCH(Übersicht!$B$6,Annahmen!$A$4:$A$7,0))+SUMIFS($Q$6:$Q$27,$D$6:$D$27,"Personal")*INDEX(Annahmen!$C$4:$C$7,MATCH(Übersicht!$B$6,Annahmen!$A$4:$A$7,0))+SUMIFS($Q$6:$Q$27,$D$6:$D$27,"Fixkosten")*INDEX(Annahmen!$C$4:$C$7,MATCH(Übersicht!$B$6,Annahmen!$A$4:$A$7,0))+SUMIFS($Q$6:$Q$27,$D$6:$D$27,"Marketing")*INDEX(Annahmen!$C$4:$C$7,MATCH(Übersicht!$B$6,Annahmen!$A$4:$A$7,0))+SUMIFS($Q$6:$Q$27,$D$6:$D$27,"Investition")*INDEX(Annahmen!$D$4:$D$7,MATCH(Übersicht!$B$6,Annahmen!$A$4:$A$7,0))+SUMIFS($Q$6:$Q$27,$D$6:$D$27,"Finanzierung")*INDEX(Annahmen!$C$4:$C$7,MATCH(Übersicht!$B$6,Annahmen!$A$4:$A$7,0))+SUMIFS($Q$6:$Q$27,$D$6:$D$27,"Steuern")*INDEX(Annahmen!$C$4:$C$7,MATCH(Übersicht!$B$6,Annahmen!$A$4:$A$7,0))</f>
        <v>69460</v>
      </c>
      <c r="M35" s="45">
        <f>SUMIFS($R$6:$R$27,$D$6:$D$27,"Variable Kosten")*INDEX(Annahmen!$C$4:$C$7,MATCH(Übersicht!$B$6,Annahmen!$A$4:$A$7,0))+SUMIFS($R$6:$R$27,$D$6:$D$27,"Personal")*INDEX(Annahmen!$C$4:$C$7,MATCH(Übersicht!$B$6,Annahmen!$A$4:$A$7,0))+SUMIFS($R$6:$R$27,$D$6:$D$27,"Fixkosten")*INDEX(Annahmen!$C$4:$C$7,MATCH(Übersicht!$B$6,Annahmen!$A$4:$A$7,0))+SUMIFS($R$6:$R$27,$D$6:$D$27,"Marketing")*INDEX(Annahmen!$C$4:$C$7,MATCH(Übersicht!$B$6,Annahmen!$A$4:$A$7,0))+SUMIFS($R$6:$R$27,$D$6:$D$27,"Investition")*INDEX(Annahmen!$D$4:$D$7,MATCH(Übersicht!$B$6,Annahmen!$A$4:$A$7,0))+SUMIFS($R$6:$R$27,$D$6:$D$27,"Finanzierung")*INDEX(Annahmen!$C$4:$C$7,MATCH(Übersicht!$B$6,Annahmen!$A$4:$A$7,0))+SUMIFS($R$6:$R$27,$D$6:$D$27,"Steuern")*INDEX(Annahmen!$C$4:$C$7,MATCH(Übersicht!$B$6,Annahmen!$A$4:$A$7,0))</f>
        <v>77100</v>
      </c>
      <c r="N35" s="46">
        <f t="shared" si="4"/>
        <v>773060</v>
      </c>
    </row>
    <row r="36" spans="1:14" x14ac:dyDescent="0.25">
      <c r="A36" s="44" t="s">
        <v>19</v>
      </c>
      <c r="B36" s="45">
        <f>SUMIFS('Ist-Erfassung'!$H$6:$H$305,'Ist-Erfassung'!$K$6:$K$305,1,'Ist-Erfassung'!$B$6:$B$305,"Auszahlung",'Ist-Erfassung'!$M$6:$M$305,"Gebucht")</f>
        <v>13200</v>
      </c>
      <c r="C36" s="45">
        <f>SUMIFS('Ist-Erfassung'!$H$6:$H$305,'Ist-Erfassung'!$K$6:$K$305,2,'Ist-Erfassung'!$B$6:$B$305,"Auszahlung",'Ist-Erfassung'!$M$6:$M$305,"Gebucht")</f>
        <v>8500</v>
      </c>
      <c r="D36" s="45">
        <f>SUMIFS('Ist-Erfassung'!$H$6:$H$305,'Ist-Erfassung'!$K$6:$K$305,3,'Ist-Erfassung'!$B$6:$B$305,"Auszahlung",'Ist-Erfassung'!$M$6:$M$305,"Gebucht")</f>
        <v>6400</v>
      </c>
      <c r="E36" s="45">
        <f>SUMIFS('Ist-Erfassung'!$H$6:$H$305,'Ist-Erfassung'!$K$6:$K$305,4,'Ist-Erfassung'!$B$6:$B$305,"Auszahlung",'Ist-Erfassung'!$M$6:$M$305,"Gebucht")</f>
        <v>0</v>
      </c>
      <c r="F36" s="45">
        <f>SUMIFS('Ist-Erfassung'!$H$6:$H$305,'Ist-Erfassung'!$K$6:$K$305,5,'Ist-Erfassung'!$B$6:$B$305,"Auszahlung",'Ist-Erfassung'!$M$6:$M$305,"Gebucht")</f>
        <v>0</v>
      </c>
      <c r="G36" s="45">
        <f>SUMIFS('Ist-Erfassung'!$H$6:$H$305,'Ist-Erfassung'!$K$6:$K$305,6,'Ist-Erfassung'!$B$6:$B$305,"Auszahlung",'Ist-Erfassung'!$M$6:$M$305,"Gebucht")</f>
        <v>0</v>
      </c>
      <c r="H36" s="45">
        <f>SUMIFS('Ist-Erfassung'!$H$6:$H$305,'Ist-Erfassung'!$K$6:$K$305,7,'Ist-Erfassung'!$B$6:$B$305,"Auszahlung",'Ist-Erfassung'!$M$6:$M$305,"Gebucht")</f>
        <v>0</v>
      </c>
      <c r="I36" s="45">
        <f>SUMIFS('Ist-Erfassung'!$H$6:$H$305,'Ist-Erfassung'!$K$6:$K$305,8,'Ist-Erfassung'!$B$6:$B$305,"Auszahlung",'Ist-Erfassung'!$M$6:$M$305,"Gebucht")</f>
        <v>0</v>
      </c>
      <c r="J36" s="45">
        <f>SUMIFS('Ist-Erfassung'!$H$6:$H$305,'Ist-Erfassung'!$K$6:$K$305,9,'Ist-Erfassung'!$B$6:$B$305,"Auszahlung",'Ist-Erfassung'!$M$6:$M$305,"Gebucht")</f>
        <v>0</v>
      </c>
      <c r="K36" s="45">
        <f>SUMIFS('Ist-Erfassung'!$H$6:$H$305,'Ist-Erfassung'!$K$6:$K$305,10,'Ist-Erfassung'!$B$6:$B$305,"Auszahlung",'Ist-Erfassung'!$M$6:$M$305,"Gebucht")</f>
        <v>0</v>
      </c>
      <c r="L36" s="45">
        <f>SUMIFS('Ist-Erfassung'!$H$6:$H$305,'Ist-Erfassung'!$K$6:$K$305,11,'Ist-Erfassung'!$B$6:$B$305,"Auszahlung",'Ist-Erfassung'!$M$6:$M$305,"Gebucht")</f>
        <v>0</v>
      </c>
      <c r="M36" s="45">
        <f>SUMIFS('Ist-Erfassung'!$H$6:$H$305,'Ist-Erfassung'!$K$6:$K$305,12,'Ist-Erfassung'!$B$6:$B$305,"Auszahlung",'Ist-Erfassung'!$M$6:$M$305,"Gebucht")</f>
        <v>0</v>
      </c>
      <c r="N36" s="46">
        <f t="shared" si="4"/>
        <v>28100</v>
      </c>
    </row>
    <row r="37" spans="1:14" x14ac:dyDescent="0.25">
      <c r="A37" s="44" t="s">
        <v>152</v>
      </c>
      <c r="B37" s="45">
        <f t="shared" ref="B37:M37" si="5">B33-B35</f>
        <v>-15130</v>
      </c>
      <c r="C37" s="45">
        <f t="shared" si="5"/>
        <v>-15060</v>
      </c>
      <c r="D37" s="45">
        <f t="shared" si="5"/>
        <v>-14990</v>
      </c>
      <c r="E37" s="45">
        <f t="shared" si="5"/>
        <v>-24830</v>
      </c>
      <c r="F37" s="45">
        <f t="shared" si="5"/>
        <v>-11570</v>
      </c>
      <c r="G37" s="45">
        <f t="shared" si="5"/>
        <v>-16410</v>
      </c>
      <c r="H37" s="45">
        <f t="shared" si="5"/>
        <v>-13000</v>
      </c>
      <c r="I37" s="45">
        <f t="shared" si="5"/>
        <v>-13030</v>
      </c>
      <c r="J37" s="45">
        <f t="shared" si="5"/>
        <v>-20870</v>
      </c>
      <c r="K37" s="45">
        <f t="shared" si="5"/>
        <v>-11810</v>
      </c>
      <c r="L37" s="45">
        <f t="shared" si="5"/>
        <v>-8460</v>
      </c>
      <c r="M37" s="45">
        <f t="shared" si="5"/>
        <v>-12300</v>
      </c>
      <c r="N37" s="46">
        <f t="shared" si="4"/>
        <v>-177460</v>
      </c>
    </row>
    <row r="38" spans="1:14" x14ac:dyDescent="0.25">
      <c r="A38" s="44" t="s">
        <v>153</v>
      </c>
      <c r="B38" s="45">
        <f t="shared" ref="B38:M38" si="6">B34-B36</f>
        <v>22300</v>
      </c>
      <c r="C38" s="45">
        <f t="shared" si="6"/>
        <v>16000</v>
      </c>
      <c r="D38" s="45">
        <f t="shared" si="6"/>
        <v>-2000</v>
      </c>
      <c r="E38" s="45">
        <f t="shared" si="6"/>
        <v>0</v>
      </c>
      <c r="F38" s="45">
        <f t="shared" si="6"/>
        <v>0</v>
      </c>
      <c r="G38" s="45">
        <f t="shared" si="6"/>
        <v>0</v>
      </c>
      <c r="H38" s="45">
        <f t="shared" si="6"/>
        <v>0</v>
      </c>
      <c r="I38" s="45">
        <f t="shared" si="6"/>
        <v>0</v>
      </c>
      <c r="J38" s="45">
        <f t="shared" si="6"/>
        <v>0</v>
      </c>
      <c r="K38" s="45">
        <f t="shared" si="6"/>
        <v>0</v>
      </c>
      <c r="L38" s="45">
        <f t="shared" si="6"/>
        <v>0</v>
      </c>
      <c r="M38" s="45">
        <f t="shared" si="6"/>
        <v>0</v>
      </c>
      <c r="N38" s="46">
        <f t="shared" si="4"/>
        <v>36300</v>
      </c>
    </row>
    <row r="39" spans="1:14" x14ac:dyDescent="0.25">
      <c r="A39" s="44" t="s">
        <v>56</v>
      </c>
      <c r="B39" s="45">
        <f>Annahmen!$G$5+B37</f>
        <v>26870</v>
      </c>
      <c r="C39" s="45">
        <f t="shared" ref="C39:M39" si="7">B39+C37</f>
        <v>11810</v>
      </c>
      <c r="D39" s="45">
        <f t="shared" si="7"/>
        <v>-3180</v>
      </c>
      <c r="E39" s="45">
        <f t="shared" si="7"/>
        <v>-28010</v>
      </c>
      <c r="F39" s="45">
        <f t="shared" si="7"/>
        <v>-39580</v>
      </c>
      <c r="G39" s="45">
        <f t="shared" si="7"/>
        <v>-55990</v>
      </c>
      <c r="H39" s="45">
        <f t="shared" si="7"/>
        <v>-68990</v>
      </c>
      <c r="I39" s="45">
        <f t="shared" si="7"/>
        <v>-82020</v>
      </c>
      <c r="J39" s="45">
        <f t="shared" si="7"/>
        <v>-102890</v>
      </c>
      <c r="K39" s="45">
        <f t="shared" si="7"/>
        <v>-114700</v>
      </c>
      <c r="L39" s="45">
        <f t="shared" si="7"/>
        <v>-123160</v>
      </c>
      <c r="M39" s="45">
        <f t="shared" si="7"/>
        <v>-135460</v>
      </c>
      <c r="N39" s="46">
        <f>M39</f>
        <v>-135460</v>
      </c>
    </row>
    <row r="40" spans="1:14" x14ac:dyDescent="0.25">
      <c r="A40" s="44" t="s">
        <v>57</v>
      </c>
      <c r="B40" s="45">
        <f>Annahmen!$G$5+B38</f>
        <v>64300</v>
      </c>
      <c r="C40" s="45">
        <f t="shared" ref="C40:M40" si="8">B40+C38</f>
        <v>80300</v>
      </c>
      <c r="D40" s="45">
        <f t="shared" si="8"/>
        <v>78300</v>
      </c>
      <c r="E40" s="45">
        <f t="shared" si="8"/>
        <v>78300</v>
      </c>
      <c r="F40" s="45">
        <f t="shared" si="8"/>
        <v>78300</v>
      </c>
      <c r="G40" s="45">
        <f t="shared" si="8"/>
        <v>78300</v>
      </c>
      <c r="H40" s="45">
        <f t="shared" si="8"/>
        <v>78300</v>
      </c>
      <c r="I40" s="45">
        <f t="shared" si="8"/>
        <v>78300</v>
      </c>
      <c r="J40" s="45">
        <f t="shared" si="8"/>
        <v>78300</v>
      </c>
      <c r="K40" s="45">
        <f t="shared" si="8"/>
        <v>78300</v>
      </c>
      <c r="L40" s="45">
        <f t="shared" si="8"/>
        <v>78300</v>
      </c>
      <c r="M40" s="45">
        <f t="shared" si="8"/>
        <v>78300</v>
      </c>
      <c r="N40" s="46">
        <f>M40</f>
        <v>78300</v>
      </c>
    </row>
    <row r="41" spans="1:14" x14ac:dyDescent="0.25">
      <c r="A41" s="47" t="s">
        <v>154</v>
      </c>
      <c r="B41" s="48" t="str">
        <f>IF(B39&lt;Annahmen!$G$6,"Reserve prüfen","OK")</f>
        <v>OK</v>
      </c>
      <c r="C41" s="48" t="str">
        <f>IF(C39&lt;Annahmen!$G$6,"Reserve prüfen","OK")</f>
        <v>Reserve prüfen</v>
      </c>
      <c r="D41" s="48" t="str">
        <f>IF(D39&lt;Annahmen!$G$6,"Reserve prüfen","OK")</f>
        <v>Reserve prüfen</v>
      </c>
      <c r="E41" s="48" t="str">
        <f>IF(E39&lt;Annahmen!$G$6,"Reserve prüfen","OK")</f>
        <v>Reserve prüfen</v>
      </c>
      <c r="F41" s="48" t="str">
        <f>IF(F39&lt;Annahmen!$G$6,"Reserve prüfen","OK")</f>
        <v>Reserve prüfen</v>
      </c>
      <c r="G41" s="48" t="str">
        <f>IF(G39&lt;Annahmen!$G$6,"Reserve prüfen","OK")</f>
        <v>Reserve prüfen</v>
      </c>
      <c r="H41" s="48" t="str">
        <f>IF(H39&lt;Annahmen!$G$6,"Reserve prüfen","OK")</f>
        <v>Reserve prüfen</v>
      </c>
      <c r="I41" s="48" t="str">
        <f>IF(I39&lt;Annahmen!$G$6,"Reserve prüfen","OK")</f>
        <v>Reserve prüfen</v>
      </c>
      <c r="J41" s="48" t="str">
        <f>IF(J39&lt;Annahmen!$G$6,"Reserve prüfen","OK")</f>
        <v>Reserve prüfen</v>
      </c>
      <c r="K41" s="48" t="str">
        <f>IF(K39&lt;Annahmen!$G$6,"Reserve prüfen","OK")</f>
        <v>Reserve prüfen</v>
      </c>
      <c r="L41" s="48" t="str">
        <f>IF(L39&lt;Annahmen!$G$6,"Reserve prüfen","OK")</f>
        <v>Reserve prüfen</v>
      </c>
      <c r="M41" s="48" t="str">
        <f>IF(M39&lt;Annahmen!$G$6,"Reserve prüfen","OK")</f>
        <v>Reserve prüfen</v>
      </c>
      <c r="N41" s="49" t="str">
        <f>IF(COUNTIF(B41:M41,"Reserve prüfen")&gt;0,"Reserve prüfen","OK")</f>
        <v>Reserve prüfen</v>
      </c>
    </row>
    <row r="44" spans="1:14" ht="17.25" x14ac:dyDescent="0.3">
      <c r="A44" s="79" t="s">
        <v>155</v>
      </c>
      <c r="B44" s="78"/>
      <c r="C44" s="78"/>
      <c r="D44" s="78"/>
      <c r="E44" s="78"/>
      <c r="F44" s="78"/>
    </row>
    <row r="45" spans="1:14" x14ac:dyDescent="0.25">
      <c r="A45" s="50" t="s">
        <v>40</v>
      </c>
      <c r="B45" s="51" t="s">
        <v>3</v>
      </c>
      <c r="C45" s="51" t="s">
        <v>156</v>
      </c>
      <c r="D45" s="51"/>
      <c r="E45" s="51"/>
      <c r="F45" s="52"/>
    </row>
    <row r="46" spans="1:14" x14ac:dyDescent="0.25">
      <c r="A46" s="44" t="s">
        <v>157</v>
      </c>
      <c r="B46" s="45">
        <f>N33</f>
        <v>595600</v>
      </c>
      <c r="C46" s="53" t="s">
        <v>158</v>
      </c>
      <c r="D46" s="53"/>
      <c r="E46" s="53"/>
      <c r="F46" s="54"/>
    </row>
    <row r="47" spans="1:14" x14ac:dyDescent="0.25">
      <c r="A47" s="44" t="s">
        <v>159</v>
      </c>
      <c r="B47" s="45">
        <f>SUMIFS($S$6:$S$27,$D$6:$D$27,"Variable Kosten")*INDEX(Annahmen!$C$4:$C$7,MATCH(Übersicht!$B$6,Annahmen!$A$4:$A$7,0))</f>
        <v>114860</v>
      </c>
      <c r="C47" s="53" t="s">
        <v>160</v>
      </c>
      <c r="D47" s="53"/>
      <c r="E47" s="53"/>
      <c r="F47" s="54"/>
    </row>
    <row r="48" spans="1:14" x14ac:dyDescent="0.25">
      <c r="A48" s="44" t="s">
        <v>161</v>
      </c>
      <c r="B48" s="45">
        <f>B46-B47</f>
        <v>480740</v>
      </c>
      <c r="C48" s="53" t="s">
        <v>162</v>
      </c>
      <c r="D48" s="53"/>
      <c r="E48" s="53"/>
      <c r="F48" s="54"/>
    </row>
    <row r="49" spans="1:6" x14ac:dyDescent="0.25">
      <c r="A49" s="44" t="s">
        <v>163</v>
      </c>
      <c r="B49" s="45">
        <f>(SUMIFS($S$6:$S$27,$D$6:$D$27,"Personal")+SUMIFS($S$6:$S$27,$D$6:$D$27,"Fixkosten")+SUMIFS($S$6:$S$27,$D$6:$D$27,"Marketing"))*INDEX(Annahmen!$C$4:$C$7,MATCH(Übersicht!$B$6,Annahmen!$A$4:$A$7,0))</f>
        <v>579000</v>
      </c>
      <c r="C49" s="53" t="s">
        <v>164</v>
      </c>
      <c r="D49" s="53"/>
      <c r="E49" s="53"/>
      <c r="F49" s="54"/>
    </row>
    <row r="50" spans="1:6" x14ac:dyDescent="0.25">
      <c r="A50" s="47" t="s">
        <v>34</v>
      </c>
      <c r="B50" s="55">
        <f>IFERROR(B49/(B48/B46),0)</f>
        <v>717336.60606564872</v>
      </c>
      <c r="C50" s="48" t="s">
        <v>165</v>
      </c>
      <c r="D50" s="48"/>
      <c r="E50" s="48"/>
      <c r="F50" s="49"/>
    </row>
  </sheetData>
  <mergeCells count="4">
    <mergeCell ref="A1:X1"/>
    <mergeCell ref="A2:X2"/>
    <mergeCell ref="A31:N31"/>
    <mergeCell ref="A44:F44"/>
  </mergeCells>
  <conditionalFormatting sqref="A41:N41">
    <cfRule type="expression" dxfId="7" priority="4">
      <formula>B41="Reserve prüfen"</formula>
    </cfRule>
  </conditionalFormatting>
  <conditionalFormatting sqref="U6:U27">
    <cfRule type="expression" dxfId="6" priority="5">
      <formula>U6&lt;0</formula>
    </cfRule>
  </conditionalFormatting>
  <conditionalFormatting sqref="V6:V27">
    <cfRule type="expression" dxfId="5" priority="2">
      <formula>V6&lt;0</formula>
    </cfRule>
  </conditionalFormatting>
  <conditionalFormatting sqref="W6:W27">
    <cfRule type="expression" dxfId="4" priority="1">
      <formula>W6&lt;0</formula>
    </cfRule>
    <cfRule type="expression" dxfId="3" priority="6">
      <formula>W6="Prüfen"</formula>
    </cfRule>
  </conditionalFormatting>
  <conditionalFormatting sqref="X6:X27">
    <cfRule type="expression" dxfId="2" priority="3">
      <formula>X6="Prüfen"</formula>
    </cfRule>
  </conditionalFormatting>
  <dataValidations count="1">
    <dataValidation type="list" sqref="F6:F27" xr:uid="{00000000-0002-0000-0100-000001000000}">
      <formula1>"Einzahlung,Auszahlung"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100-000000000000}">
          <x14:formula1>
            <xm:f>Annahmen!$J$11:$J$18</xm:f>
          </x14:formula1>
          <xm:sqref>D6:D27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5"/>
  <sheetViews>
    <sheetView workbookViewId="0"/>
  </sheetViews>
  <sheetFormatPr baseColWidth="10" defaultColWidth="9" defaultRowHeight="15" x14ac:dyDescent="0.25"/>
  <cols>
    <col min="1" max="1" width="12" customWidth="1"/>
    <col min="2" max="2" width="14" customWidth="1"/>
    <col min="3" max="3" width="16" customWidth="1"/>
    <col min="4" max="5" width="26" customWidth="1"/>
    <col min="6" max="6" width="32" customWidth="1"/>
    <col min="7" max="9" width="14" customWidth="1"/>
    <col min="10" max="10" width="15" customWidth="1"/>
    <col min="11" max="12" width="9" customWidth="1"/>
    <col min="13" max="13" width="14" customWidth="1"/>
  </cols>
  <sheetData>
    <row r="1" spans="1:26" ht="26.1" customHeight="1" x14ac:dyDescent="0.25">
      <c r="A1" s="84" t="s">
        <v>166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26" x14ac:dyDescent="0.25">
      <c r="A2" s="77" t="s">
        <v>167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5" spans="1:26" x14ac:dyDescent="0.25">
      <c r="A5" s="1" t="s">
        <v>168</v>
      </c>
      <c r="B5" s="1" t="s">
        <v>169</v>
      </c>
      <c r="C5" s="1" t="s">
        <v>85</v>
      </c>
      <c r="D5" s="1" t="s">
        <v>86</v>
      </c>
      <c r="E5" s="1" t="s">
        <v>170</v>
      </c>
      <c r="F5" s="1" t="s">
        <v>171</v>
      </c>
      <c r="G5" s="1" t="s">
        <v>172</v>
      </c>
      <c r="H5" s="1" t="s">
        <v>173</v>
      </c>
      <c r="I5" s="1" t="s">
        <v>174</v>
      </c>
      <c r="J5" s="1" t="s">
        <v>175</v>
      </c>
      <c r="K5" s="1" t="s">
        <v>176</v>
      </c>
      <c r="L5" s="1" t="s">
        <v>177</v>
      </c>
      <c r="M5" s="1" t="s">
        <v>33</v>
      </c>
    </row>
    <row r="6" spans="1:26" x14ac:dyDescent="0.25">
      <c r="A6" s="56">
        <v>46025</v>
      </c>
      <c r="B6" s="24" t="s">
        <v>96</v>
      </c>
      <c r="C6" s="24" t="s">
        <v>92</v>
      </c>
      <c r="D6" s="24" t="s">
        <v>94</v>
      </c>
      <c r="E6" s="24" t="s">
        <v>178</v>
      </c>
      <c r="F6" s="24" t="s">
        <v>179</v>
      </c>
      <c r="G6" s="57">
        <v>27965</v>
      </c>
      <c r="H6" s="33">
        <f>IF($G6="","",IFERROR($G6/(1+IFERROR(VLOOKUP($D6,Budgetplanung!$C$6:$E$27,3,FALSE),0)),0))</f>
        <v>23500</v>
      </c>
      <c r="I6" s="33">
        <f t="shared" ref="I6:I69" si="0">IF($G6="","",$G6-$H6)</f>
        <v>4465</v>
      </c>
      <c r="J6" s="33">
        <f t="shared" ref="J6:J69" si="1">IF($G6="","",IF($B6="Einzahlung",$H6,-$H6))</f>
        <v>23500</v>
      </c>
      <c r="K6" s="17">
        <f t="shared" ref="K6:K69" si="2">IF($A6="","",MONTH($A6))</f>
        <v>1</v>
      </c>
      <c r="L6" s="17">
        <f t="shared" ref="L6:L69" si="3">IF($A6="","",YEAR($A6))</f>
        <v>2026</v>
      </c>
      <c r="M6" s="18" t="s">
        <v>180</v>
      </c>
    </row>
    <row r="7" spans="1:26" x14ac:dyDescent="0.25">
      <c r="A7" s="58">
        <v>46030</v>
      </c>
      <c r="B7" s="26" t="s">
        <v>96</v>
      </c>
      <c r="C7" s="26" t="s">
        <v>98</v>
      </c>
      <c r="D7" s="26" t="s">
        <v>99</v>
      </c>
      <c r="E7" s="26" t="s">
        <v>181</v>
      </c>
      <c r="F7" s="26" t="s">
        <v>182</v>
      </c>
      <c r="G7" s="59">
        <v>14280</v>
      </c>
      <c r="H7" s="35">
        <f>IF($G7="","",IFERROR($G7/(1+IFERROR(VLOOKUP($D7,Budgetplanung!$C$6:$E$27,3,FALSE),0)),0))</f>
        <v>12000</v>
      </c>
      <c r="I7" s="35">
        <f t="shared" si="0"/>
        <v>2280</v>
      </c>
      <c r="J7" s="35">
        <f t="shared" si="1"/>
        <v>12000</v>
      </c>
      <c r="K7" s="19">
        <f t="shared" si="2"/>
        <v>1</v>
      </c>
      <c r="L7" s="19">
        <f t="shared" si="3"/>
        <v>2026</v>
      </c>
      <c r="M7" s="20" t="s">
        <v>180</v>
      </c>
    </row>
    <row r="8" spans="1:26" x14ac:dyDescent="0.25">
      <c r="A8" s="58">
        <v>46037</v>
      </c>
      <c r="B8" s="26" t="s">
        <v>109</v>
      </c>
      <c r="C8" s="26" t="s">
        <v>126</v>
      </c>
      <c r="D8" s="26" t="s">
        <v>127</v>
      </c>
      <c r="E8" s="26" t="s">
        <v>183</v>
      </c>
      <c r="F8" s="26" t="s">
        <v>184</v>
      </c>
      <c r="G8" s="59">
        <v>2142</v>
      </c>
      <c r="H8" s="35">
        <f>IF($G8="","",IFERROR($G8/(1+IFERROR(VLOOKUP($D8,Budgetplanung!$C$6:$E$27,3,FALSE),0)),0))</f>
        <v>1800</v>
      </c>
      <c r="I8" s="35">
        <f t="shared" si="0"/>
        <v>342</v>
      </c>
      <c r="J8" s="35">
        <f t="shared" si="1"/>
        <v>-1800</v>
      </c>
      <c r="K8" s="19">
        <f t="shared" si="2"/>
        <v>1</v>
      </c>
      <c r="L8" s="19">
        <f t="shared" si="3"/>
        <v>2026</v>
      </c>
      <c r="M8" s="20" t="s">
        <v>180</v>
      </c>
    </row>
    <row r="9" spans="1:26" x14ac:dyDescent="0.25">
      <c r="A9" s="58">
        <v>46047</v>
      </c>
      <c r="B9" s="26" t="s">
        <v>109</v>
      </c>
      <c r="C9" s="26" t="s">
        <v>121</v>
      </c>
      <c r="D9" s="26" t="s">
        <v>124</v>
      </c>
      <c r="E9" s="26" t="s">
        <v>185</v>
      </c>
      <c r="F9" s="26" t="s">
        <v>186</v>
      </c>
      <c r="G9" s="59">
        <v>3451</v>
      </c>
      <c r="H9" s="35">
        <f>IF($G9="","",IFERROR($G9/(1+IFERROR(VLOOKUP($D9,Budgetplanung!$C$6:$E$27,3,FALSE),0)),0))</f>
        <v>2900</v>
      </c>
      <c r="I9" s="35">
        <f t="shared" si="0"/>
        <v>551</v>
      </c>
      <c r="J9" s="35">
        <f t="shared" si="1"/>
        <v>-2900</v>
      </c>
      <c r="K9" s="19">
        <f t="shared" si="2"/>
        <v>1</v>
      </c>
      <c r="L9" s="19">
        <f t="shared" si="3"/>
        <v>2026</v>
      </c>
      <c r="M9" s="20" t="s">
        <v>180</v>
      </c>
    </row>
    <row r="10" spans="1:26" x14ac:dyDescent="0.25">
      <c r="A10" s="58">
        <v>46050</v>
      </c>
      <c r="B10" s="26" t="s">
        <v>109</v>
      </c>
      <c r="C10" s="26" t="s">
        <v>92</v>
      </c>
      <c r="D10" s="26" t="s">
        <v>116</v>
      </c>
      <c r="E10" s="26" t="s">
        <v>187</v>
      </c>
      <c r="F10" s="26" t="s">
        <v>188</v>
      </c>
      <c r="G10" s="59">
        <v>8500</v>
      </c>
      <c r="H10" s="35">
        <f>IF($G10="","",IFERROR($G10/(1+IFERROR(VLOOKUP($D10,Budgetplanung!$C$6:$E$27,3,FALSE),0)),0))</f>
        <v>8500</v>
      </c>
      <c r="I10" s="35">
        <f t="shared" si="0"/>
        <v>0</v>
      </c>
      <c r="J10" s="35">
        <f t="shared" si="1"/>
        <v>-8500</v>
      </c>
      <c r="K10" s="19">
        <f t="shared" si="2"/>
        <v>1</v>
      </c>
      <c r="L10" s="19">
        <f t="shared" si="3"/>
        <v>2026</v>
      </c>
      <c r="M10" s="20" t="s">
        <v>180</v>
      </c>
    </row>
    <row r="11" spans="1:26" x14ac:dyDescent="0.25">
      <c r="A11" s="58">
        <v>46057</v>
      </c>
      <c r="B11" s="26" t="s">
        <v>96</v>
      </c>
      <c r="C11" s="26" t="s">
        <v>92</v>
      </c>
      <c r="D11" s="26" t="s">
        <v>94</v>
      </c>
      <c r="E11" s="26" t="s">
        <v>189</v>
      </c>
      <c r="F11" s="26" t="s">
        <v>190</v>
      </c>
      <c r="G11" s="59">
        <v>29155</v>
      </c>
      <c r="H11" s="35">
        <f>IF($G11="","",IFERROR($G11/(1+IFERROR(VLOOKUP($D11,Budgetplanung!$C$6:$E$27,3,FALSE),0)),0))</f>
        <v>24500</v>
      </c>
      <c r="I11" s="35">
        <f t="shared" si="0"/>
        <v>4655</v>
      </c>
      <c r="J11" s="35">
        <f t="shared" si="1"/>
        <v>24500</v>
      </c>
      <c r="K11" s="19">
        <f t="shared" si="2"/>
        <v>2</v>
      </c>
      <c r="L11" s="19">
        <f t="shared" si="3"/>
        <v>2026</v>
      </c>
      <c r="M11" s="20" t="s">
        <v>180</v>
      </c>
    </row>
    <row r="12" spans="1:26" x14ac:dyDescent="0.25">
      <c r="A12" s="58">
        <v>46063</v>
      </c>
      <c r="B12" s="26" t="s">
        <v>109</v>
      </c>
      <c r="C12" s="26" t="s">
        <v>77</v>
      </c>
      <c r="D12" s="26" t="s">
        <v>133</v>
      </c>
      <c r="E12" s="26" t="s">
        <v>191</v>
      </c>
      <c r="F12" s="26" t="s">
        <v>192</v>
      </c>
      <c r="G12" s="59">
        <v>6545</v>
      </c>
      <c r="H12" s="35">
        <f>IF($G12="","",IFERROR($G12/(1+IFERROR(VLOOKUP($D12,Budgetplanung!$C$6:$E$27,3,FALSE),0)),0))</f>
        <v>5500</v>
      </c>
      <c r="I12" s="35">
        <f t="shared" si="0"/>
        <v>1045</v>
      </c>
      <c r="J12" s="35">
        <f t="shared" si="1"/>
        <v>-5500</v>
      </c>
      <c r="K12" s="19">
        <f t="shared" si="2"/>
        <v>2</v>
      </c>
      <c r="L12" s="19">
        <f t="shared" si="3"/>
        <v>2026</v>
      </c>
      <c r="M12" s="20" t="s">
        <v>180</v>
      </c>
    </row>
    <row r="13" spans="1:26" x14ac:dyDescent="0.25">
      <c r="A13" s="58">
        <v>46071</v>
      </c>
      <c r="B13" s="26" t="s">
        <v>109</v>
      </c>
      <c r="C13" s="26" t="s">
        <v>106</v>
      </c>
      <c r="D13" s="26" t="s">
        <v>114</v>
      </c>
      <c r="E13" s="26" t="s">
        <v>193</v>
      </c>
      <c r="F13" s="26" t="s">
        <v>194</v>
      </c>
      <c r="G13" s="59">
        <v>3570</v>
      </c>
      <c r="H13" s="35">
        <f>IF($G13="","",IFERROR($G13/(1+IFERROR(VLOOKUP($D13,Budgetplanung!$C$6:$E$27,3,FALSE),0)),0))</f>
        <v>3000</v>
      </c>
      <c r="I13" s="35">
        <f t="shared" si="0"/>
        <v>570</v>
      </c>
      <c r="J13" s="35">
        <f t="shared" si="1"/>
        <v>-3000</v>
      </c>
      <c r="K13" s="19">
        <f t="shared" si="2"/>
        <v>2</v>
      </c>
      <c r="L13" s="19">
        <f t="shared" si="3"/>
        <v>2026</v>
      </c>
      <c r="M13" s="20" t="s">
        <v>180</v>
      </c>
    </row>
    <row r="14" spans="1:26" x14ac:dyDescent="0.25">
      <c r="A14" s="58">
        <v>46087</v>
      </c>
      <c r="B14" s="26" t="s">
        <v>96</v>
      </c>
      <c r="C14" s="26" t="s">
        <v>101</v>
      </c>
      <c r="D14" s="26" t="s">
        <v>102</v>
      </c>
      <c r="E14" s="26" t="s">
        <v>195</v>
      </c>
      <c r="F14" s="26" t="s">
        <v>196</v>
      </c>
      <c r="G14" s="59">
        <v>5236</v>
      </c>
      <c r="H14" s="35">
        <f>IF($G14="","",IFERROR($G14/(1+IFERROR(VLOOKUP($D14,Budgetplanung!$C$6:$E$27,3,FALSE),0)),0))</f>
        <v>4400</v>
      </c>
      <c r="I14" s="35">
        <f t="shared" si="0"/>
        <v>836</v>
      </c>
      <c r="J14" s="35">
        <f t="shared" si="1"/>
        <v>4400</v>
      </c>
      <c r="K14" s="19">
        <f t="shared" si="2"/>
        <v>3</v>
      </c>
      <c r="L14" s="19">
        <f t="shared" si="3"/>
        <v>2026</v>
      </c>
      <c r="M14" s="20" t="s">
        <v>180</v>
      </c>
    </row>
    <row r="15" spans="1:26" x14ac:dyDescent="0.25">
      <c r="A15" s="58">
        <v>46095</v>
      </c>
      <c r="B15" s="26" t="s">
        <v>109</v>
      </c>
      <c r="C15" s="26" t="s">
        <v>111</v>
      </c>
      <c r="D15" s="26" t="s">
        <v>131</v>
      </c>
      <c r="E15" s="26" t="s">
        <v>197</v>
      </c>
      <c r="F15" s="26" t="s">
        <v>198</v>
      </c>
      <c r="G15" s="59">
        <v>1428</v>
      </c>
      <c r="H15" s="35">
        <f>IF($G15="","",IFERROR($G15/(1+IFERROR(VLOOKUP($D15,Budgetplanung!$C$6:$E$27,3,FALSE),0)),0))</f>
        <v>1200</v>
      </c>
      <c r="I15" s="35">
        <f t="shared" si="0"/>
        <v>228</v>
      </c>
      <c r="J15" s="35">
        <f t="shared" si="1"/>
        <v>-1200</v>
      </c>
      <c r="K15" s="19">
        <f t="shared" si="2"/>
        <v>3</v>
      </c>
      <c r="L15" s="19">
        <f t="shared" si="3"/>
        <v>2026</v>
      </c>
      <c r="M15" s="20" t="s">
        <v>180</v>
      </c>
    </row>
    <row r="16" spans="1:26" x14ac:dyDescent="0.25">
      <c r="A16" s="58">
        <v>46099</v>
      </c>
      <c r="B16" s="26" t="s">
        <v>109</v>
      </c>
      <c r="C16" s="26" t="s">
        <v>111</v>
      </c>
      <c r="D16" s="26" t="s">
        <v>149</v>
      </c>
      <c r="E16" s="26" t="s">
        <v>199</v>
      </c>
      <c r="F16" s="26" t="s">
        <v>200</v>
      </c>
      <c r="G16" s="59">
        <v>5200</v>
      </c>
      <c r="H16" s="35">
        <f>IF($G16="","",IFERROR($G16/(1+IFERROR(VLOOKUP($D16,Budgetplanung!$C$6:$E$27,3,FALSE),0)),0))</f>
        <v>5200</v>
      </c>
      <c r="I16" s="35">
        <f t="shared" si="0"/>
        <v>0</v>
      </c>
      <c r="J16" s="35">
        <f t="shared" si="1"/>
        <v>-5200</v>
      </c>
      <c r="K16" s="19">
        <f t="shared" si="2"/>
        <v>3</v>
      </c>
      <c r="L16" s="19">
        <f t="shared" si="3"/>
        <v>2026</v>
      </c>
      <c r="M16" s="20" t="s">
        <v>180</v>
      </c>
    </row>
    <row r="17" spans="1:13" x14ac:dyDescent="0.25">
      <c r="A17" s="58">
        <v>46117</v>
      </c>
      <c r="B17" s="26" t="s">
        <v>96</v>
      </c>
      <c r="C17" s="26" t="s">
        <v>98</v>
      </c>
      <c r="D17" s="26" t="s">
        <v>99</v>
      </c>
      <c r="E17" s="26" t="s">
        <v>201</v>
      </c>
      <c r="F17" s="26" t="s">
        <v>202</v>
      </c>
      <c r="G17" s="59">
        <v>10710</v>
      </c>
      <c r="H17" s="35">
        <f>IF($G17="","",IFERROR($G17/(1+IFERROR(VLOOKUP($D17,Budgetplanung!$C$6:$E$27,3,FALSE),0)),0))</f>
        <v>9000</v>
      </c>
      <c r="I17" s="35">
        <f t="shared" si="0"/>
        <v>1710</v>
      </c>
      <c r="J17" s="35">
        <f t="shared" si="1"/>
        <v>9000</v>
      </c>
      <c r="K17" s="19">
        <f t="shared" si="2"/>
        <v>4</v>
      </c>
      <c r="L17" s="19">
        <f t="shared" si="3"/>
        <v>2026</v>
      </c>
      <c r="M17" s="20" t="s">
        <v>203</v>
      </c>
    </row>
    <row r="18" spans="1:13" x14ac:dyDescent="0.25">
      <c r="A18" s="58">
        <v>46124</v>
      </c>
      <c r="B18" s="26" t="s">
        <v>109</v>
      </c>
      <c r="C18" s="26" t="s">
        <v>106</v>
      </c>
      <c r="D18" s="26" t="s">
        <v>145</v>
      </c>
      <c r="E18" s="26" t="s">
        <v>204</v>
      </c>
      <c r="F18" s="26" t="s">
        <v>205</v>
      </c>
      <c r="G18" s="59">
        <v>11305</v>
      </c>
      <c r="H18" s="35">
        <f>IF($G18="","",IFERROR($G18/(1+IFERROR(VLOOKUP($D18,Budgetplanung!$C$6:$E$27,3,FALSE),0)),0))</f>
        <v>9500</v>
      </c>
      <c r="I18" s="35">
        <f t="shared" si="0"/>
        <v>1805</v>
      </c>
      <c r="J18" s="35">
        <f t="shared" si="1"/>
        <v>-9500</v>
      </c>
      <c r="K18" s="19">
        <f t="shared" si="2"/>
        <v>4</v>
      </c>
      <c r="L18" s="19">
        <f t="shared" si="3"/>
        <v>2026</v>
      </c>
      <c r="M18" s="20" t="s">
        <v>203</v>
      </c>
    </row>
    <row r="19" spans="1:13" x14ac:dyDescent="0.25">
      <c r="A19" s="58"/>
      <c r="B19" s="26"/>
      <c r="C19" s="26"/>
      <c r="D19" s="26"/>
      <c r="E19" s="26"/>
      <c r="F19" s="26"/>
      <c r="G19" s="59"/>
      <c r="H19" s="35" t="str">
        <f>IF($G19="","",IFERROR($G19/(1+IFERROR(VLOOKUP($D19,Budgetplanung!$C$6:$E$27,3,FALSE),0)),0))</f>
        <v/>
      </c>
      <c r="I19" s="35" t="str">
        <f t="shared" si="0"/>
        <v/>
      </c>
      <c r="J19" s="35" t="str">
        <f t="shared" si="1"/>
        <v/>
      </c>
      <c r="K19" s="19" t="str">
        <f t="shared" si="2"/>
        <v/>
      </c>
      <c r="L19" s="19" t="str">
        <f t="shared" si="3"/>
        <v/>
      </c>
      <c r="M19" s="20" t="s">
        <v>203</v>
      </c>
    </row>
    <row r="20" spans="1:13" x14ac:dyDescent="0.25">
      <c r="A20" s="58"/>
      <c r="B20" s="26"/>
      <c r="C20" s="26"/>
      <c r="D20" s="26"/>
      <c r="E20" s="26"/>
      <c r="F20" s="26"/>
      <c r="G20" s="59"/>
      <c r="H20" s="35" t="str">
        <f>IF($G20="","",IFERROR($G20/(1+IFERROR(VLOOKUP($D20,Budgetplanung!$C$6:$E$27,3,FALSE),0)),0))</f>
        <v/>
      </c>
      <c r="I20" s="35" t="str">
        <f t="shared" si="0"/>
        <v/>
      </c>
      <c r="J20" s="35" t="str">
        <f t="shared" si="1"/>
        <v/>
      </c>
      <c r="K20" s="19" t="str">
        <f t="shared" si="2"/>
        <v/>
      </c>
      <c r="L20" s="19" t="str">
        <f t="shared" si="3"/>
        <v/>
      </c>
      <c r="M20" s="20" t="s">
        <v>203</v>
      </c>
    </row>
    <row r="21" spans="1:13" x14ac:dyDescent="0.25">
      <c r="A21" s="58"/>
      <c r="B21" s="26"/>
      <c r="C21" s="26"/>
      <c r="D21" s="26"/>
      <c r="E21" s="26"/>
      <c r="F21" s="26"/>
      <c r="G21" s="59"/>
      <c r="H21" s="35" t="str">
        <f>IF($G21="","",IFERROR($G21/(1+IFERROR(VLOOKUP($D21,Budgetplanung!$C$6:$E$27,3,FALSE),0)),0))</f>
        <v/>
      </c>
      <c r="I21" s="35" t="str">
        <f t="shared" si="0"/>
        <v/>
      </c>
      <c r="J21" s="35" t="str">
        <f t="shared" si="1"/>
        <v/>
      </c>
      <c r="K21" s="19" t="str">
        <f t="shared" si="2"/>
        <v/>
      </c>
      <c r="L21" s="19" t="str">
        <f t="shared" si="3"/>
        <v/>
      </c>
      <c r="M21" s="20" t="s">
        <v>203</v>
      </c>
    </row>
    <row r="22" spans="1:13" x14ac:dyDescent="0.25">
      <c r="A22" s="58"/>
      <c r="B22" s="26"/>
      <c r="C22" s="26"/>
      <c r="D22" s="26"/>
      <c r="E22" s="26"/>
      <c r="F22" s="26"/>
      <c r="G22" s="59"/>
      <c r="H22" s="35" t="str">
        <f>IF($G22="","",IFERROR($G22/(1+IFERROR(VLOOKUP($D22,Budgetplanung!$C$6:$E$27,3,FALSE),0)),0))</f>
        <v/>
      </c>
      <c r="I22" s="35" t="str">
        <f t="shared" si="0"/>
        <v/>
      </c>
      <c r="J22" s="35" t="str">
        <f t="shared" si="1"/>
        <v/>
      </c>
      <c r="K22" s="19" t="str">
        <f t="shared" si="2"/>
        <v/>
      </c>
      <c r="L22" s="19" t="str">
        <f t="shared" si="3"/>
        <v/>
      </c>
      <c r="M22" s="20" t="s">
        <v>203</v>
      </c>
    </row>
    <row r="23" spans="1:13" x14ac:dyDescent="0.25">
      <c r="A23" s="58"/>
      <c r="B23" s="26"/>
      <c r="C23" s="26"/>
      <c r="D23" s="26"/>
      <c r="E23" s="26"/>
      <c r="F23" s="26"/>
      <c r="G23" s="59"/>
      <c r="H23" s="35" t="str">
        <f>IF($G23="","",IFERROR($G23/(1+IFERROR(VLOOKUP($D23,Budgetplanung!$C$6:$E$27,3,FALSE),0)),0))</f>
        <v/>
      </c>
      <c r="I23" s="35" t="str">
        <f t="shared" si="0"/>
        <v/>
      </c>
      <c r="J23" s="35" t="str">
        <f t="shared" si="1"/>
        <v/>
      </c>
      <c r="K23" s="19" t="str">
        <f t="shared" si="2"/>
        <v/>
      </c>
      <c r="L23" s="19" t="str">
        <f t="shared" si="3"/>
        <v/>
      </c>
      <c r="M23" s="20" t="s">
        <v>203</v>
      </c>
    </row>
    <row r="24" spans="1:13" x14ac:dyDescent="0.25">
      <c r="A24" s="58"/>
      <c r="B24" s="26"/>
      <c r="C24" s="26"/>
      <c r="D24" s="26"/>
      <c r="E24" s="26"/>
      <c r="F24" s="26"/>
      <c r="G24" s="59"/>
      <c r="H24" s="35" t="str">
        <f>IF($G24="","",IFERROR($G24/(1+IFERROR(VLOOKUP($D24,Budgetplanung!$C$6:$E$27,3,FALSE),0)),0))</f>
        <v/>
      </c>
      <c r="I24" s="35" t="str">
        <f t="shared" si="0"/>
        <v/>
      </c>
      <c r="J24" s="35" t="str">
        <f t="shared" si="1"/>
        <v/>
      </c>
      <c r="K24" s="19" t="str">
        <f t="shared" si="2"/>
        <v/>
      </c>
      <c r="L24" s="19" t="str">
        <f t="shared" si="3"/>
        <v/>
      </c>
      <c r="M24" s="20" t="s">
        <v>203</v>
      </c>
    </row>
    <row r="25" spans="1:13" x14ac:dyDescent="0.25">
      <c r="A25" s="58"/>
      <c r="B25" s="26"/>
      <c r="C25" s="26"/>
      <c r="D25" s="26"/>
      <c r="E25" s="26"/>
      <c r="F25" s="26"/>
      <c r="G25" s="59"/>
      <c r="H25" s="35" t="str">
        <f>IF($G25="","",IFERROR($G25/(1+IFERROR(VLOOKUP($D25,Budgetplanung!$C$6:$E$27,3,FALSE),0)),0))</f>
        <v/>
      </c>
      <c r="I25" s="35" t="str">
        <f t="shared" si="0"/>
        <v/>
      </c>
      <c r="J25" s="35" t="str">
        <f t="shared" si="1"/>
        <v/>
      </c>
      <c r="K25" s="19" t="str">
        <f t="shared" si="2"/>
        <v/>
      </c>
      <c r="L25" s="19" t="str">
        <f t="shared" si="3"/>
        <v/>
      </c>
      <c r="M25" s="20" t="s">
        <v>203</v>
      </c>
    </row>
    <row r="26" spans="1:13" x14ac:dyDescent="0.25">
      <c r="A26" s="58"/>
      <c r="B26" s="26"/>
      <c r="C26" s="26"/>
      <c r="D26" s="26"/>
      <c r="E26" s="26"/>
      <c r="F26" s="26"/>
      <c r="G26" s="59"/>
      <c r="H26" s="35" t="str">
        <f>IF($G26="","",IFERROR($G26/(1+IFERROR(VLOOKUP($D26,Budgetplanung!$C$6:$E$27,3,FALSE),0)),0))</f>
        <v/>
      </c>
      <c r="I26" s="35" t="str">
        <f t="shared" si="0"/>
        <v/>
      </c>
      <c r="J26" s="35" t="str">
        <f t="shared" si="1"/>
        <v/>
      </c>
      <c r="K26" s="19" t="str">
        <f t="shared" si="2"/>
        <v/>
      </c>
      <c r="L26" s="19" t="str">
        <f t="shared" si="3"/>
        <v/>
      </c>
      <c r="M26" s="20" t="s">
        <v>203</v>
      </c>
    </row>
    <row r="27" spans="1:13" x14ac:dyDescent="0.25">
      <c r="A27" s="58"/>
      <c r="B27" s="26"/>
      <c r="C27" s="26"/>
      <c r="D27" s="26"/>
      <c r="E27" s="26"/>
      <c r="F27" s="26"/>
      <c r="G27" s="59"/>
      <c r="H27" s="35" t="str">
        <f>IF($G27="","",IFERROR($G27/(1+IFERROR(VLOOKUP($D27,Budgetplanung!$C$6:$E$27,3,FALSE),0)),0))</f>
        <v/>
      </c>
      <c r="I27" s="35" t="str">
        <f t="shared" si="0"/>
        <v/>
      </c>
      <c r="J27" s="35" t="str">
        <f t="shared" si="1"/>
        <v/>
      </c>
      <c r="K27" s="19" t="str">
        <f t="shared" si="2"/>
        <v/>
      </c>
      <c r="L27" s="19" t="str">
        <f t="shared" si="3"/>
        <v/>
      </c>
      <c r="M27" s="20" t="s">
        <v>203</v>
      </c>
    </row>
    <row r="28" spans="1:13" x14ac:dyDescent="0.25">
      <c r="A28" s="58"/>
      <c r="B28" s="26"/>
      <c r="C28" s="26"/>
      <c r="D28" s="26"/>
      <c r="E28" s="26"/>
      <c r="F28" s="26"/>
      <c r="G28" s="59"/>
      <c r="H28" s="35" t="str">
        <f>IF($G28="","",IFERROR($G28/(1+IFERROR(VLOOKUP($D28,Budgetplanung!$C$6:$E$27,3,FALSE),0)),0))</f>
        <v/>
      </c>
      <c r="I28" s="35" t="str">
        <f t="shared" si="0"/>
        <v/>
      </c>
      <c r="J28" s="35" t="str">
        <f t="shared" si="1"/>
        <v/>
      </c>
      <c r="K28" s="19" t="str">
        <f t="shared" si="2"/>
        <v/>
      </c>
      <c r="L28" s="19" t="str">
        <f t="shared" si="3"/>
        <v/>
      </c>
      <c r="M28" s="20" t="s">
        <v>203</v>
      </c>
    </row>
    <row r="29" spans="1:13" x14ac:dyDescent="0.25">
      <c r="A29" s="58"/>
      <c r="B29" s="26"/>
      <c r="C29" s="26"/>
      <c r="D29" s="26"/>
      <c r="E29" s="26"/>
      <c r="F29" s="26"/>
      <c r="G29" s="59"/>
      <c r="H29" s="35" t="str">
        <f>IF($G29="","",IFERROR($G29/(1+IFERROR(VLOOKUP($D29,Budgetplanung!$C$6:$E$27,3,FALSE),0)),0))</f>
        <v/>
      </c>
      <c r="I29" s="35" t="str">
        <f t="shared" si="0"/>
        <v/>
      </c>
      <c r="J29" s="35" t="str">
        <f t="shared" si="1"/>
        <v/>
      </c>
      <c r="K29" s="19" t="str">
        <f t="shared" si="2"/>
        <v/>
      </c>
      <c r="L29" s="19" t="str">
        <f t="shared" si="3"/>
        <v/>
      </c>
      <c r="M29" s="20" t="s">
        <v>203</v>
      </c>
    </row>
    <row r="30" spans="1:13" x14ac:dyDescent="0.25">
      <c r="A30" s="58"/>
      <c r="B30" s="26"/>
      <c r="C30" s="26"/>
      <c r="D30" s="26"/>
      <c r="E30" s="26"/>
      <c r="F30" s="26"/>
      <c r="G30" s="59"/>
      <c r="H30" s="35" t="str">
        <f>IF($G30="","",IFERROR($G30/(1+IFERROR(VLOOKUP($D30,Budgetplanung!$C$6:$E$27,3,FALSE),0)),0))</f>
        <v/>
      </c>
      <c r="I30" s="35" t="str">
        <f t="shared" si="0"/>
        <v/>
      </c>
      <c r="J30" s="35" t="str">
        <f t="shared" si="1"/>
        <v/>
      </c>
      <c r="K30" s="19" t="str">
        <f t="shared" si="2"/>
        <v/>
      </c>
      <c r="L30" s="19" t="str">
        <f t="shared" si="3"/>
        <v/>
      </c>
      <c r="M30" s="20" t="s">
        <v>203</v>
      </c>
    </row>
    <row r="31" spans="1:13" x14ac:dyDescent="0.25">
      <c r="A31" s="58"/>
      <c r="B31" s="26"/>
      <c r="C31" s="26"/>
      <c r="D31" s="26"/>
      <c r="E31" s="26"/>
      <c r="F31" s="26"/>
      <c r="G31" s="59"/>
      <c r="H31" s="35" t="str">
        <f>IF($G31="","",IFERROR($G31/(1+IFERROR(VLOOKUP($D31,Budgetplanung!$C$6:$E$27,3,FALSE),0)),0))</f>
        <v/>
      </c>
      <c r="I31" s="35" t="str">
        <f t="shared" si="0"/>
        <v/>
      </c>
      <c r="J31" s="35" t="str">
        <f t="shared" si="1"/>
        <v/>
      </c>
      <c r="K31" s="19" t="str">
        <f t="shared" si="2"/>
        <v/>
      </c>
      <c r="L31" s="19" t="str">
        <f t="shared" si="3"/>
        <v/>
      </c>
      <c r="M31" s="20" t="s">
        <v>203</v>
      </c>
    </row>
    <row r="32" spans="1:13" x14ac:dyDescent="0.25">
      <c r="A32" s="58"/>
      <c r="B32" s="26"/>
      <c r="C32" s="26"/>
      <c r="D32" s="26"/>
      <c r="E32" s="26"/>
      <c r="F32" s="26"/>
      <c r="G32" s="59"/>
      <c r="H32" s="35" t="str">
        <f>IF($G32="","",IFERROR($G32/(1+IFERROR(VLOOKUP($D32,Budgetplanung!$C$6:$E$27,3,FALSE),0)),0))</f>
        <v/>
      </c>
      <c r="I32" s="35" t="str">
        <f t="shared" si="0"/>
        <v/>
      </c>
      <c r="J32" s="35" t="str">
        <f t="shared" si="1"/>
        <v/>
      </c>
      <c r="K32" s="19" t="str">
        <f t="shared" si="2"/>
        <v/>
      </c>
      <c r="L32" s="19" t="str">
        <f t="shared" si="3"/>
        <v/>
      </c>
      <c r="M32" s="20" t="s">
        <v>203</v>
      </c>
    </row>
    <row r="33" spans="1:13" x14ac:dyDescent="0.25">
      <c r="A33" s="58"/>
      <c r="B33" s="26"/>
      <c r="C33" s="26"/>
      <c r="D33" s="26"/>
      <c r="E33" s="26"/>
      <c r="F33" s="26"/>
      <c r="G33" s="59"/>
      <c r="H33" s="35" t="str">
        <f>IF($G33="","",IFERROR($G33/(1+IFERROR(VLOOKUP($D33,Budgetplanung!$C$6:$E$27,3,FALSE),0)),0))</f>
        <v/>
      </c>
      <c r="I33" s="35" t="str">
        <f t="shared" si="0"/>
        <v/>
      </c>
      <c r="J33" s="35" t="str">
        <f t="shared" si="1"/>
        <v/>
      </c>
      <c r="K33" s="19" t="str">
        <f t="shared" si="2"/>
        <v/>
      </c>
      <c r="L33" s="19" t="str">
        <f t="shared" si="3"/>
        <v/>
      </c>
      <c r="M33" s="20" t="s">
        <v>203</v>
      </c>
    </row>
    <row r="34" spans="1:13" x14ac:dyDescent="0.25">
      <c r="A34" s="58"/>
      <c r="B34" s="26"/>
      <c r="C34" s="26"/>
      <c r="D34" s="26"/>
      <c r="E34" s="26"/>
      <c r="F34" s="26"/>
      <c r="G34" s="59"/>
      <c r="H34" s="35" t="str">
        <f>IF($G34="","",IFERROR($G34/(1+IFERROR(VLOOKUP($D34,Budgetplanung!$C$6:$E$27,3,FALSE),0)),0))</f>
        <v/>
      </c>
      <c r="I34" s="35" t="str">
        <f t="shared" si="0"/>
        <v/>
      </c>
      <c r="J34" s="35" t="str">
        <f t="shared" si="1"/>
        <v/>
      </c>
      <c r="K34" s="19" t="str">
        <f t="shared" si="2"/>
        <v/>
      </c>
      <c r="L34" s="19" t="str">
        <f t="shared" si="3"/>
        <v/>
      </c>
      <c r="M34" s="20" t="s">
        <v>203</v>
      </c>
    </row>
    <row r="35" spans="1:13" x14ac:dyDescent="0.25">
      <c r="A35" s="58"/>
      <c r="B35" s="26"/>
      <c r="C35" s="26"/>
      <c r="D35" s="26"/>
      <c r="E35" s="26"/>
      <c r="F35" s="26"/>
      <c r="G35" s="59"/>
      <c r="H35" s="35" t="str">
        <f>IF($G35="","",IFERROR($G35/(1+IFERROR(VLOOKUP($D35,Budgetplanung!$C$6:$E$27,3,FALSE),0)),0))</f>
        <v/>
      </c>
      <c r="I35" s="35" t="str">
        <f t="shared" si="0"/>
        <v/>
      </c>
      <c r="J35" s="35" t="str">
        <f t="shared" si="1"/>
        <v/>
      </c>
      <c r="K35" s="19" t="str">
        <f t="shared" si="2"/>
        <v/>
      </c>
      <c r="L35" s="19" t="str">
        <f t="shared" si="3"/>
        <v/>
      </c>
      <c r="M35" s="20" t="s">
        <v>203</v>
      </c>
    </row>
    <row r="36" spans="1:13" x14ac:dyDescent="0.25">
      <c r="A36" s="58"/>
      <c r="B36" s="26"/>
      <c r="C36" s="26"/>
      <c r="D36" s="26"/>
      <c r="E36" s="26"/>
      <c r="F36" s="26"/>
      <c r="G36" s="59"/>
      <c r="H36" s="35" t="str">
        <f>IF($G36="","",IFERROR($G36/(1+IFERROR(VLOOKUP($D36,Budgetplanung!$C$6:$E$27,3,FALSE),0)),0))</f>
        <v/>
      </c>
      <c r="I36" s="35" t="str">
        <f t="shared" si="0"/>
        <v/>
      </c>
      <c r="J36" s="35" t="str">
        <f t="shared" si="1"/>
        <v/>
      </c>
      <c r="K36" s="19" t="str">
        <f t="shared" si="2"/>
        <v/>
      </c>
      <c r="L36" s="19" t="str">
        <f t="shared" si="3"/>
        <v/>
      </c>
      <c r="M36" s="20" t="s">
        <v>203</v>
      </c>
    </row>
    <row r="37" spans="1:13" x14ac:dyDescent="0.25">
      <c r="A37" s="58"/>
      <c r="B37" s="26"/>
      <c r="C37" s="26"/>
      <c r="D37" s="26"/>
      <c r="E37" s="26"/>
      <c r="F37" s="26"/>
      <c r="G37" s="59"/>
      <c r="H37" s="35" t="str">
        <f>IF($G37="","",IFERROR($G37/(1+IFERROR(VLOOKUP($D37,Budgetplanung!$C$6:$E$27,3,FALSE),0)),0))</f>
        <v/>
      </c>
      <c r="I37" s="35" t="str">
        <f t="shared" si="0"/>
        <v/>
      </c>
      <c r="J37" s="35" t="str">
        <f t="shared" si="1"/>
        <v/>
      </c>
      <c r="K37" s="19" t="str">
        <f t="shared" si="2"/>
        <v/>
      </c>
      <c r="L37" s="19" t="str">
        <f t="shared" si="3"/>
        <v/>
      </c>
      <c r="M37" s="20" t="s">
        <v>203</v>
      </c>
    </row>
    <row r="38" spans="1:13" x14ac:dyDescent="0.25">
      <c r="A38" s="58"/>
      <c r="B38" s="26"/>
      <c r="C38" s="26"/>
      <c r="D38" s="26"/>
      <c r="E38" s="26"/>
      <c r="F38" s="26"/>
      <c r="G38" s="59"/>
      <c r="H38" s="35" t="str">
        <f>IF($G38="","",IFERROR($G38/(1+IFERROR(VLOOKUP($D38,Budgetplanung!$C$6:$E$27,3,FALSE),0)),0))</f>
        <v/>
      </c>
      <c r="I38" s="35" t="str">
        <f t="shared" si="0"/>
        <v/>
      </c>
      <c r="J38" s="35" t="str">
        <f t="shared" si="1"/>
        <v/>
      </c>
      <c r="K38" s="19" t="str">
        <f t="shared" si="2"/>
        <v/>
      </c>
      <c r="L38" s="19" t="str">
        <f t="shared" si="3"/>
        <v/>
      </c>
      <c r="M38" s="20" t="s">
        <v>203</v>
      </c>
    </row>
    <row r="39" spans="1:13" x14ac:dyDescent="0.25">
      <c r="A39" s="58"/>
      <c r="B39" s="26"/>
      <c r="C39" s="26"/>
      <c r="D39" s="26"/>
      <c r="E39" s="26"/>
      <c r="F39" s="26"/>
      <c r="G39" s="59"/>
      <c r="H39" s="35" t="str">
        <f>IF($G39="","",IFERROR($G39/(1+IFERROR(VLOOKUP($D39,Budgetplanung!$C$6:$E$27,3,FALSE),0)),0))</f>
        <v/>
      </c>
      <c r="I39" s="35" t="str">
        <f t="shared" si="0"/>
        <v/>
      </c>
      <c r="J39" s="35" t="str">
        <f t="shared" si="1"/>
        <v/>
      </c>
      <c r="K39" s="19" t="str">
        <f t="shared" si="2"/>
        <v/>
      </c>
      <c r="L39" s="19" t="str">
        <f t="shared" si="3"/>
        <v/>
      </c>
      <c r="M39" s="20" t="s">
        <v>203</v>
      </c>
    </row>
    <row r="40" spans="1:13" x14ac:dyDescent="0.25">
      <c r="A40" s="58"/>
      <c r="B40" s="26"/>
      <c r="C40" s="26"/>
      <c r="D40" s="26"/>
      <c r="E40" s="26"/>
      <c r="F40" s="26"/>
      <c r="G40" s="59"/>
      <c r="H40" s="35" t="str">
        <f>IF($G40="","",IFERROR($G40/(1+IFERROR(VLOOKUP($D40,Budgetplanung!$C$6:$E$27,3,FALSE),0)),0))</f>
        <v/>
      </c>
      <c r="I40" s="35" t="str">
        <f t="shared" si="0"/>
        <v/>
      </c>
      <c r="J40" s="35" t="str">
        <f t="shared" si="1"/>
        <v/>
      </c>
      <c r="K40" s="19" t="str">
        <f t="shared" si="2"/>
        <v/>
      </c>
      <c r="L40" s="19" t="str">
        <f t="shared" si="3"/>
        <v/>
      </c>
      <c r="M40" s="20" t="s">
        <v>203</v>
      </c>
    </row>
    <row r="41" spans="1:13" x14ac:dyDescent="0.25">
      <c r="A41" s="58"/>
      <c r="B41" s="26"/>
      <c r="C41" s="26"/>
      <c r="D41" s="26"/>
      <c r="E41" s="26"/>
      <c r="F41" s="26"/>
      <c r="G41" s="59"/>
      <c r="H41" s="35" t="str">
        <f>IF($G41="","",IFERROR($G41/(1+IFERROR(VLOOKUP($D41,Budgetplanung!$C$6:$E$27,3,FALSE),0)),0))</f>
        <v/>
      </c>
      <c r="I41" s="35" t="str">
        <f t="shared" si="0"/>
        <v/>
      </c>
      <c r="J41" s="35" t="str">
        <f t="shared" si="1"/>
        <v/>
      </c>
      <c r="K41" s="19" t="str">
        <f t="shared" si="2"/>
        <v/>
      </c>
      <c r="L41" s="19" t="str">
        <f t="shared" si="3"/>
        <v/>
      </c>
      <c r="M41" s="20" t="s">
        <v>203</v>
      </c>
    </row>
    <row r="42" spans="1:13" x14ac:dyDescent="0.25">
      <c r="A42" s="58"/>
      <c r="B42" s="26"/>
      <c r="C42" s="26"/>
      <c r="D42" s="26"/>
      <c r="E42" s="26"/>
      <c r="F42" s="26"/>
      <c r="G42" s="59"/>
      <c r="H42" s="35" t="str">
        <f>IF($G42="","",IFERROR($G42/(1+IFERROR(VLOOKUP($D42,Budgetplanung!$C$6:$E$27,3,FALSE),0)),0))</f>
        <v/>
      </c>
      <c r="I42" s="35" t="str">
        <f t="shared" si="0"/>
        <v/>
      </c>
      <c r="J42" s="35" t="str">
        <f t="shared" si="1"/>
        <v/>
      </c>
      <c r="K42" s="19" t="str">
        <f t="shared" si="2"/>
        <v/>
      </c>
      <c r="L42" s="19" t="str">
        <f t="shared" si="3"/>
        <v/>
      </c>
      <c r="M42" s="20" t="s">
        <v>203</v>
      </c>
    </row>
    <row r="43" spans="1:13" x14ac:dyDescent="0.25">
      <c r="A43" s="58"/>
      <c r="B43" s="26"/>
      <c r="C43" s="26"/>
      <c r="D43" s="26"/>
      <c r="E43" s="26"/>
      <c r="F43" s="26"/>
      <c r="G43" s="59"/>
      <c r="H43" s="35" t="str">
        <f>IF($G43="","",IFERROR($G43/(1+IFERROR(VLOOKUP($D43,Budgetplanung!$C$6:$E$27,3,FALSE),0)),0))</f>
        <v/>
      </c>
      <c r="I43" s="35" t="str">
        <f t="shared" si="0"/>
        <v/>
      </c>
      <c r="J43" s="35" t="str">
        <f t="shared" si="1"/>
        <v/>
      </c>
      <c r="K43" s="19" t="str">
        <f t="shared" si="2"/>
        <v/>
      </c>
      <c r="L43" s="19" t="str">
        <f t="shared" si="3"/>
        <v/>
      </c>
      <c r="M43" s="20" t="s">
        <v>203</v>
      </c>
    </row>
    <row r="44" spans="1:13" x14ac:dyDescent="0.25">
      <c r="A44" s="58"/>
      <c r="B44" s="26"/>
      <c r="C44" s="26"/>
      <c r="D44" s="26"/>
      <c r="E44" s="26"/>
      <c r="F44" s="26"/>
      <c r="G44" s="59"/>
      <c r="H44" s="35" t="str">
        <f>IF($G44="","",IFERROR($G44/(1+IFERROR(VLOOKUP($D44,Budgetplanung!$C$6:$E$27,3,FALSE),0)),0))</f>
        <v/>
      </c>
      <c r="I44" s="35" t="str">
        <f t="shared" si="0"/>
        <v/>
      </c>
      <c r="J44" s="35" t="str">
        <f t="shared" si="1"/>
        <v/>
      </c>
      <c r="K44" s="19" t="str">
        <f t="shared" si="2"/>
        <v/>
      </c>
      <c r="L44" s="19" t="str">
        <f t="shared" si="3"/>
        <v/>
      </c>
      <c r="M44" s="20" t="s">
        <v>203</v>
      </c>
    </row>
    <row r="45" spans="1:13" x14ac:dyDescent="0.25">
      <c r="A45" s="58"/>
      <c r="B45" s="26"/>
      <c r="C45" s="26"/>
      <c r="D45" s="26"/>
      <c r="E45" s="26"/>
      <c r="F45" s="26"/>
      <c r="G45" s="59"/>
      <c r="H45" s="35" t="str">
        <f>IF($G45="","",IFERROR($G45/(1+IFERROR(VLOOKUP($D45,Budgetplanung!$C$6:$E$27,3,FALSE),0)),0))</f>
        <v/>
      </c>
      <c r="I45" s="35" t="str">
        <f t="shared" si="0"/>
        <v/>
      </c>
      <c r="J45" s="35" t="str">
        <f t="shared" si="1"/>
        <v/>
      </c>
      <c r="K45" s="19" t="str">
        <f t="shared" si="2"/>
        <v/>
      </c>
      <c r="L45" s="19" t="str">
        <f t="shared" si="3"/>
        <v/>
      </c>
      <c r="M45" s="20" t="s">
        <v>203</v>
      </c>
    </row>
    <row r="46" spans="1:13" x14ac:dyDescent="0.25">
      <c r="A46" s="58"/>
      <c r="B46" s="26"/>
      <c r="C46" s="26"/>
      <c r="D46" s="26"/>
      <c r="E46" s="26"/>
      <c r="F46" s="26"/>
      <c r="G46" s="59"/>
      <c r="H46" s="35" t="str">
        <f>IF($G46="","",IFERROR($G46/(1+IFERROR(VLOOKUP($D46,Budgetplanung!$C$6:$E$27,3,FALSE),0)),0))</f>
        <v/>
      </c>
      <c r="I46" s="35" t="str">
        <f t="shared" si="0"/>
        <v/>
      </c>
      <c r="J46" s="35" t="str">
        <f t="shared" si="1"/>
        <v/>
      </c>
      <c r="K46" s="19" t="str">
        <f t="shared" si="2"/>
        <v/>
      </c>
      <c r="L46" s="19" t="str">
        <f t="shared" si="3"/>
        <v/>
      </c>
      <c r="M46" s="20" t="s">
        <v>203</v>
      </c>
    </row>
    <row r="47" spans="1:13" x14ac:dyDescent="0.25">
      <c r="A47" s="58"/>
      <c r="B47" s="26"/>
      <c r="C47" s="26"/>
      <c r="D47" s="26"/>
      <c r="E47" s="26"/>
      <c r="F47" s="26"/>
      <c r="G47" s="59"/>
      <c r="H47" s="35" t="str">
        <f>IF($G47="","",IFERROR($G47/(1+IFERROR(VLOOKUP($D47,Budgetplanung!$C$6:$E$27,3,FALSE),0)),0))</f>
        <v/>
      </c>
      <c r="I47" s="35" t="str">
        <f t="shared" si="0"/>
        <v/>
      </c>
      <c r="J47" s="35" t="str">
        <f t="shared" si="1"/>
        <v/>
      </c>
      <c r="K47" s="19" t="str">
        <f t="shared" si="2"/>
        <v/>
      </c>
      <c r="L47" s="19" t="str">
        <f t="shared" si="3"/>
        <v/>
      </c>
      <c r="M47" s="20" t="s">
        <v>203</v>
      </c>
    </row>
    <row r="48" spans="1:13" x14ac:dyDescent="0.25">
      <c r="A48" s="58"/>
      <c r="B48" s="26"/>
      <c r="C48" s="26"/>
      <c r="D48" s="26"/>
      <c r="E48" s="26"/>
      <c r="F48" s="26"/>
      <c r="G48" s="59"/>
      <c r="H48" s="35" t="str">
        <f>IF($G48="","",IFERROR($G48/(1+IFERROR(VLOOKUP($D48,Budgetplanung!$C$6:$E$27,3,FALSE),0)),0))</f>
        <v/>
      </c>
      <c r="I48" s="35" t="str">
        <f t="shared" si="0"/>
        <v/>
      </c>
      <c r="J48" s="35" t="str">
        <f t="shared" si="1"/>
        <v/>
      </c>
      <c r="K48" s="19" t="str">
        <f t="shared" si="2"/>
        <v/>
      </c>
      <c r="L48" s="19" t="str">
        <f t="shared" si="3"/>
        <v/>
      </c>
      <c r="M48" s="20" t="s">
        <v>203</v>
      </c>
    </row>
    <row r="49" spans="1:13" x14ac:dyDescent="0.25">
      <c r="A49" s="58"/>
      <c r="B49" s="26"/>
      <c r="C49" s="26"/>
      <c r="D49" s="26"/>
      <c r="E49" s="26"/>
      <c r="F49" s="26"/>
      <c r="G49" s="59"/>
      <c r="H49" s="35" t="str">
        <f>IF($G49="","",IFERROR($G49/(1+IFERROR(VLOOKUP($D49,Budgetplanung!$C$6:$E$27,3,FALSE),0)),0))</f>
        <v/>
      </c>
      <c r="I49" s="35" t="str">
        <f t="shared" si="0"/>
        <v/>
      </c>
      <c r="J49" s="35" t="str">
        <f t="shared" si="1"/>
        <v/>
      </c>
      <c r="K49" s="19" t="str">
        <f t="shared" si="2"/>
        <v/>
      </c>
      <c r="L49" s="19" t="str">
        <f t="shared" si="3"/>
        <v/>
      </c>
      <c r="M49" s="20" t="s">
        <v>203</v>
      </c>
    </row>
    <row r="50" spans="1:13" x14ac:dyDescent="0.25">
      <c r="A50" s="58"/>
      <c r="B50" s="26"/>
      <c r="C50" s="26"/>
      <c r="D50" s="26"/>
      <c r="E50" s="26"/>
      <c r="F50" s="26"/>
      <c r="G50" s="59"/>
      <c r="H50" s="35" t="str">
        <f>IF($G50="","",IFERROR($G50/(1+IFERROR(VLOOKUP($D50,Budgetplanung!$C$6:$E$27,3,FALSE),0)),0))</f>
        <v/>
      </c>
      <c r="I50" s="35" t="str">
        <f t="shared" si="0"/>
        <v/>
      </c>
      <c r="J50" s="35" t="str">
        <f t="shared" si="1"/>
        <v/>
      </c>
      <c r="K50" s="19" t="str">
        <f t="shared" si="2"/>
        <v/>
      </c>
      <c r="L50" s="19" t="str">
        <f t="shared" si="3"/>
        <v/>
      </c>
      <c r="M50" s="20" t="s">
        <v>203</v>
      </c>
    </row>
    <row r="51" spans="1:13" x14ac:dyDescent="0.25">
      <c r="A51" s="58"/>
      <c r="B51" s="26"/>
      <c r="C51" s="26"/>
      <c r="D51" s="26"/>
      <c r="E51" s="26"/>
      <c r="F51" s="26"/>
      <c r="G51" s="59"/>
      <c r="H51" s="35" t="str">
        <f>IF($G51="","",IFERROR($G51/(1+IFERROR(VLOOKUP($D51,Budgetplanung!$C$6:$E$27,3,FALSE),0)),0))</f>
        <v/>
      </c>
      <c r="I51" s="35" t="str">
        <f t="shared" si="0"/>
        <v/>
      </c>
      <c r="J51" s="35" t="str">
        <f t="shared" si="1"/>
        <v/>
      </c>
      <c r="K51" s="19" t="str">
        <f t="shared" si="2"/>
        <v/>
      </c>
      <c r="L51" s="19" t="str">
        <f t="shared" si="3"/>
        <v/>
      </c>
      <c r="M51" s="20" t="s">
        <v>203</v>
      </c>
    </row>
    <row r="52" spans="1:13" x14ac:dyDescent="0.25">
      <c r="A52" s="58"/>
      <c r="B52" s="26"/>
      <c r="C52" s="26"/>
      <c r="D52" s="26"/>
      <c r="E52" s="26"/>
      <c r="F52" s="26"/>
      <c r="G52" s="59"/>
      <c r="H52" s="35" t="str">
        <f>IF($G52="","",IFERROR($G52/(1+IFERROR(VLOOKUP($D52,Budgetplanung!$C$6:$E$27,3,FALSE),0)),0))</f>
        <v/>
      </c>
      <c r="I52" s="35" t="str">
        <f t="shared" si="0"/>
        <v/>
      </c>
      <c r="J52" s="35" t="str">
        <f t="shared" si="1"/>
        <v/>
      </c>
      <c r="K52" s="19" t="str">
        <f t="shared" si="2"/>
        <v/>
      </c>
      <c r="L52" s="19" t="str">
        <f t="shared" si="3"/>
        <v/>
      </c>
      <c r="M52" s="20" t="s">
        <v>203</v>
      </c>
    </row>
    <row r="53" spans="1:13" x14ac:dyDescent="0.25">
      <c r="A53" s="58"/>
      <c r="B53" s="26"/>
      <c r="C53" s="26"/>
      <c r="D53" s="26"/>
      <c r="E53" s="26"/>
      <c r="F53" s="26"/>
      <c r="G53" s="59"/>
      <c r="H53" s="35" t="str">
        <f>IF($G53="","",IFERROR($G53/(1+IFERROR(VLOOKUP($D53,Budgetplanung!$C$6:$E$27,3,FALSE),0)),0))</f>
        <v/>
      </c>
      <c r="I53" s="35" t="str">
        <f t="shared" si="0"/>
        <v/>
      </c>
      <c r="J53" s="35" t="str">
        <f t="shared" si="1"/>
        <v/>
      </c>
      <c r="K53" s="19" t="str">
        <f t="shared" si="2"/>
        <v/>
      </c>
      <c r="L53" s="19" t="str">
        <f t="shared" si="3"/>
        <v/>
      </c>
      <c r="M53" s="20" t="s">
        <v>203</v>
      </c>
    </row>
    <row r="54" spans="1:13" x14ac:dyDescent="0.25">
      <c r="A54" s="58"/>
      <c r="B54" s="26"/>
      <c r="C54" s="26"/>
      <c r="D54" s="26"/>
      <c r="E54" s="26"/>
      <c r="F54" s="26"/>
      <c r="G54" s="59"/>
      <c r="H54" s="35" t="str">
        <f>IF($G54="","",IFERROR($G54/(1+IFERROR(VLOOKUP($D54,Budgetplanung!$C$6:$E$27,3,FALSE),0)),0))</f>
        <v/>
      </c>
      <c r="I54" s="35" t="str">
        <f t="shared" si="0"/>
        <v/>
      </c>
      <c r="J54" s="35" t="str">
        <f t="shared" si="1"/>
        <v/>
      </c>
      <c r="K54" s="19" t="str">
        <f t="shared" si="2"/>
        <v/>
      </c>
      <c r="L54" s="19" t="str">
        <f t="shared" si="3"/>
        <v/>
      </c>
      <c r="M54" s="20" t="s">
        <v>203</v>
      </c>
    </row>
    <row r="55" spans="1:13" x14ac:dyDescent="0.25">
      <c r="A55" s="58"/>
      <c r="B55" s="26"/>
      <c r="C55" s="26"/>
      <c r="D55" s="26"/>
      <c r="E55" s="26"/>
      <c r="F55" s="26"/>
      <c r="G55" s="59"/>
      <c r="H55" s="35" t="str">
        <f>IF($G55="","",IFERROR($G55/(1+IFERROR(VLOOKUP($D55,Budgetplanung!$C$6:$E$27,3,FALSE),0)),0))</f>
        <v/>
      </c>
      <c r="I55" s="35" t="str">
        <f t="shared" si="0"/>
        <v/>
      </c>
      <c r="J55" s="35" t="str">
        <f t="shared" si="1"/>
        <v/>
      </c>
      <c r="K55" s="19" t="str">
        <f t="shared" si="2"/>
        <v/>
      </c>
      <c r="L55" s="19" t="str">
        <f t="shared" si="3"/>
        <v/>
      </c>
      <c r="M55" s="20" t="s">
        <v>203</v>
      </c>
    </row>
    <row r="56" spans="1:13" x14ac:dyDescent="0.25">
      <c r="A56" s="58"/>
      <c r="B56" s="26"/>
      <c r="C56" s="26"/>
      <c r="D56" s="26"/>
      <c r="E56" s="26"/>
      <c r="F56" s="26"/>
      <c r="G56" s="59"/>
      <c r="H56" s="35" t="str">
        <f>IF($G56="","",IFERROR($G56/(1+IFERROR(VLOOKUP($D56,Budgetplanung!$C$6:$E$27,3,FALSE),0)),0))</f>
        <v/>
      </c>
      <c r="I56" s="35" t="str">
        <f t="shared" si="0"/>
        <v/>
      </c>
      <c r="J56" s="35" t="str">
        <f t="shared" si="1"/>
        <v/>
      </c>
      <c r="K56" s="19" t="str">
        <f t="shared" si="2"/>
        <v/>
      </c>
      <c r="L56" s="19" t="str">
        <f t="shared" si="3"/>
        <v/>
      </c>
      <c r="M56" s="20" t="s">
        <v>203</v>
      </c>
    </row>
    <row r="57" spans="1:13" x14ac:dyDescent="0.25">
      <c r="A57" s="58"/>
      <c r="B57" s="26"/>
      <c r="C57" s="26"/>
      <c r="D57" s="26"/>
      <c r="E57" s="26"/>
      <c r="F57" s="26"/>
      <c r="G57" s="59"/>
      <c r="H57" s="35" t="str">
        <f>IF($G57="","",IFERROR($G57/(1+IFERROR(VLOOKUP($D57,Budgetplanung!$C$6:$E$27,3,FALSE),0)),0))</f>
        <v/>
      </c>
      <c r="I57" s="35" t="str">
        <f t="shared" si="0"/>
        <v/>
      </c>
      <c r="J57" s="35" t="str">
        <f t="shared" si="1"/>
        <v/>
      </c>
      <c r="K57" s="19" t="str">
        <f t="shared" si="2"/>
        <v/>
      </c>
      <c r="L57" s="19" t="str">
        <f t="shared" si="3"/>
        <v/>
      </c>
      <c r="M57" s="20" t="s">
        <v>203</v>
      </c>
    </row>
    <row r="58" spans="1:13" x14ac:dyDescent="0.25">
      <c r="A58" s="58"/>
      <c r="B58" s="26"/>
      <c r="C58" s="26"/>
      <c r="D58" s="26"/>
      <c r="E58" s="26"/>
      <c r="F58" s="26"/>
      <c r="G58" s="59"/>
      <c r="H58" s="35" t="str">
        <f>IF($G58="","",IFERROR($G58/(1+IFERROR(VLOOKUP($D58,Budgetplanung!$C$6:$E$27,3,FALSE),0)),0))</f>
        <v/>
      </c>
      <c r="I58" s="35" t="str">
        <f t="shared" si="0"/>
        <v/>
      </c>
      <c r="J58" s="35" t="str">
        <f t="shared" si="1"/>
        <v/>
      </c>
      <c r="K58" s="19" t="str">
        <f t="shared" si="2"/>
        <v/>
      </c>
      <c r="L58" s="19" t="str">
        <f t="shared" si="3"/>
        <v/>
      </c>
      <c r="M58" s="20" t="s">
        <v>203</v>
      </c>
    </row>
    <row r="59" spans="1:13" x14ac:dyDescent="0.25">
      <c r="A59" s="58"/>
      <c r="B59" s="26"/>
      <c r="C59" s="26"/>
      <c r="D59" s="26"/>
      <c r="E59" s="26"/>
      <c r="F59" s="26"/>
      <c r="G59" s="59"/>
      <c r="H59" s="35" t="str">
        <f>IF($G59="","",IFERROR($G59/(1+IFERROR(VLOOKUP($D59,Budgetplanung!$C$6:$E$27,3,FALSE),0)),0))</f>
        <v/>
      </c>
      <c r="I59" s="35" t="str">
        <f t="shared" si="0"/>
        <v/>
      </c>
      <c r="J59" s="35" t="str">
        <f t="shared" si="1"/>
        <v/>
      </c>
      <c r="K59" s="19" t="str">
        <f t="shared" si="2"/>
        <v/>
      </c>
      <c r="L59" s="19" t="str">
        <f t="shared" si="3"/>
        <v/>
      </c>
      <c r="M59" s="20" t="s">
        <v>203</v>
      </c>
    </row>
    <row r="60" spans="1:13" x14ac:dyDescent="0.25">
      <c r="A60" s="58"/>
      <c r="B60" s="26"/>
      <c r="C60" s="26"/>
      <c r="D60" s="26"/>
      <c r="E60" s="26"/>
      <c r="F60" s="26"/>
      <c r="G60" s="59"/>
      <c r="H60" s="35" t="str">
        <f>IF($G60="","",IFERROR($G60/(1+IFERROR(VLOOKUP($D60,Budgetplanung!$C$6:$E$27,3,FALSE),0)),0))</f>
        <v/>
      </c>
      <c r="I60" s="35" t="str">
        <f t="shared" si="0"/>
        <v/>
      </c>
      <c r="J60" s="35" t="str">
        <f t="shared" si="1"/>
        <v/>
      </c>
      <c r="K60" s="19" t="str">
        <f t="shared" si="2"/>
        <v/>
      </c>
      <c r="L60" s="19" t="str">
        <f t="shared" si="3"/>
        <v/>
      </c>
      <c r="M60" s="20" t="s">
        <v>203</v>
      </c>
    </row>
    <row r="61" spans="1:13" x14ac:dyDescent="0.25">
      <c r="A61" s="58"/>
      <c r="B61" s="26"/>
      <c r="C61" s="26"/>
      <c r="D61" s="26"/>
      <c r="E61" s="26"/>
      <c r="F61" s="26"/>
      <c r="G61" s="59"/>
      <c r="H61" s="35" t="str">
        <f>IF($G61="","",IFERROR($G61/(1+IFERROR(VLOOKUP($D61,Budgetplanung!$C$6:$E$27,3,FALSE),0)),0))</f>
        <v/>
      </c>
      <c r="I61" s="35" t="str">
        <f t="shared" si="0"/>
        <v/>
      </c>
      <c r="J61" s="35" t="str">
        <f t="shared" si="1"/>
        <v/>
      </c>
      <c r="K61" s="19" t="str">
        <f t="shared" si="2"/>
        <v/>
      </c>
      <c r="L61" s="19" t="str">
        <f t="shared" si="3"/>
        <v/>
      </c>
      <c r="M61" s="20" t="s">
        <v>203</v>
      </c>
    </row>
    <row r="62" spans="1:13" x14ac:dyDescent="0.25">
      <c r="A62" s="58"/>
      <c r="B62" s="26"/>
      <c r="C62" s="26"/>
      <c r="D62" s="26"/>
      <c r="E62" s="26"/>
      <c r="F62" s="26"/>
      <c r="G62" s="59"/>
      <c r="H62" s="35" t="str">
        <f>IF($G62="","",IFERROR($G62/(1+IFERROR(VLOOKUP($D62,Budgetplanung!$C$6:$E$27,3,FALSE),0)),0))</f>
        <v/>
      </c>
      <c r="I62" s="35" t="str">
        <f t="shared" si="0"/>
        <v/>
      </c>
      <c r="J62" s="35" t="str">
        <f t="shared" si="1"/>
        <v/>
      </c>
      <c r="K62" s="19" t="str">
        <f t="shared" si="2"/>
        <v/>
      </c>
      <c r="L62" s="19" t="str">
        <f t="shared" si="3"/>
        <v/>
      </c>
      <c r="M62" s="20" t="s">
        <v>203</v>
      </c>
    </row>
    <row r="63" spans="1:13" x14ac:dyDescent="0.25">
      <c r="A63" s="58"/>
      <c r="B63" s="26"/>
      <c r="C63" s="26"/>
      <c r="D63" s="26"/>
      <c r="E63" s="26"/>
      <c r="F63" s="26"/>
      <c r="G63" s="59"/>
      <c r="H63" s="35" t="str">
        <f>IF($G63="","",IFERROR($G63/(1+IFERROR(VLOOKUP($D63,Budgetplanung!$C$6:$E$27,3,FALSE),0)),0))</f>
        <v/>
      </c>
      <c r="I63" s="35" t="str">
        <f t="shared" si="0"/>
        <v/>
      </c>
      <c r="J63" s="35" t="str">
        <f t="shared" si="1"/>
        <v/>
      </c>
      <c r="K63" s="19" t="str">
        <f t="shared" si="2"/>
        <v/>
      </c>
      <c r="L63" s="19" t="str">
        <f t="shared" si="3"/>
        <v/>
      </c>
      <c r="M63" s="20" t="s">
        <v>203</v>
      </c>
    </row>
    <row r="64" spans="1:13" x14ac:dyDescent="0.25">
      <c r="A64" s="58"/>
      <c r="B64" s="26"/>
      <c r="C64" s="26"/>
      <c r="D64" s="26"/>
      <c r="E64" s="26"/>
      <c r="F64" s="26"/>
      <c r="G64" s="59"/>
      <c r="H64" s="35" t="str">
        <f>IF($G64="","",IFERROR($G64/(1+IFERROR(VLOOKUP($D64,Budgetplanung!$C$6:$E$27,3,FALSE),0)),0))</f>
        <v/>
      </c>
      <c r="I64" s="35" t="str">
        <f t="shared" si="0"/>
        <v/>
      </c>
      <c r="J64" s="35" t="str">
        <f t="shared" si="1"/>
        <v/>
      </c>
      <c r="K64" s="19" t="str">
        <f t="shared" si="2"/>
        <v/>
      </c>
      <c r="L64" s="19" t="str">
        <f t="shared" si="3"/>
        <v/>
      </c>
      <c r="M64" s="20" t="s">
        <v>203</v>
      </c>
    </row>
    <row r="65" spans="1:13" x14ac:dyDescent="0.25">
      <c r="A65" s="58"/>
      <c r="B65" s="26"/>
      <c r="C65" s="26"/>
      <c r="D65" s="26"/>
      <c r="E65" s="26"/>
      <c r="F65" s="26"/>
      <c r="G65" s="59"/>
      <c r="H65" s="35" t="str">
        <f>IF($G65="","",IFERROR($G65/(1+IFERROR(VLOOKUP($D65,Budgetplanung!$C$6:$E$27,3,FALSE),0)),0))</f>
        <v/>
      </c>
      <c r="I65" s="35" t="str">
        <f t="shared" si="0"/>
        <v/>
      </c>
      <c r="J65" s="35" t="str">
        <f t="shared" si="1"/>
        <v/>
      </c>
      <c r="K65" s="19" t="str">
        <f t="shared" si="2"/>
        <v/>
      </c>
      <c r="L65" s="19" t="str">
        <f t="shared" si="3"/>
        <v/>
      </c>
      <c r="M65" s="20" t="s">
        <v>203</v>
      </c>
    </row>
    <row r="66" spans="1:13" x14ac:dyDescent="0.25">
      <c r="A66" s="58"/>
      <c r="B66" s="26"/>
      <c r="C66" s="26"/>
      <c r="D66" s="26"/>
      <c r="E66" s="26"/>
      <c r="F66" s="26"/>
      <c r="G66" s="59"/>
      <c r="H66" s="35" t="str">
        <f>IF($G66="","",IFERROR($G66/(1+IFERROR(VLOOKUP($D66,Budgetplanung!$C$6:$E$27,3,FALSE),0)),0))</f>
        <v/>
      </c>
      <c r="I66" s="35" t="str">
        <f t="shared" si="0"/>
        <v/>
      </c>
      <c r="J66" s="35" t="str">
        <f t="shared" si="1"/>
        <v/>
      </c>
      <c r="K66" s="19" t="str">
        <f t="shared" si="2"/>
        <v/>
      </c>
      <c r="L66" s="19" t="str">
        <f t="shared" si="3"/>
        <v/>
      </c>
      <c r="M66" s="20" t="s">
        <v>203</v>
      </c>
    </row>
    <row r="67" spans="1:13" x14ac:dyDescent="0.25">
      <c r="A67" s="58"/>
      <c r="B67" s="26"/>
      <c r="C67" s="26"/>
      <c r="D67" s="26"/>
      <c r="E67" s="26"/>
      <c r="F67" s="26"/>
      <c r="G67" s="59"/>
      <c r="H67" s="35" t="str">
        <f>IF($G67="","",IFERROR($G67/(1+IFERROR(VLOOKUP($D67,Budgetplanung!$C$6:$E$27,3,FALSE),0)),0))</f>
        <v/>
      </c>
      <c r="I67" s="35" t="str">
        <f t="shared" si="0"/>
        <v/>
      </c>
      <c r="J67" s="35" t="str">
        <f t="shared" si="1"/>
        <v/>
      </c>
      <c r="K67" s="19" t="str">
        <f t="shared" si="2"/>
        <v/>
      </c>
      <c r="L67" s="19" t="str">
        <f t="shared" si="3"/>
        <v/>
      </c>
      <c r="M67" s="20" t="s">
        <v>203</v>
      </c>
    </row>
    <row r="68" spans="1:13" x14ac:dyDescent="0.25">
      <c r="A68" s="58"/>
      <c r="B68" s="26"/>
      <c r="C68" s="26"/>
      <c r="D68" s="26"/>
      <c r="E68" s="26"/>
      <c r="F68" s="26"/>
      <c r="G68" s="59"/>
      <c r="H68" s="35" t="str">
        <f>IF($G68="","",IFERROR($G68/(1+IFERROR(VLOOKUP($D68,Budgetplanung!$C$6:$E$27,3,FALSE),0)),0))</f>
        <v/>
      </c>
      <c r="I68" s="35" t="str">
        <f t="shared" si="0"/>
        <v/>
      </c>
      <c r="J68" s="35" t="str">
        <f t="shared" si="1"/>
        <v/>
      </c>
      <c r="K68" s="19" t="str">
        <f t="shared" si="2"/>
        <v/>
      </c>
      <c r="L68" s="19" t="str">
        <f t="shared" si="3"/>
        <v/>
      </c>
      <c r="M68" s="20" t="s">
        <v>203</v>
      </c>
    </row>
    <row r="69" spans="1:13" x14ac:dyDescent="0.25">
      <c r="A69" s="58"/>
      <c r="B69" s="26"/>
      <c r="C69" s="26"/>
      <c r="D69" s="26"/>
      <c r="E69" s="26"/>
      <c r="F69" s="26"/>
      <c r="G69" s="59"/>
      <c r="H69" s="35" t="str">
        <f>IF($G69="","",IFERROR($G69/(1+IFERROR(VLOOKUP($D69,Budgetplanung!$C$6:$E$27,3,FALSE),0)),0))</f>
        <v/>
      </c>
      <c r="I69" s="35" t="str">
        <f t="shared" si="0"/>
        <v/>
      </c>
      <c r="J69" s="35" t="str">
        <f t="shared" si="1"/>
        <v/>
      </c>
      <c r="K69" s="19" t="str">
        <f t="shared" si="2"/>
        <v/>
      </c>
      <c r="L69" s="19" t="str">
        <f t="shared" si="3"/>
        <v/>
      </c>
      <c r="M69" s="20" t="s">
        <v>203</v>
      </c>
    </row>
    <row r="70" spans="1:13" x14ac:dyDescent="0.25">
      <c r="A70" s="58"/>
      <c r="B70" s="26"/>
      <c r="C70" s="26"/>
      <c r="D70" s="26"/>
      <c r="E70" s="26"/>
      <c r="F70" s="26"/>
      <c r="G70" s="59"/>
      <c r="H70" s="35" t="str">
        <f>IF($G70="","",IFERROR($G70/(1+IFERROR(VLOOKUP($D70,Budgetplanung!$C$6:$E$27,3,FALSE),0)),0))</f>
        <v/>
      </c>
      <c r="I70" s="35" t="str">
        <f t="shared" ref="I70:I133" si="4">IF($G70="","",$G70-$H70)</f>
        <v/>
      </c>
      <c r="J70" s="35" t="str">
        <f t="shared" ref="J70:J133" si="5">IF($G70="","",IF($B70="Einzahlung",$H70,-$H70))</f>
        <v/>
      </c>
      <c r="K70" s="19" t="str">
        <f t="shared" ref="K70:K133" si="6">IF($A70="","",MONTH($A70))</f>
        <v/>
      </c>
      <c r="L70" s="19" t="str">
        <f t="shared" ref="L70:L133" si="7">IF($A70="","",YEAR($A70))</f>
        <v/>
      </c>
      <c r="M70" s="20" t="s">
        <v>203</v>
      </c>
    </row>
    <row r="71" spans="1:13" x14ac:dyDescent="0.25">
      <c r="A71" s="58"/>
      <c r="B71" s="26"/>
      <c r="C71" s="26"/>
      <c r="D71" s="26"/>
      <c r="E71" s="26"/>
      <c r="F71" s="26"/>
      <c r="G71" s="59"/>
      <c r="H71" s="35" t="str">
        <f>IF($G71="","",IFERROR($G71/(1+IFERROR(VLOOKUP($D71,Budgetplanung!$C$6:$E$27,3,FALSE),0)),0))</f>
        <v/>
      </c>
      <c r="I71" s="35" t="str">
        <f t="shared" si="4"/>
        <v/>
      </c>
      <c r="J71" s="35" t="str">
        <f t="shared" si="5"/>
        <v/>
      </c>
      <c r="K71" s="19" t="str">
        <f t="shared" si="6"/>
        <v/>
      </c>
      <c r="L71" s="19" t="str">
        <f t="shared" si="7"/>
        <v/>
      </c>
      <c r="M71" s="20" t="s">
        <v>203</v>
      </c>
    </row>
    <row r="72" spans="1:13" x14ac:dyDescent="0.25">
      <c r="A72" s="58"/>
      <c r="B72" s="26"/>
      <c r="C72" s="26"/>
      <c r="D72" s="26"/>
      <c r="E72" s="26"/>
      <c r="F72" s="26"/>
      <c r="G72" s="59"/>
      <c r="H72" s="35" t="str">
        <f>IF($G72="","",IFERROR($G72/(1+IFERROR(VLOOKUP($D72,Budgetplanung!$C$6:$E$27,3,FALSE),0)),0))</f>
        <v/>
      </c>
      <c r="I72" s="35" t="str">
        <f t="shared" si="4"/>
        <v/>
      </c>
      <c r="J72" s="35" t="str">
        <f t="shared" si="5"/>
        <v/>
      </c>
      <c r="K72" s="19" t="str">
        <f t="shared" si="6"/>
        <v/>
      </c>
      <c r="L72" s="19" t="str">
        <f t="shared" si="7"/>
        <v/>
      </c>
      <c r="M72" s="20" t="s">
        <v>203</v>
      </c>
    </row>
    <row r="73" spans="1:13" x14ac:dyDescent="0.25">
      <c r="A73" s="58"/>
      <c r="B73" s="26"/>
      <c r="C73" s="26"/>
      <c r="D73" s="26"/>
      <c r="E73" s="26"/>
      <c r="F73" s="26"/>
      <c r="G73" s="59"/>
      <c r="H73" s="35" t="str">
        <f>IF($G73="","",IFERROR($G73/(1+IFERROR(VLOOKUP($D73,Budgetplanung!$C$6:$E$27,3,FALSE),0)),0))</f>
        <v/>
      </c>
      <c r="I73" s="35" t="str">
        <f t="shared" si="4"/>
        <v/>
      </c>
      <c r="J73" s="35" t="str">
        <f t="shared" si="5"/>
        <v/>
      </c>
      <c r="K73" s="19" t="str">
        <f t="shared" si="6"/>
        <v/>
      </c>
      <c r="L73" s="19" t="str">
        <f t="shared" si="7"/>
        <v/>
      </c>
      <c r="M73" s="20" t="s">
        <v>203</v>
      </c>
    </row>
    <row r="74" spans="1:13" x14ac:dyDescent="0.25">
      <c r="A74" s="58"/>
      <c r="B74" s="26"/>
      <c r="C74" s="26"/>
      <c r="D74" s="26"/>
      <c r="E74" s="26"/>
      <c r="F74" s="26"/>
      <c r="G74" s="59"/>
      <c r="H74" s="35" t="str">
        <f>IF($G74="","",IFERROR($G74/(1+IFERROR(VLOOKUP($D74,Budgetplanung!$C$6:$E$27,3,FALSE),0)),0))</f>
        <v/>
      </c>
      <c r="I74" s="35" t="str">
        <f t="shared" si="4"/>
        <v/>
      </c>
      <c r="J74" s="35" t="str">
        <f t="shared" si="5"/>
        <v/>
      </c>
      <c r="K74" s="19" t="str">
        <f t="shared" si="6"/>
        <v/>
      </c>
      <c r="L74" s="19" t="str">
        <f t="shared" si="7"/>
        <v/>
      </c>
      <c r="M74" s="20" t="s">
        <v>203</v>
      </c>
    </row>
    <row r="75" spans="1:13" x14ac:dyDescent="0.25">
      <c r="A75" s="58"/>
      <c r="B75" s="26"/>
      <c r="C75" s="26"/>
      <c r="D75" s="26"/>
      <c r="E75" s="26"/>
      <c r="F75" s="26"/>
      <c r="G75" s="59"/>
      <c r="H75" s="35" t="str">
        <f>IF($G75="","",IFERROR($G75/(1+IFERROR(VLOOKUP($D75,Budgetplanung!$C$6:$E$27,3,FALSE),0)),0))</f>
        <v/>
      </c>
      <c r="I75" s="35" t="str">
        <f t="shared" si="4"/>
        <v/>
      </c>
      <c r="J75" s="35" t="str">
        <f t="shared" si="5"/>
        <v/>
      </c>
      <c r="K75" s="19" t="str">
        <f t="shared" si="6"/>
        <v/>
      </c>
      <c r="L75" s="19" t="str">
        <f t="shared" si="7"/>
        <v/>
      </c>
      <c r="M75" s="20" t="s">
        <v>203</v>
      </c>
    </row>
    <row r="76" spans="1:13" x14ac:dyDescent="0.25">
      <c r="A76" s="58"/>
      <c r="B76" s="26"/>
      <c r="C76" s="26"/>
      <c r="D76" s="26"/>
      <c r="E76" s="26"/>
      <c r="F76" s="26"/>
      <c r="G76" s="59"/>
      <c r="H76" s="35" t="str">
        <f>IF($G76="","",IFERROR($G76/(1+IFERROR(VLOOKUP($D76,Budgetplanung!$C$6:$E$27,3,FALSE),0)),0))</f>
        <v/>
      </c>
      <c r="I76" s="35" t="str">
        <f t="shared" si="4"/>
        <v/>
      </c>
      <c r="J76" s="35" t="str">
        <f t="shared" si="5"/>
        <v/>
      </c>
      <c r="K76" s="19" t="str">
        <f t="shared" si="6"/>
        <v/>
      </c>
      <c r="L76" s="19" t="str">
        <f t="shared" si="7"/>
        <v/>
      </c>
      <c r="M76" s="20" t="s">
        <v>203</v>
      </c>
    </row>
    <row r="77" spans="1:13" x14ac:dyDescent="0.25">
      <c r="A77" s="58"/>
      <c r="B77" s="26"/>
      <c r="C77" s="26"/>
      <c r="D77" s="26"/>
      <c r="E77" s="26"/>
      <c r="F77" s="26"/>
      <c r="G77" s="59"/>
      <c r="H77" s="35" t="str">
        <f>IF($G77="","",IFERROR($G77/(1+IFERROR(VLOOKUP($D77,Budgetplanung!$C$6:$E$27,3,FALSE),0)),0))</f>
        <v/>
      </c>
      <c r="I77" s="35" t="str">
        <f t="shared" si="4"/>
        <v/>
      </c>
      <c r="J77" s="35" t="str">
        <f t="shared" si="5"/>
        <v/>
      </c>
      <c r="K77" s="19" t="str">
        <f t="shared" si="6"/>
        <v/>
      </c>
      <c r="L77" s="19" t="str">
        <f t="shared" si="7"/>
        <v/>
      </c>
      <c r="M77" s="20" t="s">
        <v>203</v>
      </c>
    </row>
    <row r="78" spans="1:13" x14ac:dyDescent="0.25">
      <c r="A78" s="58"/>
      <c r="B78" s="26"/>
      <c r="C78" s="26"/>
      <c r="D78" s="26"/>
      <c r="E78" s="26"/>
      <c r="F78" s="26"/>
      <c r="G78" s="59"/>
      <c r="H78" s="35" t="str">
        <f>IF($G78="","",IFERROR($G78/(1+IFERROR(VLOOKUP($D78,Budgetplanung!$C$6:$E$27,3,FALSE),0)),0))</f>
        <v/>
      </c>
      <c r="I78" s="35" t="str">
        <f t="shared" si="4"/>
        <v/>
      </c>
      <c r="J78" s="35" t="str">
        <f t="shared" si="5"/>
        <v/>
      </c>
      <c r="K78" s="19" t="str">
        <f t="shared" si="6"/>
        <v/>
      </c>
      <c r="L78" s="19" t="str">
        <f t="shared" si="7"/>
        <v/>
      </c>
      <c r="M78" s="20" t="s">
        <v>203</v>
      </c>
    </row>
    <row r="79" spans="1:13" x14ac:dyDescent="0.25">
      <c r="A79" s="58"/>
      <c r="B79" s="26"/>
      <c r="C79" s="26"/>
      <c r="D79" s="26"/>
      <c r="E79" s="26"/>
      <c r="F79" s="26"/>
      <c r="G79" s="59"/>
      <c r="H79" s="35" t="str">
        <f>IF($G79="","",IFERROR($G79/(1+IFERROR(VLOOKUP($D79,Budgetplanung!$C$6:$E$27,3,FALSE),0)),0))</f>
        <v/>
      </c>
      <c r="I79" s="35" t="str">
        <f t="shared" si="4"/>
        <v/>
      </c>
      <c r="J79" s="35" t="str">
        <f t="shared" si="5"/>
        <v/>
      </c>
      <c r="K79" s="19" t="str">
        <f t="shared" si="6"/>
        <v/>
      </c>
      <c r="L79" s="19" t="str">
        <f t="shared" si="7"/>
        <v/>
      </c>
      <c r="M79" s="20" t="s">
        <v>203</v>
      </c>
    </row>
    <row r="80" spans="1:13" x14ac:dyDescent="0.25">
      <c r="A80" s="58"/>
      <c r="B80" s="26"/>
      <c r="C80" s="26"/>
      <c r="D80" s="26"/>
      <c r="E80" s="26"/>
      <c r="F80" s="26"/>
      <c r="G80" s="59"/>
      <c r="H80" s="35" t="str">
        <f>IF($G80="","",IFERROR($G80/(1+IFERROR(VLOOKUP($D80,Budgetplanung!$C$6:$E$27,3,FALSE),0)),0))</f>
        <v/>
      </c>
      <c r="I80" s="35" t="str">
        <f t="shared" si="4"/>
        <v/>
      </c>
      <c r="J80" s="35" t="str">
        <f t="shared" si="5"/>
        <v/>
      </c>
      <c r="K80" s="19" t="str">
        <f t="shared" si="6"/>
        <v/>
      </c>
      <c r="L80" s="19" t="str">
        <f t="shared" si="7"/>
        <v/>
      </c>
      <c r="M80" s="20" t="s">
        <v>203</v>
      </c>
    </row>
    <row r="81" spans="1:13" x14ac:dyDescent="0.25">
      <c r="A81" s="58"/>
      <c r="B81" s="26"/>
      <c r="C81" s="26"/>
      <c r="D81" s="26"/>
      <c r="E81" s="26"/>
      <c r="F81" s="26"/>
      <c r="G81" s="59"/>
      <c r="H81" s="35" t="str">
        <f>IF($G81="","",IFERROR($G81/(1+IFERROR(VLOOKUP($D81,Budgetplanung!$C$6:$E$27,3,FALSE),0)),0))</f>
        <v/>
      </c>
      <c r="I81" s="35" t="str">
        <f t="shared" si="4"/>
        <v/>
      </c>
      <c r="J81" s="35" t="str">
        <f t="shared" si="5"/>
        <v/>
      </c>
      <c r="K81" s="19" t="str">
        <f t="shared" si="6"/>
        <v/>
      </c>
      <c r="L81" s="19" t="str">
        <f t="shared" si="7"/>
        <v/>
      </c>
      <c r="M81" s="20" t="s">
        <v>203</v>
      </c>
    </row>
    <row r="82" spans="1:13" x14ac:dyDescent="0.25">
      <c r="A82" s="58"/>
      <c r="B82" s="26"/>
      <c r="C82" s="26"/>
      <c r="D82" s="26"/>
      <c r="E82" s="26"/>
      <c r="F82" s="26"/>
      <c r="G82" s="59"/>
      <c r="H82" s="35" t="str">
        <f>IF($G82="","",IFERROR($G82/(1+IFERROR(VLOOKUP($D82,Budgetplanung!$C$6:$E$27,3,FALSE),0)),0))</f>
        <v/>
      </c>
      <c r="I82" s="35" t="str">
        <f t="shared" si="4"/>
        <v/>
      </c>
      <c r="J82" s="35" t="str">
        <f t="shared" si="5"/>
        <v/>
      </c>
      <c r="K82" s="19" t="str">
        <f t="shared" si="6"/>
        <v/>
      </c>
      <c r="L82" s="19" t="str">
        <f t="shared" si="7"/>
        <v/>
      </c>
      <c r="M82" s="20" t="s">
        <v>203</v>
      </c>
    </row>
    <row r="83" spans="1:13" x14ac:dyDescent="0.25">
      <c r="A83" s="58"/>
      <c r="B83" s="26"/>
      <c r="C83" s="26"/>
      <c r="D83" s="26"/>
      <c r="E83" s="26"/>
      <c r="F83" s="26"/>
      <c r="G83" s="59"/>
      <c r="H83" s="35" t="str">
        <f>IF($G83="","",IFERROR($G83/(1+IFERROR(VLOOKUP($D83,Budgetplanung!$C$6:$E$27,3,FALSE),0)),0))</f>
        <v/>
      </c>
      <c r="I83" s="35" t="str">
        <f t="shared" si="4"/>
        <v/>
      </c>
      <c r="J83" s="35" t="str">
        <f t="shared" si="5"/>
        <v/>
      </c>
      <c r="K83" s="19" t="str">
        <f t="shared" si="6"/>
        <v/>
      </c>
      <c r="L83" s="19" t="str">
        <f t="shared" si="7"/>
        <v/>
      </c>
      <c r="M83" s="20" t="s">
        <v>203</v>
      </c>
    </row>
    <row r="84" spans="1:13" x14ac:dyDescent="0.25">
      <c r="A84" s="58"/>
      <c r="B84" s="26"/>
      <c r="C84" s="26"/>
      <c r="D84" s="26"/>
      <c r="E84" s="26"/>
      <c r="F84" s="26"/>
      <c r="G84" s="59"/>
      <c r="H84" s="35" t="str">
        <f>IF($G84="","",IFERROR($G84/(1+IFERROR(VLOOKUP($D84,Budgetplanung!$C$6:$E$27,3,FALSE),0)),0))</f>
        <v/>
      </c>
      <c r="I84" s="35" t="str">
        <f t="shared" si="4"/>
        <v/>
      </c>
      <c r="J84" s="35" t="str">
        <f t="shared" si="5"/>
        <v/>
      </c>
      <c r="K84" s="19" t="str">
        <f t="shared" si="6"/>
        <v/>
      </c>
      <c r="L84" s="19" t="str">
        <f t="shared" si="7"/>
        <v/>
      </c>
      <c r="M84" s="20" t="s">
        <v>203</v>
      </c>
    </row>
    <row r="85" spans="1:13" x14ac:dyDescent="0.25">
      <c r="A85" s="58"/>
      <c r="B85" s="26"/>
      <c r="C85" s="26"/>
      <c r="D85" s="26"/>
      <c r="E85" s="26"/>
      <c r="F85" s="26"/>
      <c r="G85" s="59"/>
      <c r="H85" s="35" t="str">
        <f>IF($G85="","",IFERROR($G85/(1+IFERROR(VLOOKUP($D85,Budgetplanung!$C$6:$E$27,3,FALSE),0)),0))</f>
        <v/>
      </c>
      <c r="I85" s="35" t="str">
        <f t="shared" si="4"/>
        <v/>
      </c>
      <c r="J85" s="35" t="str">
        <f t="shared" si="5"/>
        <v/>
      </c>
      <c r="K85" s="19" t="str">
        <f t="shared" si="6"/>
        <v/>
      </c>
      <c r="L85" s="19" t="str">
        <f t="shared" si="7"/>
        <v/>
      </c>
      <c r="M85" s="20" t="s">
        <v>203</v>
      </c>
    </row>
    <row r="86" spans="1:13" x14ac:dyDescent="0.25">
      <c r="A86" s="58"/>
      <c r="B86" s="26"/>
      <c r="C86" s="26"/>
      <c r="D86" s="26"/>
      <c r="E86" s="26"/>
      <c r="F86" s="26"/>
      <c r="G86" s="59"/>
      <c r="H86" s="35" t="str">
        <f>IF($G86="","",IFERROR($G86/(1+IFERROR(VLOOKUP($D86,Budgetplanung!$C$6:$E$27,3,FALSE),0)),0))</f>
        <v/>
      </c>
      <c r="I86" s="35" t="str">
        <f t="shared" si="4"/>
        <v/>
      </c>
      <c r="J86" s="35" t="str">
        <f t="shared" si="5"/>
        <v/>
      </c>
      <c r="K86" s="19" t="str">
        <f t="shared" si="6"/>
        <v/>
      </c>
      <c r="L86" s="19" t="str">
        <f t="shared" si="7"/>
        <v/>
      </c>
      <c r="M86" s="20" t="s">
        <v>203</v>
      </c>
    </row>
    <row r="87" spans="1:13" x14ac:dyDescent="0.25">
      <c r="A87" s="58"/>
      <c r="B87" s="26"/>
      <c r="C87" s="26"/>
      <c r="D87" s="26"/>
      <c r="E87" s="26"/>
      <c r="F87" s="26"/>
      <c r="G87" s="59"/>
      <c r="H87" s="35" t="str">
        <f>IF($G87="","",IFERROR($G87/(1+IFERROR(VLOOKUP($D87,Budgetplanung!$C$6:$E$27,3,FALSE),0)),0))</f>
        <v/>
      </c>
      <c r="I87" s="35" t="str">
        <f t="shared" si="4"/>
        <v/>
      </c>
      <c r="J87" s="35" t="str">
        <f t="shared" si="5"/>
        <v/>
      </c>
      <c r="K87" s="19" t="str">
        <f t="shared" si="6"/>
        <v/>
      </c>
      <c r="L87" s="19" t="str">
        <f t="shared" si="7"/>
        <v/>
      </c>
      <c r="M87" s="20" t="s">
        <v>203</v>
      </c>
    </row>
    <row r="88" spans="1:13" x14ac:dyDescent="0.25">
      <c r="A88" s="58"/>
      <c r="B88" s="26"/>
      <c r="C88" s="26"/>
      <c r="D88" s="26"/>
      <c r="E88" s="26"/>
      <c r="F88" s="26"/>
      <c r="G88" s="59"/>
      <c r="H88" s="35" t="str">
        <f>IF($G88="","",IFERROR($G88/(1+IFERROR(VLOOKUP($D88,Budgetplanung!$C$6:$E$27,3,FALSE),0)),0))</f>
        <v/>
      </c>
      <c r="I88" s="35" t="str">
        <f t="shared" si="4"/>
        <v/>
      </c>
      <c r="J88" s="35" t="str">
        <f t="shared" si="5"/>
        <v/>
      </c>
      <c r="K88" s="19" t="str">
        <f t="shared" si="6"/>
        <v/>
      </c>
      <c r="L88" s="19" t="str">
        <f t="shared" si="7"/>
        <v/>
      </c>
      <c r="M88" s="20" t="s">
        <v>203</v>
      </c>
    </row>
    <row r="89" spans="1:13" x14ac:dyDescent="0.25">
      <c r="A89" s="58"/>
      <c r="B89" s="26"/>
      <c r="C89" s="26"/>
      <c r="D89" s="26"/>
      <c r="E89" s="26"/>
      <c r="F89" s="26"/>
      <c r="G89" s="59"/>
      <c r="H89" s="35" t="str">
        <f>IF($G89="","",IFERROR($G89/(1+IFERROR(VLOOKUP($D89,Budgetplanung!$C$6:$E$27,3,FALSE),0)),0))</f>
        <v/>
      </c>
      <c r="I89" s="35" t="str">
        <f t="shared" si="4"/>
        <v/>
      </c>
      <c r="J89" s="35" t="str">
        <f t="shared" si="5"/>
        <v/>
      </c>
      <c r="K89" s="19" t="str">
        <f t="shared" si="6"/>
        <v/>
      </c>
      <c r="L89" s="19" t="str">
        <f t="shared" si="7"/>
        <v/>
      </c>
      <c r="M89" s="20" t="s">
        <v>203</v>
      </c>
    </row>
    <row r="90" spans="1:13" x14ac:dyDescent="0.25">
      <c r="A90" s="58"/>
      <c r="B90" s="26"/>
      <c r="C90" s="26"/>
      <c r="D90" s="26"/>
      <c r="E90" s="26"/>
      <c r="F90" s="26"/>
      <c r="G90" s="59"/>
      <c r="H90" s="35" t="str">
        <f>IF($G90="","",IFERROR($G90/(1+IFERROR(VLOOKUP($D90,Budgetplanung!$C$6:$E$27,3,FALSE),0)),0))</f>
        <v/>
      </c>
      <c r="I90" s="35" t="str">
        <f t="shared" si="4"/>
        <v/>
      </c>
      <c r="J90" s="35" t="str">
        <f t="shared" si="5"/>
        <v/>
      </c>
      <c r="K90" s="19" t="str">
        <f t="shared" si="6"/>
        <v/>
      </c>
      <c r="L90" s="19" t="str">
        <f t="shared" si="7"/>
        <v/>
      </c>
      <c r="M90" s="20" t="s">
        <v>203</v>
      </c>
    </row>
    <row r="91" spans="1:13" x14ac:dyDescent="0.25">
      <c r="A91" s="58"/>
      <c r="B91" s="26"/>
      <c r="C91" s="26"/>
      <c r="D91" s="26"/>
      <c r="E91" s="26"/>
      <c r="F91" s="26"/>
      <c r="G91" s="59"/>
      <c r="H91" s="35" t="str">
        <f>IF($G91="","",IFERROR($G91/(1+IFERROR(VLOOKUP($D91,Budgetplanung!$C$6:$E$27,3,FALSE),0)),0))</f>
        <v/>
      </c>
      <c r="I91" s="35" t="str">
        <f t="shared" si="4"/>
        <v/>
      </c>
      <c r="J91" s="35" t="str">
        <f t="shared" si="5"/>
        <v/>
      </c>
      <c r="K91" s="19" t="str">
        <f t="shared" si="6"/>
        <v/>
      </c>
      <c r="L91" s="19" t="str">
        <f t="shared" si="7"/>
        <v/>
      </c>
      <c r="M91" s="20" t="s">
        <v>203</v>
      </c>
    </row>
    <row r="92" spans="1:13" x14ac:dyDescent="0.25">
      <c r="A92" s="58"/>
      <c r="B92" s="26"/>
      <c r="C92" s="26"/>
      <c r="D92" s="26"/>
      <c r="E92" s="26"/>
      <c r="F92" s="26"/>
      <c r="G92" s="59"/>
      <c r="H92" s="35" t="str">
        <f>IF($G92="","",IFERROR($G92/(1+IFERROR(VLOOKUP($D92,Budgetplanung!$C$6:$E$27,3,FALSE),0)),0))</f>
        <v/>
      </c>
      <c r="I92" s="35" t="str">
        <f t="shared" si="4"/>
        <v/>
      </c>
      <c r="J92" s="35" t="str">
        <f t="shared" si="5"/>
        <v/>
      </c>
      <c r="K92" s="19" t="str">
        <f t="shared" si="6"/>
        <v/>
      </c>
      <c r="L92" s="19" t="str">
        <f t="shared" si="7"/>
        <v/>
      </c>
      <c r="M92" s="20" t="s">
        <v>203</v>
      </c>
    </row>
    <row r="93" spans="1:13" x14ac:dyDescent="0.25">
      <c r="A93" s="58"/>
      <c r="B93" s="26"/>
      <c r="C93" s="26"/>
      <c r="D93" s="26"/>
      <c r="E93" s="26"/>
      <c r="F93" s="26"/>
      <c r="G93" s="59"/>
      <c r="H93" s="35" t="str">
        <f>IF($G93="","",IFERROR($G93/(1+IFERROR(VLOOKUP($D93,Budgetplanung!$C$6:$E$27,3,FALSE),0)),0))</f>
        <v/>
      </c>
      <c r="I93" s="35" t="str">
        <f t="shared" si="4"/>
        <v/>
      </c>
      <c r="J93" s="35" t="str">
        <f t="shared" si="5"/>
        <v/>
      </c>
      <c r="K93" s="19" t="str">
        <f t="shared" si="6"/>
        <v/>
      </c>
      <c r="L93" s="19" t="str">
        <f t="shared" si="7"/>
        <v/>
      </c>
      <c r="M93" s="20" t="s">
        <v>203</v>
      </c>
    </row>
    <row r="94" spans="1:13" x14ac:dyDescent="0.25">
      <c r="A94" s="58"/>
      <c r="B94" s="26"/>
      <c r="C94" s="26"/>
      <c r="D94" s="26"/>
      <c r="E94" s="26"/>
      <c r="F94" s="26"/>
      <c r="G94" s="59"/>
      <c r="H94" s="35" t="str">
        <f>IF($G94="","",IFERROR($G94/(1+IFERROR(VLOOKUP($D94,Budgetplanung!$C$6:$E$27,3,FALSE),0)),0))</f>
        <v/>
      </c>
      <c r="I94" s="35" t="str">
        <f t="shared" si="4"/>
        <v/>
      </c>
      <c r="J94" s="35" t="str">
        <f t="shared" si="5"/>
        <v/>
      </c>
      <c r="K94" s="19" t="str">
        <f t="shared" si="6"/>
        <v/>
      </c>
      <c r="L94" s="19" t="str">
        <f t="shared" si="7"/>
        <v/>
      </c>
      <c r="M94" s="20" t="s">
        <v>203</v>
      </c>
    </row>
    <row r="95" spans="1:13" x14ac:dyDescent="0.25">
      <c r="A95" s="58"/>
      <c r="B95" s="26"/>
      <c r="C95" s="26"/>
      <c r="D95" s="26"/>
      <c r="E95" s="26"/>
      <c r="F95" s="26"/>
      <c r="G95" s="59"/>
      <c r="H95" s="35" t="str">
        <f>IF($G95="","",IFERROR($G95/(1+IFERROR(VLOOKUP($D95,Budgetplanung!$C$6:$E$27,3,FALSE),0)),0))</f>
        <v/>
      </c>
      <c r="I95" s="35" t="str">
        <f t="shared" si="4"/>
        <v/>
      </c>
      <c r="J95" s="35" t="str">
        <f t="shared" si="5"/>
        <v/>
      </c>
      <c r="K95" s="19" t="str">
        <f t="shared" si="6"/>
        <v/>
      </c>
      <c r="L95" s="19" t="str">
        <f t="shared" si="7"/>
        <v/>
      </c>
      <c r="M95" s="20" t="s">
        <v>203</v>
      </c>
    </row>
    <row r="96" spans="1:13" x14ac:dyDescent="0.25">
      <c r="A96" s="58"/>
      <c r="B96" s="26"/>
      <c r="C96" s="26"/>
      <c r="D96" s="26"/>
      <c r="E96" s="26"/>
      <c r="F96" s="26"/>
      <c r="G96" s="59"/>
      <c r="H96" s="35" t="str">
        <f>IF($G96="","",IFERROR($G96/(1+IFERROR(VLOOKUP($D96,Budgetplanung!$C$6:$E$27,3,FALSE),0)),0))</f>
        <v/>
      </c>
      <c r="I96" s="35" t="str">
        <f t="shared" si="4"/>
        <v/>
      </c>
      <c r="J96" s="35" t="str">
        <f t="shared" si="5"/>
        <v/>
      </c>
      <c r="K96" s="19" t="str">
        <f t="shared" si="6"/>
        <v/>
      </c>
      <c r="L96" s="19" t="str">
        <f t="shared" si="7"/>
        <v/>
      </c>
      <c r="M96" s="20" t="s">
        <v>203</v>
      </c>
    </row>
    <row r="97" spans="1:13" x14ac:dyDescent="0.25">
      <c r="A97" s="58"/>
      <c r="B97" s="26"/>
      <c r="C97" s="26"/>
      <c r="D97" s="26"/>
      <c r="E97" s="26"/>
      <c r="F97" s="26"/>
      <c r="G97" s="59"/>
      <c r="H97" s="35" t="str">
        <f>IF($G97="","",IFERROR($G97/(1+IFERROR(VLOOKUP($D97,Budgetplanung!$C$6:$E$27,3,FALSE),0)),0))</f>
        <v/>
      </c>
      <c r="I97" s="35" t="str">
        <f t="shared" si="4"/>
        <v/>
      </c>
      <c r="J97" s="35" t="str">
        <f t="shared" si="5"/>
        <v/>
      </c>
      <c r="K97" s="19" t="str">
        <f t="shared" si="6"/>
        <v/>
      </c>
      <c r="L97" s="19" t="str">
        <f t="shared" si="7"/>
        <v/>
      </c>
      <c r="M97" s="20" t="s">
        <v>203</v>
      </c>
    </row>
    <row r="98" spans="1:13" x14ac:dyDescent="0.25">
      <c r="A98" s="58"/>
      <c r="B98" s="26"/>
      <c r="C98" s="26"/>
      <c r="D98" s="26"/>
      <c r="E98" s="26"/>
      <c r="F98" s="26"/>
      <c r="G98" s="59"/>
      <c r="H98" s="35" t="str">
        <f>IF($G98="","",IFERROR($G98/(1+IFERROR(VLOOKUP($D98,Budgetplanung!$C$6:$E$27,3,FALSE),0)),0))</f>
        <v/>
      </c>
      <c r="I98" s="35" t="str">
        <f t="shared" si="4"/>
        <v/>
      </c>
      <c r="J98" s="35" t="str">
        <f t="shared" si="5"/>
        <v/>
      </c>
      <c r="K98" s="19" t="str">
        <f t="shared" si="6"/>
        <v/>
      </c>
      <c r="L98" s="19" t="str">
        <f t="shared" si="7"/>
        <v/>
      </c>
      <c r="M98" s="20" t="s">
        <v>203</v>
      </c>
    </row>
    <row r="99" spans="1:13" x14ac:dyDescent="0.25">
      <c r="A99" s="58"/>
      <c r="B99" s="26"/>
      <c r="C99" s="26"/>
      <c r="D99" s="26"/>
      <c r="E99" s="26"/>
      <c r="F99" s="26"/>
      <c r="G99" s="59"/>
      <c r="H99" s="35" t="str">
        <f>IF($G99="","",IFERROR($G99/(1+IFERROR(VLOOKUP($D99,Budgetplanung!$C$6:$E$27,3,FALSE),0)),0))</f>
        <v/>
      </c>
      <c r="I99" s="35" t="str">
        <f t="shared" si="4"/>
        <v/>
      </c>
      <c r="J99" s="35" t="str">
        <f t="shared" si="5"/>
        <v/>
      </c>
      <c r="K99" s="19" t="str">
        <f t="shared" si="6"/>
        <v/>
      </c>
      <c r="L99" s="19" t="str">
        <f t="shared" si="7"/>
        <v/>
      </c>
      <c r="M99" s="20" t="s">
        <v>203</v>
      </c>
    </row>
    <row r="100" spans="1:13" x14ac:dyDescent="0.25">
      <c r="A100" s="58"/>
      <c r="B100" s="26"/>
      <c r="C100" s="26"/>
      <c r="D100" s="26"/>
      <c r="E100" s="26"/>
      <c r="F100" s="26"/>
      <c r="G100" s="59"/>
      <c r="H100" s="35" t="str">
        <f>IF($G100="","",IFERROR($G100/(1+IFERROR(VLOOKUP($D100,Budgetplanung!$C$6:$E$27,3,FALSE),0)),0))</f>
        <v/>
      </c>
      <c r="I100" s="35" t="str">
        <f t="shared" si="4"/>
        <v/>
      </c>
      <c r="J100" s="35" t="str">
        <f t="shared" si="5"/>
        <v/>
      </c>
      <c r="K100" s="19" t="str">
        <f t="shared" si="6"/>
        <v/>
      </c>
      <c r="L100" s="19" t="str">
        <f t="shared" si="7"/>
        <v/>
      </c>
      <c r="M100" s="20" t="s">
        <v>203</v>
      </c>
    </row>
    <row r="101" spans="1:13" x14ac:dyDescent="0.25">
      <c r="A101" s="58"/>
      <c r="B101" s="26"/>
      <c r="C101" s="26"/>
      <c r="D101" s="26"/>
      <c r="E101" s="26"/>
      <c r="F101" s="26"/>
      <c r="G101" s="59"/>
      <c r="H101" s="35" t="str">
        <f>IF($G101="","",IFERROR($G101/(1+IFERROR(VLOOKUP($D101,Budgetplanung!$C$6:$E$27,3,FALSE),0)),0))</f>
        <v/>
      </c>
      <c r="I101" s="35" t="str">
        <f t="shared" si="4"/>
        <v/>
      </c>
      <c r="J101" s="35" t="str">
        <f t="shared" si="5"/>
        <v/>
      </c>
      <c r="K101" s="19" t="str">
        <f t="shared" si="6"/>
        <v/>
      </c>
      <c r="L101" s="19" t="str">
        <f t="shared" si="7"/>
        <v/>
      </c>
      <c r="M101" s="20" t="s">
        <v>203</v>
      </c>
    </row>
    <row r="102" spans="1:13" x14ac:dyDescent="0.25">
      <c r="A102" s="58"/>
      <c r="B102" s="26"/>
      <c r="C102" s="26"/>
      <c r="D102" s="26"/>
      <c r="E102" s="26"/>
      <c r="F102" s="26"/>
      <c r="G102" s="59"/>
      <c r="H102" s="35" t="str">
        <f>IF($G102="","",IFERROR($G102/(1+IFERROR(VLOOKUP($D102,Budgetplanung!$C$6:$E$27,3,FALSE),0)),0))</f>
        <v/>
      </c>
      <c r="I102" s="35" t="str">
        <f t="shared" si="4"/>
        <v/>
      </c>
      <c r="J102" s="35" t="str">
        <f t="shared" si="5"/>
        <v/>
      </c>
      <c r="K102" s="19" t="str">
        <f t="shared" si="6"/>
        <v/>
      </c>
      <c r="L102" s="19" t="str">
        <f t="shared" si="7"/>
        <v/>
      </c>
      <c r="M102" s="20" t="s">
        <v>203</v>
      </c>
    </row>
    <row r="103" spans="1:13" x14ac:dyDescent="0.25">
      <c r="A103" s="58"/>
      <c r="B103" s="26"/>
      <c r="C103" s="26"/>
      <c r="D103" s="26"/>
      <c r="E103" s="26"/>
      <c r="F103" s="26"/>
      <c r="G103" s="59"/>
      <c r="H103" s="35" t="str">
        <f>IF($G103="","",IFERROR($G103/(1+IFERROR(VLOOKUP($D103,Budgetplanung!$C$6:$E$27,3,FALSE),0)),0))</f>
        <v/>
      </c>
      <c r="I103" s="35" t="str">
        <f t="shared" si="4"/>
        <v/>
      </c>
      <c r="J103" s="35" t="str">
        <f t="shared" si="5"/>
        <v/>
      </c>
      <c r="K103" s="19" t="str">
        <f t="shared" si="6"/>
        <v/>
      </c>
      <c r="L103" s="19" t="str">
        <f t="shared" si="7"/>
        <v/>
      </c>
      <c r="M103" s="20" t="s">
        <v>203</v>
      </c>
    </row>
    <row r="104" spans="1:13" x14ac:dyDescent="0.25">
      <c r="A104" s="58"/>
      <c r="B104" s="26"/>
      <c r="C104" s="26"/>
      <c r="D104" s="26"/>
      <c r="E104" s="26"/>
      <c r="F104" s="26"/>
      <c r="G104" s="59"/>
      <c r="H104" s="35" t="str">
        <f>IF($G104="","",IFERROR($G104/(1+IFERROR(VLOOKUP($D104,Budgetplanung!$C$6:$E$27,3,FALSE),0)),0))</f>
        <v/>
      </c>
      <c r="I104" s="35" t="str">
        <f t="shared" si="4"/>
        <v/>
      </c>
      <c r="J104" s="35" t="str">
        <f t="shared" si="5"/>
        <v/>
      </c>
      <c r="K104" s="19" t="str">
        <f t="shared" si="6"/>
        <v/>
      </c>
      <c r="L104" s="19" t="str">
        <f t="shared" si="7"/>
        <v/>
      </c>
      <c r="M104" s="20" t="s">
        <v>203</v>
      </c>
    </row>
    <row r="105" spans="1:13" x14ac:dyDescent="0.25">
      <c r="A105" s="58"/>
      <c r="B105" s="26"/>
      <c r="C105" s="26"/>
      <c r="D105" s="26"/>
      <c r="E105" s="26"/>
      <c r="F105" s="26"/>
      <c r="G105" s="59"/>
      <c r="H105" s="35" t="str">
        <f>IF($G105="","",IFERROR($G105/(1+IFERROR(VLOOKUP($D105,Budgetplanung!$C$6:$E$27,3,FALSE),0)),0))</f>
        <v/>
      </c>
      <c r="I105" s="35" t="str">
        <f t="shared" si="4"/>
        <v/>
      </c>
      <c r="J105" s="35" t="str">
        <f t="shared" si="5"/>
        <v/>
      </c>
      <c r="K105" s="19" t="str">
        <f t="shared" si="6"/>
        <v/>
      </c>
      <c r="L105" s="19" t="str">
        <f t="shared" si="7"/>
        <v/>
      </c>
      <c r="M105" s="20" t="s">
        <v>203</v>
      </c>
    </row>
    <row r="106" spans="1:13" x14ac:dyDescent="0.25">
      <c r="A106" s="58"/>
      <c r="B106" s="26"/>
      <c r="C106" s="26"/>
      <c r="D106" s="26"/>
      <c r="E106" s="26"/>
      <c r="F106" s="26"/>
      <c r="G106" s="59"/>
      <c r="H106" s="35" t="str">
        <f>IF($G106="","",IFERROR($G106/(1+IFERROR(VLOOKUP($D106,Budgetplanung!$C$6:$E$27,3,FALSE),0)),0))</f>
        <v/>
      </c>
      <c r="I106" s="35" t="str">
        <f t="shared" si="4"/>
        <v/>
      </c>
      <c r="J106" s="35" t="str">
        <f t="shared" si="5"/>
        <v/>
      </c>
      <c r="K106" s="19" t="str">
        <f t="shared" si="6"/>
        <v/>
      </c>
      <c r="L106" s="19" t="str">
        <f t="shared" si="7"/>
        <v/>
      </c>
      <c r="M106" s="20" t="s">
        <v>203</v>
      </c>
    </row>
    <row r="107" spans="1:13" x14ac:dyDescent="0.25">
      <c r="A107" s="58"/>
      <c r="B107" s="26"/>
      <c r="C107" s="26"/>
      <c r="D107" s="26"/>
      <c r="E107" s="26"/>
      <c r="F107" s="26"/>
      <c r="G107" s="59"/>
      <c r="H107" s="35" t="str">
        <f>IF($G107="","",IFERROR($G107/(1+IFERROR(VLOOKUP($D107,Budgetplanung!$C$6:$E$27,3,FALSE),0)),0))</f>
        <v/>
      </c>
      <c r="I107" s="35" t="str">
        <f t="shared" si="4"/>
        <v/>
      </c>
      <c r="J107" s="35" t="str">
        <f t="shared" si="5"/>
        <v/>
      </c>
      <c r="K107" s="19" t="str">
        <f t="shared" si="6"/>
        <v/>
      </c>
      <c r="L107" s="19" t="str">
        <f t="shared" si="7"/>
        <v/>
      </c>
      <c r="M107" s="20" t="s">
        <v>203</v>
      </c>
    </row>
    <row r="108" spans="1:13" x14ac:dyDescent="0.25">
      <c r="A108" s="58"/>
      <c r="B108" s="26"/>
      <c r="C108" s="26"/>
      <c r="D108" s="26"/>
      <c r="E108" s="26"/>
      <c r="F108" s="26"/>
      <c r="G108" s="59"/>
      <c r="H108" s="35" t="str">
        <f>IF($G108="","",IFERROR($G108/(1+IFERROR(VLOOKUP($D108,Budgetplanung!$C$6:$E$27,3,FALSE),0)),0))</f>
        <v/>
      </c>
      <c r="I108" s="35" t="str">
        <f t="shared" si="4"/>
        <v/>
      </c>
      <c r="J108" s="35" t="str">
        <f t="shared" si="5"/>
        <v/>
      </c>
      <c r="K108" s="19" t="str">
        <f t="shared" si="6"/>
        <v/>
      </c>
      <c r="L108" s="19" t="str">
        <f t="shared" si="7"/>
        <v/>
      </c>
      <c r="M108" s="20" t="s">
        <v>203</v>
      </c>
    </row>
    <row r="109" spans="1:13" x14ac:dyDescent="0.25">
      <c r="A109" s="58"/>
      <c r="B109" s="26"/>
      <c r="C109" s="26"/>
      <c r="D109" s="26"/>
      <c r="E109" s="26"/>
      <c r="F109" s="26"/>
      <c r="G109" s="59"/>
      <c r="H109" s="35" t="str">
        <f>IF($G109="","",IFERROR($G109/(1+IFERROR(VLOOKUP($D109,Budgetplanung!$C$6:$E$27,3,FALSE),0)),0))</f>
        <v/>
      </c>
      <c r="I109" s="35" t="str">
        <f t="shared" si="4"/>
        <v/>
      </c>
      <c r="J109" s="35" t="str">
        <f t="shared" si="5"/>
        <v/>
      </c>
      <c r="K109" s="19" t="str">
        <f t="shared" si="6"/>
        <v/>
      </c>
      <c r="L109" s="19" t="str">
        <f t="shared" si="7"/>
        <v/>
      </c>
      <c r="M109" s="20" t="s">
        <v>203</v>
      </c>
    </row>
    <row r="110" spans="1:13" x14ac:dyDescent="0.25">
      <c r="A110" s="58"/>
      <c r="B110" s="26"/>
      <c r="C110" s="26"/>
      <c r="D110" s="26"/>
      <c r="E110" s="26"/>
      <c r="F110" s="26"/>
      <c r="G110" s="59"/>
      <c r="H110" s="35" t="str">
        <f>IF($G110="","",IFERROR($G110/(1+IFERROR(VLOOKUP($D110,Budgetplanung!$C$6:$E$27,3,FALSE),0)),0))</f>
        <v/>
      </c>
      <c r="I110" s="35" t="str">
        <f t="shared" si="4"/>
        <v/>
      </c>
      <c r="J110" s="35" t="str">
        <f t="shared" si="5"/>
        <v/>
      </c>
      <c r="K110" s="19" t="str">
        <f t="shared" si="6"/>
        <v/>
      </c>
      <c r="L110" s="19" t="str">
        <f t="shared" si="7"/>
        <v/>
      </c>
      <c r="M110" s="20" t="s">
        <v>203</v>
      </c>
    </row>
    <row r="111" spans="1:13" x14ac:dyDescent="0.25">
      <c r="A111" s="58"/>
      <c r="B111" s="26"/>
      <c r="C111" s="26"/>
      <c r="D111" s="26"/>
      <c r="E111" s="26"/>
      <c r="F111" s="26"/>
      <c r="G111" s="59"/>
      <c r="H111" s="35" t="str">
        <f>IF($G111="","",IFERROR($G111/(1+IFERROR(VLOOKUP($D111,Budgetplanung!$C$6:$E$27,3,FALSE),0)),0))</f>
        <v/>
      </c>
      <c r="I111" s="35" t="str">
        <f t="shared" si="4"/>
        <v/>
      </c>
      <c r="J111" s="35" t="str">
        <f t="shared" si="5"/>
        <v/>
      </c>
      <c r="K111" s="19" t="str">
        <f t="shared" si="6"/>
        <v/>
      </c>
      <c r="L111" s="19" t="str">
        <f t="shared" si="7"/>
        <v/>
      </c>
      <c r="M111" s="20" t="s">
        <v>203</v>
      </c>
    </row>
    <row r="112" spans="1:13" x14ac:dyDescent="0.25">
      <c r="A112" s="58"/>
      <c r="B112" s="26"/>
      <c r="C112" s="26"/>
      <c r="D112" s="26"/>
      <c r="E112" s="26"/>
      <c r="F112" s="26"/>
      <c r="G112" s="59"/>
      <c r="H112" s="35" t="str">
        <f>IF($G112="","",IFERROR($G112/(1+IFERROR(VLOOKUP($D112,Budgetplanung!$C$6:$E$27,3,FALSE),0)),0))</f>
        <v/>
      </c>
      <c r="I112" s="35" t="str">
        <f t="shared" si="4"/>
        <v/>
      </c>
      <c r="J112" s="35" t="str">
        <f t="shared" si="5"/>
        <v/>
      </c>
      <c r="K112" s="19" t="str">
        <f t="shared" si="6"/>
        <v/>
      </c>
      <c r="L112" s="19" t="str">
        <f t="shared" si="7"/>
        <v/>
      </c>
      <c r="M112" s="20" t="s">
        <v>203</v>
      </c>
    </row>
    <row r="113" spans="1:13" x14ac:dyDescent="0.25">
      <c r="A113" s="58"/>
      <c r="B113" s="26"/>
      <c r="C113" s="26"/>
      <c r="D113" s="26"/>
      <c r="E113" s="26"/>
      <c r="F113" s="26"/>
      <c r="G113" s="59"/>
      <c r="H113" s="35" t="str">
        <f>IF($G113="","",IFERROR($G113/(1+IFERROR(VLOOKUP($D113,Budgetplanung!$C$6:$E$27,3,FALSE),0)),0))</f>
        <v/>
      </c>
      <c r="I113" s="35" t="str">
        <f t="shared" si="4"/>
        <v/>
      </c>
      <c r="J113" s="35" t="str">
        <f t="shared" si="5"/>
        <v/>
      </c>
      <c r="K113" s="19" t="str">
        <f t="shared" si="6"/>
        <v/>
      </c>
      <c r="L113" s="19" t="str">
        <f t="shared" si="7"/>
        <v/>
      </c>
      <c r="M113" s="20" t="s">
        <v>203</v>
      </c>
    </row>
    <row r="114" spans="1:13" x14ac:dyDescent="0.25">
      <c r="A114" s="58"/>
      <c r="B114" s="26"/>
      <c r="C114" s="26"/>
      <c r="D114" s="26"/>
      <c r="E114" s="26"/>
      <c r="F114" s="26"/>
      <c r="G114" s="59"/>
      <c r="H114" s="35" t="str">
        <f>IF($G114="","",IFERROR($G114/(1+IFERROR(VLOOKUP($D114,Budgetplanung!$C$6:$E$27,3,FALSE),0)),0))</f>
        <v/>
      </c>
      <c r="I114" s="35" t="str">
        <f t="shared" si="4"/>
        <v/>
      </c>
      <c r="J114" s="35" t="str">
        <f t="shared" si="5"/>
        <v/>
      </c>
      <c r="K114" s="19" t="str">
        <f t="shared" si="6"/>
        <v/>
      </c>
      <c r="L114" s="19" t="str">
        <f t="shared" si="7"/>
        <v/>
      </c>
      <c r="M114" s="20" t="s">
        <v>203</v>
      </c>
    </row>
    <row r="115" spans="1:13" x14ac:dyDescent="0.25">
      <c r="A115" s="58"/>
      <c r="B115" s="26"/>
      <c r="C115" s="26"/>
      <c r="D115" s="26"/>
      <c r="E115" s="26"/>
      <c r="F115" s="26"/>
      <c r="G115" s="59"/>
      <c r="H115" s="35" t="str">
        <f>IF($G115="","",IFERROR($G115/(1+IFERROR(VLOOKUP($D115,Budgetplanung!$C$6:$E$27,3,FALSE),0)),0))</f>
        <v/>
      </c>
      <c r="I115" s="35" t="str">
        <f t="shared" si="4"/>
        <v/>
      </c>
      <c r="J115" s="35" t="str">
        <f t="shared" si="5"/>
        <v/>
      </c>
      <c r="K115" s="19" t="str">
        <f t="shared" si="6"/>
        <v/>
      </c>
      <c r="L115" s="19" t="str">
        <f t="shared" si="7"/>
        <v/>
      </c>
      <c r="M115" s="20" t="s">
        <v>203</v>
      </c>
    </row>
    <row r="116" spans="1:13" x14ac:dyDescent="0.25">
      <c r="A116" s="58"/>
      <c r="B116" s="26"/>
      <c r="C116" s="26"/>
      <c r="D116" s="26"/>
      <c r="E116" s="26"/>
      <c r="F116" s="26"/>
      <c r="G116" s="59"/>
      <c r="H116" s="35" t="str">
        <f>IF($G116="","",IFERROR($G116/(1+IFERROR(VLOOKUP($D116,Budgetplanung!$C$6:$E$27,3,FALSE),0)),0))</f>
        <v/>
      </c>
      <c r="I116" s="35" t="str">
        <f t="shared" si="4"/>
        <v/>
      </c>
      <c r="J116" s="35" t="str">
        <f t="shared" si="5"/>
        <v/>
      </c>
      <c r="K116" s="19" t="str">
        <f t="shared" si="6"/>
        <v/>
      </c>
      <c r="L116" s="19" t="str">
        <f t="shared" si="7"/>
        <v/>
      </c>
      <c r="M116" s="20" t="s">
        <v>203</v>
      </c>
    </row>
    <row r="117" spans="1:13" x14ac:dyDescent="0.25">
      <c r="A117" s="58"/>
      <c r="B117" s="26"/>
      <c r="C117" s="26"/>
      <c r="D117" s="26"/>
      <c r="E117" s="26"/>
      <c r="F117" s="26"/>
      <c r="G117" s="59"/>
      <c r="H117" s="35" t="str">
        <f>IF($G117="","",IFERROR($G117/(1+IFERROR(VLOOKUP($D117,Budgetplanung!$C$6:$E$27,3,FALSE),0)),0))</f>
        <v/>
      </c>
      <c r="I117" s="35" t="str">
        <f t="shared" si="4"/>
        <v/>
      </c>
      <c r="J117" s="35" t="str">
        <f t="shared" si="5"/>
        <v/>
      </c>
      <c r="K117" s="19" t="str">
        <f t="shared" si="6"/>
        <v/>
      </c>
      <c r="L117" s="19" t="str">
        <f t="shared" si="7"/>
        <v/>
      </c>
      <c r="M117" s="20" t="s">
        <v>203</v>
      </c>
    </row>
    <row r="118" spans="1:13" x14ac:dyDescent="0.25">
      <c r="A118" s="58"/>
      <c r="B118" s="26"/>
      <c r="C118" s="26"/>
      <c r="D118" s="26"/>
      <c r="E118" s="26"/>
      <c r="F118" s="26"/>
      <c r="G118" s="59"/>
      <c r="H118" s="35" t="str">
        <f>IF($G118="","",IFERROR($G118/(1+IFERROR(VLOOKUP($D118,Budgetplanung!$C$6:$E$27,3,FALSE),0)),0))</f>
        <v/>
      </c>
      <c r="I118" s="35" t="str">
        <f t="shared" si="4"/>
        <v/>
      </c>
      <c r="J118" s="35" t="str">
        <f t="shared" si="5"/>
        <v/>
      </c>
      <c r="K118" s="19" t="str">
        <f t="shared" si="6"/>
        <v/>
      </c>
      <c r="L118" s="19" t="str">
        <f t="shared" si="7"/>
        <v/>
      </c>
      <c r="M118" s="20" t="s">
        <v>203</v>
      </c>
    </row>
    <row r="119" spans="1:13" x14ac:dyDescent="0.25">
      <c r="A119" s="58"/>
      <c r="B119" s="26"/>
      <c r="C119" s="26"/>
      <c r="D119" s="26"/>
      <c r="E119" s="26"/>
      <c r="F119" s="26"/>
      <c r="G119" s="59"/>
      <c r="H119" s="35" t="str">
        <f>IF($G119="","",IFERROR($G119/(1+IFERROR(VLOOKUP($D119,Budgetplanung!$C$6:$E$27,3,FALSE),0)),0))</f>
        <v/>
      </c>
      <c r="I119" s="35" t="str">
        <f t="shared" si="4"/>
        <v/>
      </c>
      <c r="J119" s="35" t="str">
        <f t="shared" si="5"/>
        <v/>
      </c>
      <c r="K119" s="19" t="str">
        <f t="shared" si="6"/>
        <v/>
      </c>
      <c r="L119" s="19" t="str">
        <f t="shared" si="7"/>
        <v/>
      </c>
      <c r="M119" s="20" t="s">
        <v>203</v>
      </c>
    </row>
    <row r="120" spans="1:13" x14ac:dyDescent="0.25">
      <c r="A120" s="58"/>
      <c r="B120" s="26"/>
      <c r="C120" s="26"/>
      <c r="D120" s="26"/>
      <c r="E120" s="26"/>
      <c r="F120" s="26"/>
      <c r="G120" s="59"/>
      <c r="H120" s="35" t="str">
        <f>IF($G120="","",IFERROR($G120/(1+IFERROR(VLOOKUP($D120,Budgetplanung!$C$6:$E$27,3,FALSE),0)),0))</f>
        <v/>
      </c>
      <c r="I120" s="35" t="str">
        <f t="shared" si="4"/>
        <v/>
      </c>
      <c r="J120" s="35" t="str">
        <f t="shared" si="5"/>
        <v/>
      </c>
      <c r="K120" s="19" t="str">
        <f t="shared" si="6"/>
        <v/>
      </c>
      <c r="L120" s="19" t="str">
        <f t="shared" si="7"/>
        <v/>
      </c>
      <c r="M120" s="20" t="s">
        <v>203</v>
      </c>
    </row>
    <row r="121" spans="1:13" x14ac:dyDescent="0.25">
      <c r="A121" s="58"/>
      <c r="B121" s="26"/>
      <c r="C121" s="26"/>
      <c r="D121" s="26"/>
      <c r="E121" s="26"/>
      <c r="F121" s="26"/>
      <c r="G121" s="59"/>
      <c r="H121" s="35" t="str">
        <f>IF($G121="","",IFERROR($G121/(1+IFERROR(VLOOKUP($D121,Budgetplanung!$C$6:$E$27,3,FALSE),0)),0))</f>
        <v/>
      </c>
      <c r="I121" s="35" t="str">
        <f t="shared" si="4"/>
        <v/>
      </c>
      <c r="J121" s="35" t="str">
        <f t="shared" si="5"/>
        <v/>
      </c>
      <c r="K121" s="19" t="str">
        <f t="shared" si="6"/>
        <v/>
      </c>
      <c r="L121" s="19" t="str">
        <f t="shared" si="7"/>
        <v/>
      </c>
      <c r="M121" s="20" t="s">
        <v>203</v>
      </c>
    </row>
    <row r="122" spans="1:13" x14ac:dyDescent="0.25">
      <c r="A122" s="58"/>
      <c r="B122" s="26"/>
      <c r="C122" s="26"/>
      <c r="D122" s="26"/>
      <c r="E122" s="26"/>
      <c r="F122" s="26"/>
      <c r="G122" s="59"/>
      <c r="H122" s="35" t="str">
        <f>IF($G122="","",IFERROR($G122/(1+IFERROR(VLOOKUP($D122,Budgetplanung!$C$6:$E$27,3,FALSE),0)),0))</f>
        <v/>
      </c>
      <c r="I122" s="35" t="str">
        <f t="shared" si="4"/>
        <v/>
      </c>
      <c r="J122" s="35" t="str">
        <f t="shared" si="5"/>
        <v/>
      </c>
      <c r="K122" s="19" t="str">
        <f t="shared" si="6"/>
        <v/>
      </c>
      <c r="L122" s="19" t="str">
        <f t="shared" si="7"/>
        <v/>
      </c>
      <c r="M122" s="20" t="s">
        <v>203</v>
      </c>
    </row>
    <row r="123" spans="1:13" x14ac:dyDescent="0.25">
      <c r="A123" s="58"/>
      <c r="B123" s="26"/>
      <c r="C123" s="26"/>
      <c r="D123" s="26"/>
      <c r="E123" s="26"/>
      <c r="F123" s="26"/>
      <c r="G123" s="59"/>
      <c r="H123" s="35" t="str">
        <f>IF($G123="","",IFERROR($G123/(1+IFERROR(VLOOKUP($D123,Budgetplanung!$C$6:$E$27,3,FALSE),0)),0))</f>
        <v/>
      </c>
      <c r="I123" s="35" t="str">
        <f t="shared" si="4"/>
        <v/>
      </c>
      <c r="J123" s="35" t="str">
        <f t="shared" si="5"/>
        <v/>
      </c>
      <c r="K123" s="19" t="str">
        <f t="shared" si="6"/>
        <v/>
      </c>
      <c r="L123" s="19" t="str">
        <f t="shared" si="7"/>
        <v/>
      </c>
      <c r="M123" s="20" t="s">
        <v>203</v>
      </c>
    </row>
    <row r="124" spans="1:13" x14ac:dyDescent="0.25">
      <c r="A124" s="58"/>
      <c r="B124" s="26"/>
      <c r="C124" s="26"/>
      <c r="D124" s="26"/>
      <c r="E124" s="26"/>
      <c r="F124" s="26"/>
      <c r="G124" s="59"/>
      <c r="H124" s="35" t="str">
        <f>IF($G124="","",IFERROR($G124/(1+IFERROR(VLOOKUP($D124,Budgetplanung!$C$6:$E$27,3,FALSE),0)),0))</f>
        <v/>
      </c>
      <c r="I124" s="35" t="str">
        <f t="shared" si="4"/>
        <v/>
      </c>
      <c r="J124" s="35" t="str">
        <f t="shared" si="5"/>
        <v/>
      </c>
      <c r="K124" s="19" t="str">
        <f t="shared" si="6"/>
        <v/>
      </c>
      <c r="L124" s="19" t="str">
        <f t="shared" si="7"/>
        <v/>
      </c>
      <c r="M124" s="20" t="s">
        <v>203</v>
      </c>
    </row>
    <row r="125" spans="1:13" x14ac:dyDescent="0.25">
      <c r="A125" s="58"/>
      <c r="B125" s="26"/>
      <c r="C125" s="26"/>
      <c r="D125" s="26"/>
      <c r="E125" s="26"/>
      <c r="F125" s="26"/>
      <c r="G125" s="59"/>
      <c r="H125" s="35" t="str">
        <f>IF($G125="","",IFERROR($G125/(1+IFERROR(VLOOKUP($D125,Budgetplanung!$C$6:$E$27,3,FALSE),0)),0))</f>
        <v/>
      </c>
      <c r="I125" s="35" t="str">
        <f t="shared" si="4"/>
        <v/>
      </c>
      <c r="J125" s="35" t="str">
        <f t="shared" si="5"/>
        <v/>
      </c>
      <c r="K125" s="19" t="str">
        <f t="shared" si="6"/>
        <v/>
      </c>
      <c r="L125" s="19" t="str">
        <f t="shared" si="7"/>
        <v/>
      </c>
      <c r="M125" s="20" t="s">
        <v>203</v>
      </c>
    </row>
    <row r="126" spans="1:13" x14ac:dyDescent="0.25">
      <c r="A126" s="58"/>
      <c r="B126" s="26"/>
      <c r="C126" s="26"/>
      <c r="D126" s="26"/>
      <c r="E126" s="26"/>
      <c r="F126" s="26"/>
      <c r="G126" s="59"/>
      <c r="H126" s="35" t="str">
        <f>IF($G126="","",IFERROR($G126/(1+IFERROR(VLOOKUP($D126,Budgetplanung!$C$6:$E$27,3,FALSE),0)),0))</f>
        <v/>
      </c>
      <c r="I126" s="35" t="str">
        <f t="shared" si="4"/>
        <v/>
      </c>
      <c r="J126" s="35" t="str">
        <f t="shared" si="5"/>
        <v/>
      </c>
      <c r="K126" s="19" t="str">
        <f t="shared" si="6"/>
        <v/>
      </c>
      <c r="L126" s="19" t="str">
        <f t="shared" si="7"/>
        <v/>
      </c>
      <c r="M126" s="20" t="s">
        <v>203</v>
      </c>
    </row>
    <row r="127" spans="1:13" x14ac:dyDescent="0.25">
      <c r="A127" s="58"/>
      <c r="B127" s="26"/>
      <c r="C127" s="26"/>
      <c r="D127" s="26"/>
      <c r="E127" s="26"/>
      <c r="F127" s="26"/>
      <c r="G127" s="59"/>
      <c r="H127" s="35" t="str">
        <f>IF($G127="","",IFERROR($G127/(1+IFERROR(VLOOKUP($D127,Budgetplanung!$C$6:$E$27,3,FALSE),0)),0))</f>
        <v/>
      </c>
      <c r="I127" s="35" t="str">
        <f t="shared" si="4"/>
        <v/>
      </c>
      <c r="J127" s="35" t="str">
        <f t="shared" si="5"/>
        <v/>
      </c>
      <c r="K127" s="19" t="str">
        <f t="shared" si="6"/>
        <v/>
      </c>
      <c r="L127" s="19" t="str">
        <f t="shared" si="7"/>
        <v/>
      </c>
      <c r="M127" s="20" t="s">
        <v>203</v>
      </c>
    </row>
    <row r="128" spans="1:13" x14ac:dyDescent="0.25">
      <c r="A128" s="58"/>
      <c r="B128" s="26"/>
      <c r="C128" s="26"/>
      <c r="D128" s="26"/>
      <c r="E128" s="26"/>
      <c r="F128" s="26"/>
      <c r="G128" s="59"/>
      <c r="H128" s="35" t="str">
        <f>IF($G128="","",IFERROR($G128/(1+IFERROR(VLOOKUP($D128,Budgetplanung!$C$6:$E$27,3,FALSE),0)),0))</f>
        <v/>
      </c>
      <c r="I128" s="35" t="str">
        <f t="shared" si="4"/>
        <v/>
      </c>
      <c r="J128" s="35" t="str">
        <f t="shared" si="5"/>
        <v/>
      </c>
      <c r="K128" s="19" t="str">
        <f t="shared" si="6"/>
        <v/>
      </c>
      <c r="L128" s="19" t="str">
        <f t="shared" si="7"/>
        <v/>
      </c>
      <c r="M128" s="20" t="s">
        <v>203</v>
      </c>
    </row>
    <row r="129" spans="1:13" x14ac:dyDescent="0.25">
      <c r="A129" s="58"/>
      <c r="B129" s="26"/>
      <c r="C129" s="26"/>
      <c r="D129" s="26"/>
      <c r="E129" s="26"/>
      <c r="F129" s="26"/>
      <c r="G129" s="59"/>
      <c r="H129" s="35" t="str">
        <f>IF($G129="","",IFERROR($G129/(1+IFERROR(VLOOKUP($D129,Budgetplanung!$C$6:$E$27,3,FALSE),0)),0))</f>
        <v/>
      </c>
      <c r="I129" s="35" t="str">
        <f t="shared" si="4"/>
        <v/>
      </c>
      <c r="J129" s="35" t="str">
        <f t="shared" si="5"/>
        <v/>
      </c>
      <c r="K129" s="19" t="str">
        <f t="shared" si="6"/>
        <v/>
      </c>
      <c r="L129" s="19" t="str">
        <f t="shared" si="7"/>
        <v/>
      </c>
      <c r="M129" s="20" t="s">
        <v>203</v>
      </c>
    </row>
    <row r="130" spans="1:13" x14ac:dyDescent="0.25">
      <c r="A130" s="58"/>
      <c r="B130" s="26"/>
      <c r="C130" s="26"/>
      <c r="D130" s="26"/>
      <c r="E130" s="26"/>
      <c r="F130" s="26"/>
      <c r="G130" s="59"/>
      <c r="H130" s="35" t="str">
        <f>IF($G130="","",IFERROR($G130/(1+IFERROR(VLOOKUP($D130,Budgetplanung!$C$6:$E$27,3,FALSE),0)),0))</f>
        <v/>
      </c>
      <c r="I130" s="35" t="str">
        <f t="shared" si="4"/>
        <v/>
      </c>
      <c r="J130" s="35" t="str">
        <f t="shared" si="5"/>
        <v/>
      </c>
      <c r="K130" s="19" t="str">
        <f t="shared" si="6"/>
        <v/>
      </c>
      <c r="L130" s="19" t="str">
        <f t="shared" si="7"/>
        <v/>
      </c>
      <c r="M130" s="20" t="s">
        <v>203</v>
      </c>
    </row>
    <row r="131" spans="1:13" x14ac:dyDescent="0.25">
      <c r="A131" s="58"/>
      <c r="B131" s="26"/>
      <c r="C131" s="26"/>
      <c r="D131" s="26"/>
      <c r="E131" s="26"/>
      <c r="F131" s="26"/>
      <c r="G131" s="59"/>
      <c r="H131" s="35" t="str">
        <f>IF($G131="","",IFERROR($G131/(1+IFERROR(VLOOKUP($D131,Budgetplanung!$C$6:$E$27,3,FALSE),0)),0))</f>
        <v/>
      </c>
      <c r="I131" s="35" t="str">
        <f t="shared" si="4"/>
        <v/>
      </c>
      <c r="J131" s="35" t="str">
        <f t="shared" si="5"/>
        <v/>
      </c>
      <c r="K131" s="19" t="str">
        <f t="shared" si="6"/>
        <v/>
      </c>
      <c r="L131" s="19" t="str">
        <f t="shared" si="7"/>
        <v/>
      </c>
      <c r="M131" s="20" t="s">
        <v>203</v>
      </c>
    </row>
    <row r="132" spans="1:13" x14ac:dyDescent="0.25">
      <c r="A132" s="58"/>
      <c r="B132" s="26"/>
      <c r="C132" s="26"/>
      <c r="D132" s="26"/>
      <c r="E132" s="26"/>
      <c r="F132" s="26"/>
      <c r="G132" s="59"/>
      <c r="H132" s="35" t="str">
        <f>IF($G132="","",IFERROR($G132/(1+IFERROR(VLOOKUP($D132,Budgetplanung!$C$6:$E$27,3,FALSE),0)),0))</f>
        <v/>
      </c>
      <c r="I132" s="35" t="str">
        <f t="shared" si="4"/>
        <v/>
      </c>
      <c r="J132" s="35" t="str">
        <f t="shared" si="5"/>
        <v/>
      </c>
      <c r="K132" s="19" t="str">
        <f t="shared" si="6"/>
        <v/>
      </c>
      <c r="L132" s="19" t="str">
        <f t="shared" si="7"/>
        <v/>
      </c>
      <c r="M132" s="20" t="s">
        <v>203</v>
      </c>
    </row>
    <row r="133" spans="1:13" x14ac:dyDescent="0.25">
      <c r="A133" s="58"/>
      <c r="B133" s="26"/>
      <c r="C133" s="26"/>
      <c r="D133" s="26"/>
      <c r="E133" s="26"/>
      <c r="F133" s="26"/>
      <c r="G133" s="59"/>
      <c r="H133" s="35" t="str">
        <f>IF($G133="","",IFERROR($G133/(1+IFERROR(VLOOKUP($D133,Budgetplanung!$C$6:$E$27,3,FALSE),0)),0))</f>
        <v/>
      </c>
      <c r="I133" s="35" t="str">
        <f t="shared" si="4"/>
        <v/>
      </c>
      <c r="J133" s="35" t="str">
        <f t="shared" si="5"/>
        <v/>
      </c>
      <c r="K133" s="19" t="str">
        <f t="shared" si="6"/>
        <v/>
      </c>
      <c r="L133" s="19" t="str">
        <f t="shared" si="7"/>
        <v/>
      </c>
      <c r="M133" s="20" t="s">
        <v>203</v>
      </c>
    </row>
    <row r="134" spans="1:13" x14ac:dyDescent="0.25">
      <c r="A134" s="58"/>
      <c r="B134" s="26"/>
      <c r="C134" s="26"/>
      <c r="D134" s="26"/>
      <c r="E134" s="26"/>
      <c r="F134" s="26"/>
      <c r="G134" s="59"/>
      <c r="H134" s="35" t="str">
        <f>IF($G134="","",IFERROR($G134/(1+IFERROR(VLOOKUP($D134,Budgetplanung!$C$6:$E$27,3,FALSE),0)),0))</f>
        <v/>
      </c>
      <c r="I134" s="35" t="str">
        <f t="shared" ref="I134:I197" si="8">IF($G134="","",$G134-$H134)</f>
        <v/>
      </c>
      <c r="J134" s="35" t="str">
        <f t="shared" ref="J134:J197" si="9">IF($G134="","",IF($B134="Einzahlung",$H134,-$H134))</f>
        <v/>
      </c>
      <c r="K134" s="19" t="str">
        <f t="shared" ref="K134:K197" si="10">IF($A134="","",MONTH($A134))</f>
        <v/>
      </c>
      <c r="L134" s="19" t="str">
        <f t="shared" ref="L134:L197" si="11">IF($A134="","",YEAR($A134))</f>
        <v/>
      </c>
      <c r="M134" s="20" t="s">
        <v>203</v>
      </c>
    </row>
    <row r="135" spans="1:13" x14ac:dyDescent="0.25">
      <c r="A135" s="58"/>
      <c r="B135" s="26"/>
      <c r="C135" s="26"/>
      <c r="D135" s="26"/>
      <c r="E135" s="26"/>
      <c r="F135" s="26"/>
      <c r="G135" s="59"/>
      <c r="H135" s="35" t="str">
        <f>IF($G135="","",IFERROR($G135/(1+IFERROR(VLOOKUP($D135,Budgetplanung!$C$6:$E$27,3,FALSE),0)),0))</f>
        <v/>
      </c>
      <c r="I135" s="35" t="str">
        <f t="shared" si="8"/>
        <v/>
      </c>
      <c r="J135" s="35" t="str">
        <f t="shared" si="9"/>
        <v/>
      </c>
      <c r="K135" s="19" t="str">
        <f t="shared" si="10"/>
        <v/>
      </c>
      <c r="L135" s="19" t="str">
        <f t="shared" si="11"/>
        <v/>
      </c>
      <c r="M135" s="20" t="s">
        <v>203</v>
      </c>
    </row>
    <row r="136" spans="1:13" x14ac:dyDescent="0.25">
      <c r="A136" s="58"/>
      <c r="B136" s="26"/>
      <c r="C136" s="26"/>
      <c r="D136" s="26"/>
      <c r="E136" s="26"/>
      <c r="F136" s="26"/>
      <c r="G136" s="59"/>
      <c r="H136" s="35" t="str">
        <f>IF($G136="","",IFERROR($G136/(1+IFERROR(VLOOKUP($D136,Budgetplanung!$C$6:$E$27,3,FALSE),0)),0))</f>
        <v/>
      </c>
      <c r="I136" s="35" t="str">
        <f t="shared" si="8"/>
        <v/>
      </c>
      <c r="J136" s="35" t="str">
        <f t="shared" si="9"/>
        <v/>
      </c>
      <c r="K136" s="19" t="str">
        <f t="shared" si="10"/>
        <v/>
      </c>
      <c r="L136" s="19" t="str">
        <f t="shared" si="11"/>
        <v/>
      </c>
      <c r="M136" s="20" t="s">
        <v>203</v>
      </c>
    </row>
    <row r="137" spans="1:13" x14ac:dyDescent="0.25">
      <c r="A137" s="58"/>
      <c r="B137" s="26"/>
      <c r="C137" s="26"/>
      <c r="D137" s="26"/>
      <c r="E137" s="26"/>
      <c r="F137" s="26"/>
      <c r="G137" s="59"/>
      <c r="H137" s="35" t="str">
        <f>IF($G137="","",IFERROR($G137/(1+IFERROR(VLOOKUP($D137,Budgetplanung!$C$6:$E$27,3,FALSE),0)),0))</f>
        <v/>
      </c>
      <c r="I137" s="35" t="str">
        <f t="shared" si="8"/>
        <v/>
      </c>
      <c r="J137" s="35" t="str">
        <f t="shared" si="9"/>
        <v/>
      </c>
      <c r="K137" s="19" t="str">
        <f t="shared" si="10"/>
        <v/>
      </c>
      <c r="L137" s="19" t="str">
        <f t="shared" si="11"/>
        <v/>
      </c>
      <c r="M137" s="20" t="s">
        <v>203</v>
      </c>
    </row>
    <row r="138" spans="1:13" x14ac:dyDescent="0.25">
      <c r="A138" s="58"/>
      <c r="B138" s="26"/>
      <c r="C138" s="26"/>
      <c r="D138" s="26"/>
      <c r="E138" s="26"/>
      <c r="F138" s="26"/>
      <c r="G138" s="59"/>
      <c r="H138" s="35" t="str">
        <f>IF($G138="","",IFERROR($G138/(1+IFERROR(VLOOKUP($D138,Budgetplanung!$C$6:$E$27,3,FALSE),0)),0))</f>
        <v/>
      </c>
      <c r="I138" s="35" t="str">
        <f t="shared" si="8"/>
        <v/>
      </c>
      <c r="J138" s="35" t="str">
        <f t="shared" si="9"/>
        <v/>
      </c>
      <c r="K138" s="19" t="str">
        <f t="shared" si="10"/>
        <v/>
      </c>
      <c r="L138" s="19" t="str">
        <f t="shared" si="11"/>
        <v/>
      </c>
      <c r="M138" s="20" t="s">
        <v>203</v>
      </c>
    </row>
    <row r="139" spans="1:13" x14ac:dyDescent="0.25">
      <c r="A139" s="58"/>
      <c r="B139" s="26"/>
      <c r="C139" s="26"/>
      <c r="D139" s="26"/>
      <c r="E139" s="26"/>
      <c r="F139" s="26"/>
      <c r="G139" s="59"/>
      <c r="H139" s="35" t="str">
        <f>IF($G139="","",IFERROR($G139/(1+IFERROR(VLOOKUP($D139,Budgetplanung!$C$6:$E$27,3,FALSE),0)),0))</f>
        <v/>
      </c>
      <c r="I139" s="35" t="str">
        <f t="shared" si="8"/>
        <v/>
      </c>
      <c r="J139" s="35" t="str">
        <f t="shared" si="9"/>
        <v/>
      </c>
      <c r="K139" s="19" t="str">
        <f t="shared" si="10"/>
        <v/>
      </c>
      <c r="L139" s="19" t="str">
        <f t="shared" si="11"/>
        <v/>
      </c>
      <c r="M139" s="20" t="s">
        <v>203</v>
      </c>
    </row>
    <row r="140" spans="1:13" x14ac:dyDescent="0.25">
      <c r="A140" s="58"/>
      <c r="B140" s="26"/>
      <c r="C140" s="26"/>
      <c r="D140" s="26"/>
      <c r="E140" s="26"/>
      <c r="F140" s="26"/>
      <c r="G140" s="59"/>
      <c r="H140" s="35" t="str">
        <f>IF($G140="","",IFERROR($G140/(1+IFERROR(VLOOKUP($D140,Budgetplanung!$C$6:$E$27,3,FALSE),0)),0))</f>
        <v/>
      </c>
      <c r="I140" s="35" t="str">
        <f t="shared" si="8"/>
        <v/>
      </c>
      <c r="J140" s="35" t="str">
        <f t="shared" si="9"/>
        <v/>
      </c>
      <c r="K140" s="19" t="str">
        <f t="shared" si="10"/>
        <v/>
      </c>
      <c r="L140" s="19" t="str">
        <f t="shared" si="11"/>
        <v/>
      </c>
      <c r="M140" s="20" t="s">
        <v>203</v>
      </c>
    </row>
    <row r="141" spans="1:13" x14ac:dyDescent="0.25">
      <c r="A141" s="58"/>
      <c r="B141" s="26"/>
      <c r="C141" s="26"/>
      <c r="D141" s="26"/>
      <c r="E141" s="26"/>
      <c r="F141" s="26"/>
      <c r="G141" s="59"/>
      <c r="H141" s="35" t="str">
        <f>IF($G141="","",IFERROR($G141/(1+IFERROR(VLOOKUP($D141,Budgetplanung!$C$6:$E$27,3,FALSE),0)),0))</f>
        <v/>
      </c>
      <c r="I141" s="35" t="str">
        <f t="shared" si="8"/>
        <v/>
      </c>
      <c r="J141" s="35" t="str">
        <f t="shared" si="9"/>
        <v/>
      </c>
      <c r="K141" s="19" t="str">
        <f t="shared" si="10"/>
        <v/>
      </c>
      <c r="L141" s="19" t="str">
        <f t="shared" si="11"/>
        <v/>
      </c>
      <c r="M141" s="20" t="s">
        <v>203</v>
      </c>
    </row>
    <row r="142" spans="1:13" x14ac:dyDescent="0.25">
      <c r="A142" s="58"/>
      <c r="B142" s="26"/>
      <c r="C142" s="26"/>
      <c r="D142" s="26"/>
      <c r="E142" s="26"/>
      <c r="F142" s="26"/>
      <c r="G142" s="59"/>
      <c r="H142" s="35" t="str">
        <f>IF($G142="","",IFERROR($G142/(1+IFERROR(VLOOKUP($D142,Budgetplanung!$C$6:$E$27,3,FALSE),0)),0))</f>
        <v/>
      </c>
      <c r="I142" s="35" t="str">
        <f t="shared" si="8"/>
        <v/>
      </c>
      <c r="J142" s="35" t="str">
        <f t="shared" si="9"/>
        <v/>
      </c>
      <c r="K142" s="19" t="str">
        <f t="shared" si="10"/>
        <v/>
      </c>
      <c r="L142" s="19" t="str">
        <f t="shared" si="11"/>
        <v/>
      </c>
      <c r="M142" s="20" t="s">
        <v>203</v>
      </c>
    </row>
    <row r="143" spans="1:13" x14ac:dyDescent="0.25">
      <c r="A143" s="58"/>
      <c r="B143" s="26"/>
      <c r="C143" s="26"/>
      <c r="D143" s="26"/>
      <c r="E143" s="26"/>
      <c r="F143" s="26"/>
      <c r="G143" s="59"/>
      <c r="H143" s="35" t="str">
        <f>IF($G143="","",IFERROR($G143/(1+IFERROR(VLOOKUP($D143,Budgetplanung!$C$6:$E$27,3,FALSE),0)),0))</f>
        <v/>
      </c>
      <c r="I143" s="35" t="str">
        <f t="shared" si="8"/>
        <v/>
      </c>
      <c r="J143" s="35" t="str">
        <f t="shared" si="9"/>
        <v/>
      </c>
      <c r="K143" s="19" t="str">
        <f t="shared" si="10"/>
        <v/>
      </c>
      <c r="L143" s="19" t="str">
        <f t="shared" si="11"/>
        <v/>
      </c>
      <c r="M143" s="20" t="s">
        <v>203</v>
      </c>
    </row>
    <row r="144" spans="1:13" x14ac:dyDescent="0.25">
      <c r="A144" s="58"/>
      <c r="B144" s="26"/>
      <c r="C144" s="26"/>
      <c r="D144" s="26"/>
      <c r="E144" s="26"/>
      <c r="F144" s="26"/>
      <c r="G144" s="59"/>
      <c r="H144" s="35" t="str">
        <f>IF($G144="","",IFERROR($G144/(1+IFERROR(VLOOKUP($D144,Budgetplanung!$C$6:$E$27,3,FALSE),0)),0))</f>
        <v/>
      </c>
      <c r="I144" s="35" t="str">
        <f t="shared" si="8"/>
        <v/>
      </c>
      <c r="J144" s="35" t="str">
        <f t="shared" si="9"/>
        <v/>
      </c>
      <c r="K144" s="19" t="str">
        <f t="shared" si="10"/>
        <v/>
      </c>
      <c r="L144" s="19" t="str">
        <f t="shared" si="11"/>
        <v/>
      </c>
      <c r="M144" s="20" t="s">
        <v>203</v>
      </c>
    </row>
    <row r="145" spans="1:13" x14ac:dyDescent="0.25">
      <c r="A145" s="58"/>
      <c r="B145" s="26"/>
      <c r="C145" s="26"/>
      <c r="D145" s="26"/>
      <c r="E145" s="26"/>
      <c r="F145" s="26"/>
      <c r="G145" s="59"/>
      <c r="H145" s="35" t="str">
        <f>IF($G145="","",IFERROR($G145/(1+IFERROR(VLOOKUP($D145,Budgetplanung!$C$6:$E$27,3,FALSE),0)),0))</f>
        <v/>
      </c>
      <c r="I145" s="35" t="str">
        <f t="shared" si="8"/>
        <v/>
      </c>
      <c r="J145" s="35" t="str">
        <f t="shared" si="9"/>
        <v/>
      </c>
      <c r="K145" s="19" t="str">
        <f t="shared" si="10"/>
        <v/>
      </c>
      <c r="L145" s="19" t="str">
        <f t="shared" si="11"/>
        <v/>
      </c>
      <c r="M145" s="20" t="s">
        <v>203</v>
      </c>
    </row>
    <row r="146" spans="1:13" x14ac:dyDescent="0.25">
      <c r="A146" s="58"/>
      <c r="B146" s="26"/>
      <c r="C146" s="26"/>
      <c r="D146" s="26"/>
      <c r="E146" s="26"/>
      <c r="F146" s="26"/>
      <c r="G146" s="59"/>
      <c r="H146" s="35" t="str">
        <f>IF($G146="","",IFERROR($G146/(1+IFERROR(VLOOKUP($D146,Budgetplanung!$C$6:$E$27,3,FALSE),0)),0))</f>
        <v/>
      </c>
      <c r="I146" s="35" t="str">
        <f t="shared" si="8"/>
        <v/>
      </c>
      <c r="J146" s="35" t="str">
        <f t="shared" si="9"/>
        <v/>
      </c>
      <c r="K146" s="19" t="str">
        <f t="shared" si="10"/>
        <v/>
      </c>
      <c r="L146" s="19" t="str">
        <f t="shared" si="11"/>
        <v/>
      </c>
      <c r="M146" s="20" t="s">
        <v>203</v>
      </c>
    </row>
    <row r="147" spans="1:13" x14ac:dyDescent="0.25">
      <c r="A147" s="58"/>
      <c r="B147" s="26"/>
      <c r="C147" s="26"/>
      <c r="D147" s="26"/>
      <c r="E147" s="26"/>
      <c r="F147" s="26"/>
      <c r="G147" s="59"/>
      <c r="H147" s="35" t="str">
        <f>IF($G147="","",IFERROR($G147/(1+IFERROR(VLOOKUP($D147,Budgetplanung!$C$6:$E$27,3,FALSE),0)),0))</f>
        <v/>
      </c>
      <c r="I147" s="35" t="str">
        <f t="shared" si="8"/>
        <v/>
      </c>
      <c r="J147" s="35" t="str">
        <f t="shared" si="9"/>
        <v/>
      </c>
      <c r="K147" s="19" t="str">
        <f t="shared" si="10"/>
        <v/>
      </c>
      <c r="L147" s="19" t="str">
        <f t="shared" si="11"/>
        <v/>
      </c>
      <c r="M147" s="20" t="s">
        <v>203</v>
      </c>
    </row>
    <row r="148" spans="1:13" x14ac:dyDescent="0.25">
      <c r="A148" s="58"/>
      <c r="B148" s="26"/>
      <c r="C148" s="26"/>
      <c r="D148" s="26"/>
      <c r="E148" s="26"/>
      <c r="F148" s="26"/>
      <c r="G148" s="59"/>
      <c r="H148" s="35" t="str">
        <f>IF($G148="","",IFERROR($G148/(1+IFERROR(VLOOKUP($D148,Budgetplanung!$C$6:$E$27,3,FALSE),0)),0))</f>
        <v/>
      </c>
      <c r="I148" s="35" t="str">
        <f t="shared" si="8"/>
        <v/>
      </c>
      <c r="J148" s="35" t="str">
        <f t="shared" si="9"/>
        <v/>
      </c>
      <c r="K148" s="19" t="str">
        <f t="shared" si="10"/>
        <v/>
      </c>
      <c r="L148" s="19" t="str">
        <f t="shared" si="11"/>
        <v/>
      </c>
      <c r="M148" s="20" t="s">
        <v>203</v>
      </c>
    </row>
    <row r="149" spans="1:13" x14ac:dyDescent="0.25">
      <c r="A149" s="58"/>
      <c r="B149" s="26"/>
      <c r="C149" s="26"/>
      <c r="D149" s="26"/>
      <c r="E149" s="26"/>
      <c r="F149" s="26"/>
      <c r="G149" s="59"/>
      <c r="H149" s="35" t="str">
        <f>IF($G149="","",IFERROR($G149/(1+IFERROR(VLOOKUP($D149,Budgetplanung!$C$6:$E$27,3,FALSE),0)),0))</f>
        <v/>
      </c>
      <c r="I149" s="35" t="str">
        <f t="shared" si="8"/>
        <v/>
      </c>
      <c r="J149" s="35" t="str">
        <f t="shared" si="9"/>
        <v/>
      </c>
      <c r="K149" s="19" t="str">
        <f t="shared" si="10"/>
        <v/>
      </c>
      <c r="L149" s="19" t="str">
        <f t="shared" si="11"/>
        <v/>
      </c>
      <c r="M149" s="20" t="s">
        <v>203</v>
      </c>
    </row>
    <row r="150" spans="1:13" x14ac:dyDescent="0.25">
      <c r="A150" s="58"/>
      <c r="B150" s="26"/>
      <c r="C150" s="26"/>
      <c r="D150" s="26"/>
      <c r="E150" s="26"/>
      <c r="F150" s="26"/>
      <c r="G150" s="59"/>
      <c r="H150" s="35" t="str">
        <f>IF($G150="","",IFERROR($G150/(1+IFERROR(VLOOKUP($D150,Budgetplanung!$C$6:$E$27,3,FALSE),0)),0))</f>
        <v/>
      </c>
      <c r="I150" s="35" t="str">
        <f t="shared" si="8"/>
        <v/>
      </c>
      <c r="J150" s="35" t="str">
        <f t="shared" si="9"/>
        <v/>
      </c>
      <c r="K150" s="19" t="str">
        <f t="shared" si="10"/>
        <v/>
      </c>
      <c r="L150" s="19" t="str">
        <f t="shared" si="11"/>
        <v/>
      </c>
      <c r="M150" s="20" t="s">
        <v>203</v>
      </c>
    </row>
    <row r="151" spans="1:13" x14ac:dyDescent="0.25">
      <c r="A151" s="58"/>
      <c r="B151" s="26"/>
      <c r="C151" s="26"/>
      <c r="D151" s="26"/>
      <c r="E151" s="26"/>
      <c r="F151" s="26"/>
      <c r="G151" s="59"/>
      <c r="H151" s="35" t="str">
        <f>IF($G151="","",IFERROR($G151/(1+IFERROR(VLOOKUP($D151,Budgetplanung!$C$6:$E$27,3,FALSE),0)),0))</f>
        <v/>
      </c>
      <c r="I151" s="35" t="str">
        <f t="shared" si="8"/>
        <v/>
      </c>
      <c r="J151" s="35" t="str">
        <f t="shared" si="9"/>
        <v/>
      </c>
      <c r="K151" s="19" t="str">
        <f t="shared" si="10"/>
        <v/>
      </c>
      <c r="L151" s="19" t="str">
        <f t="shared" si="11"/>
        <v/>
      </c>
      <c r="M151" s="20" t="s">
        <v>203</v>
      </c>
    </row>
    <row r="152" spans="1:13" x14ac:dyDescent="0.25">
      <c r="A152" s="58"/>
      <c r="B152" s="26"/>
      <c r="C152" s="26"/>
      <c r="D152" s="26"/>
      <c r="E152" s="26"/>
      <c r="F152" s="26"/>
      <c r="G152" s="59"/>
      <c r="H152" s="35" t="str">
        <f>IF($G152="","",IFERROR($G152/(1+IFERROR(VLOOKUP($D152,Budgetplanung!$C$6:$E$27,3,FALSE),0)),0))</f>
        <v/>
      </c>
      <c r="I152" s="35" t="str">
        <f t="shared" si="8"/>
        <v/>
      </c>
      <c r="J152" s="35" t="str">
        <f t="shared" si="9"/>
        <v/>
      </c>
      <c r="K152" s="19" t="str">
        <f t="shared" si="10"/>
        <v/>
      </c>
      <c r="L152" s="19" t="str">
        <f t="shared" si="11"/>
        <v/>
      </c>
      <c r="M152" s="20" t="s">
        <v>203</v>
      </c>
    </row>
    <row r="153" spans="1:13" x14ac:dyDescent="0.25">
      <c r="A153" s="58"/>
      <c r="B153" s="26"/>
      <c r="C153" s="26"/>
      <c r="D153" s="26"/>
      <c r="E153" s="26"/>
      <c r="F153" s="26"/>
      <c r="G153" s="59"/>
      <c r="H153" s="35" t="str">
        <f>IF($G153="","",IFERROR($G153/(1+IFERROR(VLOOKUP($D153,Budgetplanung!$C$6:$E$27,3,FALSE),0)),0))</f>
        <v/>
      </c>
      <c r="I153" s="35" t="str">
        <f t="shared" si="8"/>
        <v/>
      </c>
      <c r="J153" s="35" t="str">
        <f t="shared" si="9"/>
        <v/>
      </c>
      <c r="K153" s="19" t="str">
        <f t="shared" si="10"/>
        <v/>
      </c>
      <c r="L153" s="19" t="str">
        <f t="shared" si="11"/>
        <v/>
      </c>
      <c r="M153" s="20" t="s">
        <v>203</v>
      </c>
    </row>
    <row r="154" spans="1:13" x14ac:dyDescent="0.25">
      <c r="A154" s="58"/>
      <c r="B154" s="26"/>
      <c r="C154" s="26"/>
      <c r="D154" s="26"/>
      <c r="E154" s="26"/>
      <c r="F154" s="26"/>
      <c r="G154" s="59"/>
      <c r="H154" s="35" t="str">
        <f>IF($G154="","",IFERROR($G154/(1+IFERROR(VLOOKUP($D154,Budgetplanung!$C$6:$E$27,3,FALSE),0)),0))</f>
        <v/>
      </c>
      <c r="I154" s="35" t="str">
        <f t="shared" si="8"/>
        <v/>
      </c>
      <c r="J154" s="35" t="str">
        <f t="shared" si="9"/>
        <v/>
      </c>
      <c r="K154" s="19" t="str">
        <f t="shared" si="10"/>
        <v/>
      </c>
      <c r="L154" s="19" t="str">
        <f t="shared" si="11"/>
        <v/>
      </c>
      <c r="M154" s="20" t="s">
        <v>203</v>
      </c>
    </row>
    <row r="155" spans="1:13" x14ac:dyDescent="0.25">
      <c r="A155" s="58"/>
      <c r="B155" s="26"/>
      <c r="C155" s="26"/>
      <c r="D155" s="26"/>
      <c r="E155" s="26"/>
      <c r="F155" s="26"/>
      <c r="G155" s="59"/>
      <c r="H155" s="35" t="str">
        <f>IF($G155="","",IFERROR($G155/(1+IFERROR(VLOOKUP($D155,Budgetplanung!$C$6:$E$27,3,FALSE),0)),0))</f>
        <v/>
      </c>
      <c r="I155" s="35" t="str">
        <f t="shared" si="8"/>
        <v/>
      </c>
      <c r="J155" s="35" t="str">
        <f t="shared" si="9"/>
        <v/>
      </c>
      <c r="K155" s="19" t="str">
        <f t="shared" si="10"/>
        <v/>
      </c>
      <c r="L155" s="19" t="str">
        <f t="shared" si="11"/>
        <v/>
      </c>
      <c r="M155" s="20" t="s">
        <v>203</v>
      </c>
    </row>
    <row r="156" spans="1:13" x14ac:dyDescent="0.25">
      <c r="A156" s="58"/>
      <c r="B156" s="26"/>
      <c r="C156" s="26"/>
      <c r="D156" s="26"/>
      <c r="E156" s="26"/>
      <c r="F156" s="26"/>
      <c r="G156" s="59"/>
      <c r="H156" s="35" t="str">
        <f>IF($G156="","",IFERROR($G156/(1+IFERROR(VLOOKUP($D156,Budgetplanung!$C$6:$E$27,3,FALSE),0)),0))</f>
        <v/>
      </c>
      <c r="I156" s="35" t="str">
        <f t="shared" si="8"/>
        <v/>
      </c>
      <c r="J156" s="35" t="str">
        <f t="shared" si="9"/>
        <v/>
      </c>
      <c r="K156" s="19" t="str">
        <f t="shared" si="10"/>
        <v/>
      </c>
      <c r="L156" s="19" t="str">
        <f t="shared" si="11"/>
        <v/>
      </c>
      <c r="M156" s="20" t="s">
        <v>203</v>
      </c>
    </row>
    <row r="157" spans="1:13" x14ac:dyDescent="0.25">
      <c r="A157" s="58"/>
      <c r="B157" s="26"/>
      <c r="C157" s="26"/>
      <c r="D157" s="26"/>
      <c r="E157" s="26"/>
      <c r="F157" s="26"/>
      <c r="G157" s="59"/>
      <c r="H157" s="35" t="str">
        <f>IF($G157="","",IFERROR($G157/(1+IFERROR(VLOOKUP($D157,Budgetplanung!$C$6:$E$27,3,FALSE),0)),0))</f>
        <v/>
      </c>
      <c r="I157" s="35" t="str">
        <f t="shared" si="8"/>
        <v/>
      </c>
      <c r="J157" s="35" t="str">
        <f t="shared" si="9"/>
        <v/>
      </c>
      <c r="K157" s="19" t="str">
        <f t="shared" si="10"/>
        <v/>
      </c>
      <c r="L157" s="19" t="str">
        <f t="shared" si="11"/>
        <v/>
      </c>
      <c r="M157" s="20" t="s">
        <v>203</v>
      </c>
    </row>
    <row r="158" spans="1:13" x14ac:dyDescent="0.25">
      <c r="A158" s="58"/>
      <c r="B158" s="26"/>
      <c r="C158" s="26"/>
      <c r="D158" s="26"/>
      <c r="E158" s="26"/>
      <c r="F158" s="26"/>
      <c r="G158" s="59"/>
      <c r="H158" s="35" t="str">
        <f>IF($G158="","",IFERROR($G158/(1+IFERROR(VLOOKUP($D158,Budgetplanung!$C$6:$E$27,3,FALSE),0)),0))</f>
        <v/>
      </c>
      <c r="I158" s="35" t="str">
        <f t="shared" si="8"/>
        <v/>
      </c>
      <c r="J158" s="35" t="str">
        <f t="shared" si="9"/>
        <v/>
      </c>
      <c r="K158" s="19" t="str">
        <f t="shared" si="10"/>
        <v/>
      </c>
      <c r="L158" s="19" t="str">
        <f t="shared" si="11"/>
        <v/>
      </c>
      <c r="M158" s="20" t="s">
        <v>203</v>
      </c>
    </row>
    <row r="159" spans="1:13" x14ac:dyDescent="0.25">
      <c r="A159" s="58"/>
      <c r="B159" s="26"/>
      <c r="C159" s="26"/>
      <c r="D159" s="26"/>
      <c r="E159" s="26"/>
      <c r="F159" s="26"/>
      <c r="G159" s="59"/>
      <c r="H159" s="35" t="str">
        <f>IF($G159="","",IFERROR($G159/(1+IFERROR(VLOOKUP($D159,Budgetplanung!$C$6:$E$27,3,FALSE),0)),0))</f>
        <v/>
      </c>
      <c r="I159" s="35" t="str">
        <f t="shared" si="8"/>
        <v/>
      </c>
      <c r="J159" s="35" t="str">
        <f t="shared" si="9"/>
        <v/>
      </c>
      <c r="K159" s="19" t="str">
        <f t="shared" si="10"/>
        <v/>
      </c>
      <c r="L159" s="19" t="str">
        <f t="shared" si="11"/>
        <v/>
      </c>
      <c r="M159" s="20" t="s">
        <v>203</v>
      </c>
    </row>
    <row r="160" spans="1:13" x14ac:dyDescent="0.25">
      <c r="A160" s="58"/>
      <c r="B160" s="26"/>
      <c r="C160" s="26"/>
      <c r="D160" s="26"/>
      <c r="E160" s="26"/>
      <c r="F160" s="26"/>
      <c r="G160" s="59"/>
      <c r="H160" s="35" t="str">
        <f>IF($G160="","",IFERROR($G160/(1+IFERROR(VLOOKUP($D160,Budgetplanung!$C$6:$E$27,3,FALSE),0)),0))</f>
        <v/>
      </c>
      <c r="I160" s="35" t="str">
        <f t="shared" si="8"/>
        <v/>
      </c>
      <c r="J160" s="35" t="str">
        <f t="shared" si="9"/>
        <v/>
      </c>
      <c r="K160" s="19" t="str">
        <f t="shared" si="10"/>
        <v/>
      </c>
      <c r="L160" s="19" t="str">
        <f t="shared" si="11"/>
        <v/>
      </c>
      <c r="M160" s="20" t="s">
        <v>203</v>
      </c>
    </row>
    <row r="161" spans="1:13" x14ac:dyDescent="0.25">
      <c r="A161" s="58"/>
      <c r="B161" s="26"/>
      <c r="C161" s="26"/>
      <c r="D161" s="26"/>
      <c r="E161" s="26"/>
      <c r="F161" s="26"/>
      <c r="G161" s="59"/>
      <c r="H161" s="35" t="str">
        <f>IF($G161="","",IFERROR($G161/(1+IFERROR(VLOOKUP($D161,Budgetplanung!$C$6:$E$27,3,FALSE),0)),0))</f>
        <v/>
      </c>
      <c r="I161" s="35" t="str">
        <f t="shared" si="8"/>
        <v/>
      </c>
      <c r="J161" s="35" t="str">
        <f t="shared" si="9"/>
        <v/>
      </c>
      <c r="K161" s="19" t="str">
        <f t="shared" si="10"/>
        <v/>
      </c>
      <c r="L161" s="19" t="str">
        <f t="shared" si="11"/>
        <v/>
      </c>
      <c r="M161" s="20" t="s">
        <v>203</v>
      </c>
    </row>
    <row r="162" spans="1:13" x14ac:dyDescent="0.25">
      <c r="A162" s="58"/>
      <c r="B162" s="26"/>
      <c r="C162" s="26"/>
      <c r="D162" s="26"/>
      <c r="E162" s="26"/>
      <c r="F162" s="26"/>
      <c r="G162" s="59"/>
      <c r="H162" s="35" t="str">
        <f>IF($G162="","",IFERROR($G162/(1+IFERROR(VLOOKUP($D162,Budgetplanung!$C$6:$E$27,3,FALSE),0)),0))</f>
        <v/>
      </c>
      <c r="I162" s="35" t="str">
        <f t="shared" si="8"/>
        <v/>
      </c>
      <c r="J162" s="35" t="str">
        <f t="shared" si="9"/>
        <v/>
      </c>
      <c r="K162" s="19" t="str">
        <f t="shared" si="10"/>
        <v/>
      </c>
      <c r="L162" s="19" t="str">
        <f t="shared" si="11"/>
        <v/>
      </c>
      <c r="M162" s="20" t="s">
        <v>203</v>
      </c>
    </row>
    <row r="163" spans="1:13" x14ac:dyDescent="0.25">
      <c r="A163" s="58"/>
      <c r="B163" s="26"/>
      <c r="C163" s="26"/>
      <c r="D163" s="26"/>
      <c r="E163" s="26"/>
      <c r="F163" s="26"/>
      <c r="G163" s="59"/>
      <c r="H163" s="35" t="str">
        <f>IF($G163="","",IFERROR($G163/(1+IFERROR(VLOOKUP($D163,Budgetplanung!$C$6:$E$27,3,FALSE),0)),0))</f>
        <v/>
      </c>
      <c r="I163" s="35" t="str">
        <f t="shared" si="8"/>
        <v/>
      </c>
      <c r="J163" s="35" t="str">
        <f t="shared" si="9"/>
        <v/>
      </c>
      <c r="K163" s="19" t="str">
        <f t="shared" si="10"/>
        <v/>
      </c>
      <c r="L163" s="19" t="str">
        <f t="shared" si="11"/>
        <v/>
      </c>
      <c r="M163" s="20" t="s">
        <v>203</v>
      </c>
    </row>
    <row r="164" spans="1:13" x14ac:dyDescent="0.25">
      <c r="A164" s="58"/>
      <c r="B164" s="26"/>
      <c r="C164" s="26"/>
      <c r="D164" s="26"/>
      <c r="E164" s="26"/>
      <c r="F164" s="26"/>
      <c r="G164" s="59"/>
      <c r="H164" s="35" t="str">
        <f>IF($G164="","",IFERROR($G164/(1+IFERROR(VLOOKUP($D164,Budgetplanung!$C$6:$E$27,3,FALSE),0)),0))</f>
        <v/>
      </c>
      <c r="I164" s="35" t="str">
        <f t="shared" si="8"/>
        <v/>
      </c>
      <c r="J164" s="35" t="str">
        <f t="shared" si="9"/>
        <v/>
      </c>
      <c r="K164" s="19" t="str">
        <f t="shared" si="10"/>
        <v/>
      </c>
      <c r="L164" s="19" t="str">
        <f t="shared" si="11"/>
        <v/>
      </c>
      <c r="M164" s="20" t="s">
        <v>203</v>
      </c>
    </row>
    <row r="165" spans="1:13" x14ac:dyDescent="0.25">
      <c r="A165" s="58"/>
      <c r="B165" s="26"/>
      <c r="C165" s="26"/>
      <c r="D165" s="26"/>
      <c r="E165" s="26"/>
      <c r="F165" s="26"/>
      <c r="G165" s="59"/>
      <c r="H165" s="35" t="str">
        <f>IF($G165="","",IFERROR($G165/(1+IFERROR(VLOOKUP($D165,Budgetplanung!$C$6:$E$27,3,FALSE),0)),0))</f>
        <v/>
      </c>
      <c r="I165" s="35" t="str">
        <f t="shared" si="8"/>
        <v/>
      </c>
      <c r="J165" s="35" t="str">
        <f t="shared" si="9"/>
        <v/>
      </c>
      <c r="K165" s="19" t="str">
        <f t="shared" si="10"/>
        <v/>
      </c>
      <c r="L165" s="19" t="str">
        <f t="shared" si="11"/>
        <v/>
      </c>
      <c r="M165" s="20" t="s">
        <v>203</v>
      </c>
    </row>
    <row r="166" spans="1:13" x14ac:dyDescent="0.25">
      <c r="A166" s="58"/>
      <c r="B166" s="26"/>
      <c r="C166" s="26"/>
      <c r="D166" s="26"/>
      <c r="E166" s="26"/>
      <c r="F166" s="26"/>
      <c r="G166" s="59"/>
      <c r="H166" s="35" t="str">
        <f>IF($G166="","",IFERROR($G166/(1+IFERROR(VLOOKUP($D166,Budgetplanung!$C$6:$E$27,3,FALSE),0)),0))</f>
        <v/>
      </c>
      <c r="I166" s="35" t="str">
        <f t="shared" si="8"/>
        <v/>
      </c>
      <c r="J166" s="35" t="str">
        <f t="shared" si="9"/>
        <v/>
      </c>
      <c r="K166" s="19" t="str">
        <f t="shared" si="10"/>
        <v/>
      </c>
      <c r="L166" s="19" t="str">
        <f t="shared" si="11"/>
        <v/>
      </c>
      <c r="M166" s="20" t="s">
        <v>203</v>
      </c>
    </row>
    <row r="167" spans="1:13" x14ac:dyDescent="0.25">
      <c r="A167" s="58"/>
      <c r="B167" s="26"/>
      <c r="C167" s="26"/>
      <c r="D167" s="26"/>
      <c r="E167" s="26"/>
      <c r="F167" s="26"/>
      <c r="G167" s="59"/>
      <c r="H167" s="35" t="str">
        <f>IF($G167="","",IFERROR($G167/(1+IFERROR(VLOOKUP($D167,Budgetplanung!$C$6:$E$27,3,FALSE),0)),0))</f>
        <v/>
      </c>
      <c r="I167" s="35" t="str">
        <f t="shared" si="8"/>
        <v/>
      </c>
      <c r="J167" s="35" t="str">
        <f t="shared" si="9"/>
        <v/>
      </c>
      <c r="K167" s="19" t="str">
        <f t="shared" si="10"/>
        <v/>
      </c>
      <c r="L167" s="19" t="str">
        <f t="shared" si="11"/>
        <v/>
      </c>
      <c r="M167" s="20" t="s">
        <v>203</v>
      </c>
    </row>
    <row r="168" spans="1:13" x14ac:dyDescent="0.25">
      <c r="A168" s="58"/>
      <c r="B168" s="26"/>
      <c r="C168" s="26"/>
      <c r="D168" s="26"/>
      <c r="E168" s="26"/>
      <c r="F168" s="26"/>
      <c r="G168" s="59"/>
      <c r="H168" s="35" t="str">
        <f>IF($G168="","",IFERROR($G168/(1+IFERROR(VLOOKUP($D168,Budgetplanung!$C$6:$E$27,3,FALSE),0)),0))</f>
        <v/>
      </c>
      <c r="I168" s="35" t="str">
        <f t="shared" si="8"/>
        <v/>
      </c>
      <c r="J168" s="35" t="str">
        <f t="shared" si="9"/>
        <v/>
      </c>
      <c r="K168" s="19" t="str">
        <f t="shared" si="10"/>
        <v/>
      </c>
      <c r="L168" s="19" t="str">
        <f t="shared" si="11"/>
        <v/>
      </c>
      <c r="M168" s="20" t="s">
        <v>203</v>
      </c>
    </row>
    <row r="169" spans="1:13" x14ac:dyDescent="0.25">
      <c r="A169" s="58"/>
      <c r="B169" s="26"/>
      <c r="C169" s="26"/>
      <c r="D169" s="26"/>
      <c r="E169" s="26"/>
      <c r="F169" s="26"/>
      <c r="G169" s="59"/>
      <c r="H169" s="35" t="str">
        <f>IF($G169="","",IFERROR($G169/(1+IFERROR(VLOOKUP($D169,Budgetplanung!$C$6:$E$27,3,FALSE),0)),0))</f>
        <v/>
      </c>
      <c r="I169" s="35" t="str">
        <f t="shared" si="8"/>
        <v/>
      </c>
      <c r="J169" s="35" t="str">
        <f t="shared" si="9"/>
        <v/>
      </c>
      <c r="K169" s="19" t="str">
        <f t="shared" si="10"/>
        <v/>
      </c>
      <c r="L169" s="19" t="str">
        <f t="shared" si="11"/>
        <v/>
      </c>
      <c r="M169" s="20" t="s">
        <v>203</v>
      </c>
    </row>
    <row r="170" spans="1:13" x14ac:dyDescent="0.25">
      <c r="A170" s="58"/>
      <c r="B170" s="26"/>
      <c r="C170" s="26"/>
      <c r="D170" s="26"/>
      <c r="E170" s="26"/>
      <c r="F170" s="26"/>
      <c r="G170" s="59"/>
      <c r="H170" s="35" t="str">
        <f>IF($G170="","",IFERROR($G170/(1+IFERROR(VLOOKUP($D170,Budgetplanung!$C$6:$E$27,3,FALSE),0)),0))</f>
        <v/>
      </c>
      <c r="I170" s="35" t="str">
        <f t="shared" si="8"/>
        <v/>
      </c>
      <c r="J170" s="35" t="str">
        <f t="shared" si="9"/>
        <v/>
      </c>
      <c r="K170" s="19" t="str">
        <f t="shared" si="10"/>
        <v/>
      </c>
      <c r="L170" s="19" t="str">
        <f t="shared" si="11"/>
        <v/>
      </c>
      <c r="M170" s="20" t="s">
        <v>203</v>
      </c>
    </row>
    <row r="171" spans="1:13" x14ac:dyDescent="0.25">
      <c r="A171" s="58"/>
      <c r="B171" s="26"/>
      <c r="C171" s="26"/>
      <c r="D171" s="26"/>
      <c r="E171" s="26"/>
      <c r="F171" s="26"/>
      <c r="G171" s="59"/>
      <c r="H171" s="35" t="str">
        <f>IF($G171="","",IFERROR($G171/(1+IFERROR(VLOOKUP($D171,Budgetplanung!$C$6:$E$27,3,FALSE),0)),0))</f>
        <v/>
      </c>
      <c r="I171" s="35" t="str">
        <f t="shared" si="8"/>
        <v/>
      </c>
      <c r="J171" s="35" t="str">
        <f t="shared" si="9"/>
        <v/>
      </c>
      <c r="K171" s="19" t="str">
        <f t="shared" si="10"/>
        <v/>
      </c>
      <c r="L171" s="19" t="str">
        <f t="shared" si="11"/>
        <v/>
      </c>
      <c r="M171" s="20" t="s">
        <v>203</v>
      </c>
    </row>
    <row r="172" spans="1:13" x14ac:dyDescent="0.25">
      <c r="A172" s="58"/>
      <c r="B172" s="26"/>
      <c r="C172" s="26"/>
      <c r="D172" s="26"/>
      <c r="E172" s="26"/>
      <c r="F172" s="26"/>
      <c r="G172" s="59"/>
      <c r="H172" s="35" t="str">
        <f>IF($G172="","",IFERROR($G172/(1+IFERROR(VLOOKUP($D172,Budgetplanung!$C$6:$E$27,3,FALSE),0)),0))</f>
        <v/>
      </c>
      <c r="I172" s="35" t="str">
        <f t="shared" si="8"/>
        <v/>
      </c>
      <c r="J172" s="35" t="str">
        <f t="shared" si="9"/>
        <v/>
      </c>
      <c r="K172" s="19" t="str">
        <f t="shared" si="10"/>
        <v/>
      </c>
      <c r="L172" s="19" t="str">
        <f t="shared" si="11"/>
        <v/>
      </c>
      <c r="M172" s="20" t="s">
        <v>203</v>
      </c>
    </row>
    <row r="173" spans="1:13" x14ac:dyDescent="0.25">
      <c r="A173" s="58"/>
      <c r="B173" s="26"/>
      <c r="C173" s="26"/>
      <c r="D173" s="26"/>
      <c r="E173" s="26"/>
      <c r="F173" s="26"/>
      <c r="G173" s="59"/>
      <c r="H173" s="35" t="str">
        <f>IF($G173="","",IFERROR($G173/(1+IFERROR(VLOOKUP($D173,Budgetplanung!$C$6:$E$27,3,FALSE),0)),0))</f>
        <v/>
      </c>
      <c r="I173" s="35" t="str">
        <f t="shared" si="8"/>
        <v/>
      </c>
      <c r="J173" s="35" t="str">
        <f t="shared" si="9"/>
        <v/>
      </c>
      <c r="K173" s="19" t="str">
        <f t="shared" si="10"/>
        <v/>
      </c>
      <c r="L173" s="19" t="str">
        <f t="shared" si="11"/>
        <v/>
      </c>
      <c r="M173" s="20" t="s">
        <v>203</v>
      </c>
    </row>
    <row r="174" spans="1:13" x14ac:dyDescent="0.25">
      <c r="A174" s="58"/>
      <c r="B174" s="26"/>
      <c r="C174" s="26"/>
      <c r="D174" s="26"/>
      <c r="E174" s="26"/>
      <c r="F174" s="26"/>
      <c r="G174" s="59"/>
      <c r="H174" s="35" t="str">
        <f>IF($G174="","",IFERROR($G174/(1+IFERROR(VLOOKUP($D174,Budgetplanung!$C$6:$E$27,3,FALSE),0)),0))</f>
        <v/>
      </c>
      <c r="I174" s="35" t="str">
        <f t="shared" si="8"/>
        <v/>
      </c>
      <c r="J174" s="35" t="str">
        <f t="shared" si="9"/>
        <v/>
      </c>
      <c r="K174" s="19" t="str">
        <f t="shared" si="10"/>
        <v/>
      </c>
      <c r="L174" s="19" t="str">
        <f t="shared" si="11"/>
        <v/>
      </c>
      <c r="M174" s="20" t="s">
        <v>203</v>
      </c>
    </row>
    <row r="175" spans="1:13" x14ac:dyDescent="0.25">
      <c r="A175" s="58"/>
      <c r="B175" s="26"/>
      <c r="C175" s="26"/>
      <c r="D175" s="26"/>
      <c r="E175" s="26"/>
      <c r="F175" s="26"/>
      <c r="G175" s="59"/>
      <c r="H175" s="35" t="str">
        <f>IF($G175="","",IFERROR($G175/(1+IFERROR(VLOOKUP($D175,Budgetplanung!$C$6:$E$27,3,FALSE),0)),0))</f>
        <v/>
      </c>
      <c r="I175" s="35" t="str">
        <f t="shared" si="8"/>
        <v/>
      </c>
      <c r="J175" s="35" t="str">
        <f t="shared" si="9"/>
        <v/>
      </c>
      <c r="K175" s="19" t="str">
        <f t="shared" si="10"/>
        <v/>
      </c>
      <c r="L175" s="19" t="str">
        <f t="shared" si="11"/>
        <v/>
      </c>
      <c r="M175" s="20" t="s">
        <v>203</v>
      </c>
    </row>
    <row r="176" spans="1:13" x14ac:dyDescent="0.25">
      <c r="A176" s="58"/>
      <c r="B176" s="26"/>
      <c r="C176" s="26"/>
      <c r="D176" s="26"/>
      <c r="E176" s="26"/>
      <c r="F176" s="26"/>
      <c r="G176" s="59"/>
      <c r="H176" s="35" t="str">
        <f>IF($G176="","",IFERROR($G176/(1+IFERROR(VLOOKUP($D176,Budgetplanung!$C$6:$E$27,3,FALSE),0)),0))</f>
        <v/>
      </c>
      <c r="I176" s="35" t="str">
        <f t="shared" si="8"/>
        <v/>
      </c>
      <c r="J176" s="35" t="str">
        <f t="shared" si="9"/>
        <v/>
      </c>
      <c r="K176" s="19" t="str">
        <f t="shared" si="10"/>
        <v/>
      </c>
      <c r="L176" s="19" t="str">
        <f t="shared" si="11"/>
        <v/>
      </c>
      <c r="M176" s="20" t="s">
        <v>203</v>
      </c>
    </row>
    <row r="177" spans="1:13" x14ac:dyDescent="0.25">
      <c r="A177" s="58"/>
      <c r="B177" s="26"/>
      <c r="C177" s="26"/>
      <c r="D177" s="26"/>
      <c r="E177" s="26"/>
      <c r="F177" s="26"/>
      <c r="G177" s="59"/>
      <c r="H177" s="35" t="str">
        <f>IF($G177="","",IFERROR($G177/(1+IFERROR(VLOOKUP($D177,Budgetplanung!$C$6:$E$27,3,FALSE),0)),0))</f>
        <v/>
      </c>
      <c r="I177" s="35" t="str">
        <f t="shared" si="8"/>
        <v/>
      </c>
      <c r="J177" s="35" t="str">
        <f t="shared" si="9"/>
        <v/>
      </c>
      <c r="K177" s="19" t="str">
        <f t="shared" si="10"/>
        <v/>
      </c>
      <c r="L177" s="19" t="str">
        <f t="shared" si="11"/>
        <v/>
      </c>
      <c r="M177" s="20" t="s">
        <v>203</v>
      </c>
    </row>
    <row r="178" spans="1:13" x14ac:dyDescent="0.25">
      <c r="A178" s="58"/>
      <c r="B178" s="26"/>
      <c r="C178" s="26"/>
      <c r="D178" s="26"/>
      <c r="E178" s="26"/>
      <c r="F178" s="26"/>
      <c r="G178" s="59"/>
      <c r="H178" s="35" t="str">
        <f>IF($G178="","",IFERROR($G178/(1+IFERROR(VLOOKUP($D178,Budgetplanung!$C$6:$E$27,3,FALSE),0)),0))</f>
        <v/>
      </c>
      <c r="I178" s="35" t="str">
        <f t="shared" si="8"/>
        <v/>
      </c>
      <c r="J178" s="35" t="str">
        <f t="shared" si="9"/>
        <v/>
      </c>
      <c r="K178" s="19" t="str">
        <f t="shared" si="10"/>
        <v/>
      </c>
      <c r="L178" s="19" t="str">
        <f t="shared" si="11"/>
        <v/>
      </c>
      <c r="M178" s="20" t="s">
        <v>203</v>
      </c>
    </row>
    <row r="179" spans="1:13" x14ac:dyDescent="0.25">
      <c r="A179" s="58"/>
      <c r="B179" s="26"/>
      <c r="C179" s="26"/>
      <c r="D179" s="26"/>
      <c r="E179" s="26"/>
      <c r="F179" s="26"/>
      <c r="G179" s="59"/>
      <c r="H179" s="35" t="str">
        <f>IF($G179="","",IFERROR($G179/(1+IFERROR(VLOOKUP($D179,Budgetplanung!$C$6:$E$27,3,FALSE),0)),0))</f>
        <v/>
      </c>
      <c r="I179" s="35" t="str">
        <f t="shared" si="8"/>
        <v/>
      </c>
      <c r="J179" s="35" t="str">
        <f t="shared" si="9"/>
        <v/>
      </c>
      <c r="K179" s="19" t="str">
        <f t="shared" si="10"/>
        <v/>
      </c>
      <c r="L179" s="19" t="str">
        <f t="shared" si="11"/>
        <v/>
      </c>
      <c r="M179" s="20" t="s">
        <v>203</v>
      </c>
    </row>
    <row r="180" spans="1:13" x14ac:dyDescent="0.25">
      <c r="A180" s="58"/>
      <c r="B180" s="26"/>
      <c r="C180" s="26"/>
      <c r="D180" s="26"/>
      <c r="E180" s="26"/>
      <c r="F180" s="26"/>
      <c r="G180" s="59"/>
      <c r="H180" s="35" t="str">
        <f>IF($G180="","",IFERROR($G180/(1+IFERROR(VLOOKUP($D180,Budgetplanung!$C$6:$E$27,3,FALSE),0)),0))</f>
        <v/>
      </c>
      <c r="I180" s="35" t="str">
        <f t="shared" si="8"/>
        <v/>
      </c>
      <c r="J180" s="35" t="str">
        <f t="shared" si="9"/>
        <v/>
      </c>
      <c r="K180" s="19" t="str">
        <f t="shared" si="10"/>
        <v/>
      </c>
      <c r="L180" s="19" t="str">
        <f t="shared" si="11"/>
        <v/>
      </c>
      <c r="M180" s="20" t="s">
        <v>203</v>
      </c>
    </row>
    <row r="181" spans="1:13" x14ac:dyDescent="0.25">
      <c r="A181" s="58"/>
      <c r="B181" s="26"/>
      <c r="C181" s="26"/>
      <c r="D181" s="26"/>
      <c r="E181" s="26"/>
      <c r="F181" s="26"/>
      <c r="G181" s="59"/>
      <c r="H181" s="35" t="str">
        <f>IF($G181="","",IFERROR($G181/(1+IFERROR(VLOOKUP($D181,Budgetplanung!$C$6:$E$27,3,FALSE),0)),0))</f>
        <v/>
      </c>
      <c r="I181" s="35" t="str">
        <f t="shared" si="8"/>
        <v/>
      </c>
      <c r="J181" s="35" t="str">
        <f t="shared" si="9"/>
        <v/>
      </c>
      <c r="K181" s="19" t="str">
        <f t="shared" si="10"/>
        <v/>
      </c>
      <c r="L181" s="19" t="str">
        <f t="shared" si="11"/>
        <v/>
      </c>
      <c r="M181" s="20" t="s">
        <v>203</v>
      </c>
    </row>
    <row r="182" spans="1:13" x14ac:dyDescent="0.25">
      <c r="A182" s="58"/>
      <c r="B182" s="26"/>
      <c r="C182" s="26"/>
      <c r="D182" s="26"/>
      <c r="E182" s="26"/>
      <c r="F182" s="26"/>
      <c r="G182" s="59"/>
      <c r="H182" s="35" t="str">
        <f>IF($G182="","",IFERROR($G182/(1+IFERROR(VLOOKUP($D182,Budgetplanung!$C$6:$E$27,3,FALSE),0)),0))</f>
        <v/>
      </c>
      <c r="I182" s="35" t="str">
        <f t="shared" si="8"/>
        <v/>
      </c>
      <c r="J182" s="35" t="str">
        <f t="shared" si="9"/>
        <v/>
      </c>
      <c r="K182" s="19" t="str">
        <f t="shared" si="10"/>
        <v/>
      </c>
      <c r="L182" s="19" t="str">
        <f t="shared" si="11"/>
        <v/>
      </c>
      <c r="M182" s="20" t="s">
        <v>203</v>
      </c>
    </row>
    <row r="183" spans="1:13" x14ac:dyDescent="0.25">
      <c r="A183" s="58"/>
      <c r="B183" s="26"/>
      <c r="C183" s="26"/>
      <c r="D183" s="26"/>
      <c r="E183" s="26"/>
      <c r="F183" s="26"/>
      <c r="G183" s="59"/>
      <c r="H183" s="35" t="str">
        <f>IF($G183="","",IFERROR($G183/(1+IFERROR(VLOOKUP($D183,Budgetplanung!$C$6:$E$27,3,FALSE),0)),0))</f>
        <v/>
      </c>
      <c r="I183" s="35" t="str">
        <f t="shared" si="8"/>
        <v/>
      </c>
      <c r="J183" s="35" t="str">
        <f t="shared" si="9"/>
        <v/>
      </c>
      <c r="K183" s="19" t="str">
        <f t="shared" si="10"/>
        <v/>
      </c>
      <c r="L183" s="19" t="str">
        <f t="shared" si="11"/>
        <v/>
      </c>
      <c r="M183" s="20" t="s">
        <v>203</v>
      </c>
    </row>
    <row r="184" spans="1:13" x14ac:dyDescent="0.25">
      <c r="A184" s="58"/>
      <c r="B184" s="26"/>
      <c r="C184" s="26"/>
      <c r="D184" s="26"/>
      <c r="E184" s="26"/>
      <c r="F184" s="26"/>
      <c r="G184" s="59"/>
      <c r="H184" s="35" t="str">
        <f>IF($G184="","",IFERROR($G184/(1+IFERROR(VLOOKUP($D184,Budgetplanung!$C$6:$E$27,3,FALSE),0)),0))</f>
        <v/>
      </c>
      <c r="I184" s="35" t="str">
        <f t="shared" si="8"/>
        <v/>
      </c>
      <c r="J184" s="35" t="str">
        <f t="shared" si="9"/>
        <v/>
      </c>
      <c r="K184" s="19" t="str">
        <f t="shared" si="10"/>
        <v/>
      </c>
      <c r="L184" s="19" t="str">
        <f t="shared" si="11"/>
        <v/>
      </c>
      <c r="M184" s="20" t="s">
        <v>203</v>
      </c>
    </row>
    <row r="185" spans="1:13" x14ac:dyDescent="0.25">
      <c r="A185" s="58"/>
      <c r="B185" s="26"/>
      <c r="C185" s="26"/>
      <c r="D185" s="26"/>
      <c r="E185" s="26"/>
      <c r="F185" s="26"/>
      <c r="G185" s="59"/>
      <c r="H185" s="35" t="str">
        <f>IF($G185="","",IFERROR($G185/(1+IFERROR(VLOOKUP($D185,Budgetplanung!$C$6:$E$27,3,FALSE),0)),0))</f>
        <v/>
      </c>
      <c r="I185" s="35" t="str">
        <f t="shared" si="8"/>
        <v/>
      </c>
      <c r="J185" s="35" t="str">
        <f t="shared" si="9"/>
        <v/>
      </c>
      <c r="K185" s="19" t="str">
        <f t="shared" si="10"/>
        <v/>
      </c>
      <c r="L185" s="19" t="str">
        <f t="shared" si="11"/>
        <v/>
      </c>
      <c r="M185" s="20" t="s">
        <v>203</v>
      </c>
    </row>
    <row r="186" spans="1:13" x14ac:dyDescent="0.25">
      <c r="A186" s="58"/>
      <c r="B186" s="26"/>
      <c r="C186" s="26"/>
      <c r="D186" s="26"/>
      <c r="E186" s="26"/>
      <c r="F186" s="26"/>
      <c r="G186" s="59"/>
      <c r="H186" s="35" t="str">
        <f>IF($G186="","",IFERROR($G186/(1+IFERROR(VLOOKUP($D186,Budgetplanung!$C$6:$E$27,3,FALSE),0)),0))</f>
        <v/>
      </c>
      <c r="I186" s="35" t="str">
        <f t="shared" si="8"/>
        <v/>
      </c>
      <c r="J186" s="35" t="str">
        <f t="shared" si="9"/>
        <v/>
      </c>
      <c r="K186" s="19" t="str">
        <f t="shared" si="10"/>
        <v/>
      </c>
      <c r="L186" s="19" t="str">
        <f t="shared" si="11"/>
        <v/>
      </c>
      <c r="M186" s="20" t="s">
        <v>203</v>
      </c>
    </row>
    <row r="187" spans="1:13" x14ac:dyDescent="0.25">
      <c r="A187" s="58"/>
      <c r="B187" s="26"/>
      <c r="C187" s="26"/>
      <c r="D187" s="26"/>
      <c r="E187" s="26"/>
      <c r="F187" s="26"/>
      <c r="G187" s="59"/>
      <c r="H187" s="35" t="str">
        <f>IF($G187="","",IFERROR($G187/(1+IFERROR(VLOOKUP($D187,Budgetplanung!$C$6:$E$27,3,FALSE),0)),0))</f>
        <v/>
      </c>
      <c r="I187" s="35" t="str">
        <f t="shared" si="8"/>
        <v/>
      </c>
      <c r="J187" s="35" t="str">
        <f t="shared" si="9"/>
        <v/>
      </c>
      <c r="K187" s="19" t="str">
        <f t="shared" si="10"/>
        <v/>
      </c>
      <c r="L187" s="19" t="str">
        <f t="shared" si="11"/>
        <v/>
      </c>
      <c r="M187" s="20" t="s">
        <v>203</v>
      </c>
    </row>
    <row r="188" spans="1:13" x14ac:dyDescent="0.25">
      <c r="A188" s="58"/>
      <c r="B188" s="26"/>
      <c r="C188" s="26"/>
      <c r="D188" s="26"/>
      <c r="E188" s="26"/>
      <c r="F188" s="26"/>
      <c r="G188" s="59"/>
      <c r="H188" s="35" t="str">
        <f>IF($G188="","",IFERROR($G188/(1+IFERROR(VLOOKUP($D188,Budgetplanung!$C$6:$E$27,3,FALSE),0)),0))</f>
        <v/>
      </c>
      <c r="I188" s="35" t="str">
        <f t="shared" si="8"/>
        <v/>
      </c>
      <c r="J188" s="35" t="str">
        <f t="shared" si="9"/>
        <v/>
      </c>
      <c r="K188" s="19" t="str">
        <f t="shared" si="10"/>
        <v/>
      </c>
      <c r="L188" s="19" t="str">
        <f t="shared" si="11"/>
        <v/>
      </c>
      <c r="M188" s="20" t="s">
        <v>203</v>
      </c>
    </row>
    <row r="189" spans="1:13" x14ac:dyDescent="0.25">
      <c r="A189" s="58"/>
      <c r="B189" s="26"/>
      <c r="C189" s="26"/>
      <c r="D189" s="26"/>
      <c r="E189" s="26"/>
      <c r="F189" s="26"/>
      <c r="G189" s="59"/>
      <c r="H189" s="35" t="str">
        <f>IF($G189="","",IFERROR($G189/(1+IFERROR(VLOOKUP($D189,Budgetplanung!$C$6:$E$27,3,FALSE),0)),0))</f>
        <v/>
      </c>
      <c r="I189" s="35" t="str">
        <f t="shared" si="8"/>
        <v/>
      </c>
      <c r="J189" s="35" t="str">
        <f t="shared" si="9"/>
        <v/>
      </c>
      <c r="K189" s="19" t="str">
        <f t="shared" si="10"/>
        <v/>
      </c>
      <c r="L189" s="19" t="str">
        <f t="shared" si="11"/>
        <v/>
      </c>
      <c r="M189" s="20" t="s">
        <v>203</v>
      </c>
    </row>
    <row r="190" spans="1:13" x14ac:dyDescent="0.25">
      <c r="A190" s="58"/>
      <c r="B190" s="26"/>
      <c r="C190" s="26"/>
      <c r="D190" s="26"/>
      <c r="E190" s="26"/>
      <c r="F190" s="26"/>
      <c r="G190" s="59"/>
      <c r="H190" s="35" t="str">
        <f>IF($G190="","",IFERROR($G190/(1+IFERROR(VLOOKUP($D190,Budgetplanung!$C$6:$E$27,3,FALSE),0)),0))</f>
        <v/>
      </c>
      <c r="I190" s="35" t="str">
        <f t="shared" si="8"/>
        <v/>
      </c>
      <c r="J190" s="35" t="str">
        <f t="shared" si="9"/>
        <v/>
      </c>
      <c r="K190" s="19" t="str">
        <f t="shared" si="10"/>
        <v/>
      </c>
      <c r="L190" s="19" t="str">
        <f t="shared" si="11"/>
        <v/>
      </c>
      <c r="M190" s="20" t="s">
        <v>203</v>
      </c>
    </row>
    <row r="191" spans="1:13" x14ac:dyDescent="0.25">
      <c r="A191" s="58"/>
      <c r="B191" s="26"/>
      <c r="C191" s="26"/>
      <c r="D191" s="26"/>
      <c r="E191" s="26"/>
      <c r="F191" s="26"/>
      <c r="G191" s="59"/>
      <c r="H191" s="35" t="str">
        <f>IF($G191="","",IFERROR($G191/(1+IFERROR(VLOOKUP($D191,Budgetplanung!$C$6:$E$27,3,FALSE),0)),0))</f>
        <v/>
      </c>
      <c r="I191" s="35" t="str">
        <f t="shared" si="8"/>
        <v/>
      </c>
      <c r="J191" s="35" t="str">
        <f t="shared" si="9"/>
        <v/>
      </c>
      <c r="K191" s="19" t="str">
        <f t="shared" si="10"/>
        <v/>
      </c>
      <c r="L191" s="19" t="str">
        <f t="shared" si="11"/>
        <v/>
      </c>
      <c r="M191" s="20" t="s">
        <v>203</v>
      </c>
    </row>
    <row r="192" spans="1:13" x14ac:dyDescent="0.25">
      <c r="A192" s="58"/>
      <c r="B192" s="26"/>
      <c r="C192" s="26"/>
      <c r="D192" s="26"/>
      <c r="E192" s="26"/>
      <c r="F192" s="26"/>
      <c r="G192" s="59"/>
      <c r="H192" s="35" t="str">
        <f>IF($G192="","",IFERROR($G192/(1+IFERROR(VLOOKUP($D192,Budgetplanung!$C$6:$E$27,3,FALSE),0)),0))</f>
        <v/>
      </c>
      <c r="I192" s="35" t="str">
        <f t="shared" si="8"/>
        <v/>
      </c>
      <c r="J192" s="35" t="str">
        <f t="shared" si="9"/>
        <v/>
      </c>
      <c r="K192" s="19" t="str">
        <f t="shared" si="10"/>
        <v/>
      </c>
      <c r="L192" s="19" t="str">
        <f t="shared" si="11"/>
        <v/>
      </c>
      <c r="M192" s="20" t="s">
        <v>203</v>
      </c>
    </row>
    <row r="193" spans="1:13" x14ac:dyDescent="0.25">
      <c r="A193" s="58"/>
      <c r="B193" s="26"/>
      <c r="C193" s="26"/>
      <c r="D193" s="26"/>
      <c r="E193" s="26"/>
      <c r="F193" s="26"/>
      <c r="G193" s="59"/>
      <c r="H193" s="35" t="str">
        <f>IF($G193="","",IFERROR($G193/(1+IFERROR(VLOOKUP($D193,Budgetplanung!$C$6:$E$27,3,FALSE),0)),0))</f>
        <v/>
      </c>
      <c r="I193" s="35" t="str">
        <f t="shared" si="8"/>
        <v/>
      </c>
      <c r="J193" s="35" t="str">
        <f t="shared" si="9"/>
        <v/>
      </c>
      <c r="K193" s="19" t="str">
        <f t="shared" si="10"/>
        <v/>
      </c>
      <c r="L193" s="19" t="str">
        <f t="shared" si="11"/>
        <v/>
      </c>
      <c r="M193" s="20" t="s">
        <v>203</v>
      </c>
    </row>
    <row r="194" spans="1:13" x14ac:dyDescent="0.25">
      <c r="A194" s="58"/>
      <c r="B194" s="26"/>
      <c r="C194" s="26"/>
      <c r="D194" s="26"/>
      <c r="E194" s="26"/>
      <c r="F194" s="26"/>
      <c r="G194" s="59"/>
      <c r="H194" s="35" t="str">
        <f>IF($G194="","",IFERROR($G194/(1+IFERROR(VLOOKUP($D194,Budgetplanung!$C$6:$E$27,3,FALSE),0)),0))</f>
        <v/>
      </c>
      <c r="I194" s="35" t="str">
        <f t="shared" si="8"/>
        <v/>
      </c>
      <c r="J194" s="35" t="str">
        <f t="shared" si="9"/>
        <v/>
      </c>
      <c r="K194" s="19" t="str">
        <f t="shared" si="10"/>
        <v/>
      </c>
      <c r="L194" s="19" t="str">
        <f t="shared" si="11"/>
        <v/>
      </c>
      <c r="M194" s="20" t="s">
        <v>203</v>
      </c>
    </row>
    <row r="195" spans="1:13" x14ac:dyDescent="0.25">
      <c r="A195" s="58"/>
      <c r="B195" s="26"/>
      <c r="C195" s="26"/>
      <c r="D195" s="26"/>
      <c r="E195" s="26"/>
      <c r="F195" s="26"/>
      <c r="G195" s="59"/>
      <c r="H195" s="35" t="str">
        <f>IF($G195="","",IFERROR($G195/(1+IFERROR(VLOOKUP($D195,Budgetplanung!$C$6:$E$27,3,FALSE),0)),0))</f>
        <v/>
      </c>
      <c r="I195" s="35" t="str">
        <f t="shared" si="8"/>
        <v/>
      </c>
      <c r="J195" s="35" t="str">
        <f t="shared" si="9"/>
        <v/>
      </c>
      <c r="K195" s="19" t="str">
        <f t="shared" si="10"/>
        <v/>
      </c>
      <c r="L195" s="19" t="str">
        <f t="shared" si="11"/>
        <v/>
      </c>
      <c r="M195" s="20" t="s">
        <v>203</v>
      </c>
    </row>
    <row r="196" spans="1:13" x14ac:dyDescent="0.25">
      <c r="A196" s="58"/>
      <c r="B196" s="26"/>
      <c r="C196" s="26"/>
      <c r="D196" s="26"/>
      <c r="E196" s="26"/>
      <c r="F196" s="26"/>
      <c r="G196" s="59"/>
      <c r="H196" s="35" t="str">
        <f>IF($G196="","",IFERROR($G196/(1+IFERROR(VLOOKUP($D196,Budgetplanung!$C$6:$E$27,3,FALSE),0)),0))</f>
        <v/>
      </c>
      <c r="I196" s="35" t="str">
        <f t="shared" si="8"/>
        <v/>
      </c>
      <c r="J196" s="35" t="str">
        <f t="shared" si="9"/>
        <v/>
      </c>
      <c r="K196" s="19" t="str">
        <f t="shared" si="10"/>
        <v/>
      </c>
      <c r="L196" s="19" t="str">
        <f t="shared" si="11"/>
        <v/>
      </c>
      <c r="M196" s="20" t="s">
        <v>203</v>
      </c>
    </row>
    <row r="197" spans="1:13" x14ac:dyDescent="0.25">
      <c r="A197" s="58"/>
      <c r="B197" s="26"/>
      <c r="C197" s="26"/>
      <c r="D197" s="26"/>
      <c r="E197" s="26"/>
      <c r="F197" s="26"/>
      <c r="G197" s="59"/>
      <c r="H197" s="35" t="str">
        <f>IF($G197="","",IFERROR($G197/(1+IFERROR(VLOOKUP($D197,Budgetplanung!$C$6:$E$27,3,FALSE),0)),0))</f>
        <v/>
      </c>
      <c r="I197" s="35" t="str">
        <f t="shared" si="8"/>
        <v/>
      </c>
      <c r="J197" s="35" t="str">
        <f t="shared" si="9"/>
        <v/>
      </c>
      <c r="K197" s="19" t="str">
        <f t="shared" si="10"/>
        <v/>
      </c>
      <c r="L197" s="19" t="str">
        <f t="shared" si="11"/>
        <v/>
      </c>
      <c r="M197" s="20" t="s">
        <v>203</v>
      </c>
    </row>
    <row r="198" spans="1:13" x14ac:dyDescent="0.25">
      <c r="A198" s="58"/>
      <c r="B198" s="26"/>
      <c r="C198" s="26"/>
      <c r="D198" s="26"/>
      <c r="E198" s="26"/>
      <c r="F198" s="26"/>
      <c r="G198" s="59"/>
      <c r="H198" s="35" t="str">
        <f>IF($G198="","",IFERROR($G198/(1+IFERROR(VLOOKUP($D198,Budgetplanung!$C$6:$E$27,3,FALSE),0)),0))</f>
        <v/>
      </c>
      <c r="I198" s="35" t="str">
        <f t="shared" ref="I198:I261" si="12">IF($G198="","",$G198-$H198)</f>
        <v/>
      </c>
      <c r="J198" s="35" t="str">
        <f t="shared" ref="J198:J261" si="13">IF($G198="","",IF($B198="Einzahlung",$H198,-$H198))</f>
        <v/>
      </c>
      <c r="K198" s="19" t="str">
        <f t="shared" ref="K198:K261" si="14">IF($A198="","",MONTH($A198))</f>
        <v/>
      </c>
      <c r="L198" s="19" t="str">
        <f t="shared" ref="L198:L261" si="15">IF($A198="","",YEAR($A198))</f>
        <v/>
      </c>
      <c r="M198" s="20" t="s">
        <v>203</v>
      </c>
    </row>
    <row r="199" spans="1:13" x14ac:dyDescent="0.25">
      <c r="A199" s="58"/>
      <c r="B199" s="26"/>
      <c r="C199" s="26"/>
      <c r="D199" s="26"/>
      <c r="E199" s="26"/>
      <c r="F199" s="26"/>
      <c r="G199" s="59"/>
      <c r="H199" s="35" t="str">
        <f>IF($G199="","",IFERROR($G199/(1+IFERROR(VLOOKUP($D199,Budgetplanung!$C$6:$E$27,3,FALSE),0)),0))</f>
        <v/>
      </c>
      <c r="I199" s="35" t="str">
        <f t="shared" si="12"/>
        <v/>
      </c>
      <c r="J199" s="35" t="str">
        <f t="shared" si="13"/>
        <v/>
      </c>
      <c r="K199" s="19" t="str">
        <f t="shared" si="14"/>
        <v/>
      </c>
      <c r="L199" s="19" t="str">
        <f t="shared" si="15"/>
        <v/>
      </c>
      <c r="M199" s="20" t="s">
        <v>203</v>
      </c>
    </row>
    <row r="200" spans="1:13" x14ac:dyDescent="0.25">
      <c r="A200" s="58"/>
      <c r="B200" s="26"/>
      <c r="C200" s="26"/>
      <c r="D200" s="26"/>
      <c r="E200" s="26"/>
      <c r="F200" s="26"/>
      <c r="G200" s="59"/>
      <c r="H200" s="35" t="str">
        <f>IF($G200="","",IFERROR($G200/(1+IFERROR(VLOOKUP($D200,Budgetplanung!$C$6:$E$27,3,FALSE),0)),0))</f>
        <v/>
      </c>
      <c r="I200" s="35" t="str">
        <f t="shared" si="12"/>
        <v/>
      </c>
      <c r="J200" s="35" t="str">
        <f t="shared" si="13"/>
        <v/>
      </c>
      <c r="K200" s="19" t="str">
        <f t="shared" si="14"/>
        <v/>
      </c>
      <c r="L200" s="19" t="str">
        <f t="shared" si="15"/>
        <v/>
      </c>
      <c r="M200" s="20" t="s">
        <v>203</v>
      </c>
    </row>
    <row r="201" spans="1:13" x14ac:dyDescent="0.25">
      <c r="A201" s="58"/>
      <c r="B201" s="26"/>
      <c r="C201" s="26"/>
      <c r="D201" s="26"/>
      <c r="E201" s="26"/>
      <c r="F201" s="26"/>
      <c r="G201" s="59"/>
      <c r="H201" s="35" t="str">
        <f>IF($G201="","",IFERROR($G201/(1+IFERROR(VLOOKUP($D201,Budgetplanung!$C$6:$E$27,3,FALSE),0)),0))</f>
        <v/>
      </c>
      <c r="I201" s="35" t="str">
        <f t="shared" si="12"/>
        <v/>
      </c>
      <c r="J201" s="35" t="str">
        <f t="shared" si="13"/>
        <v/>
      </c>
      <c r="K201" s="19" t="str">
        <f t="shared" si="14"/>
        <v/>
      </c>
      <c r="L201" s="19" t="str">
        <f t="shared" si="15"/>
        <v/>
      </c>
      <c r="M201" s="20" t="s">
        <v>203</v>
      </c>
    </row>
    <row r="202" spans="1:13" x14ac:dyDescent="0.25">
      <c r="A202" s="58"/>
      <c r="B202" s="26"/>
      <c r="C202" s="26"/>
      <c r="D202" s="26"/>
      <c r="E202" s="26"/>
      <c r="F202" s="26"/>
      <c r="G202" s="59"/>
      <c r="H202" s="35" t="str">
        <f>IF($G202="","",IFERROR($G202/(1+IFERROR(VLOOKUP($D202,Budgetplanung!$C$6:$E$27,3,FALSE),0)),0))</f>
        <v/>
      </c>
      <c r="I202" s="35" t="str">
        <f t="shared" si="12"/>
        <v/>
      </c>
      <c r="J202" s="35" t="str">
        <f t="shared" si="13"/>
        <v/>
      </c>
      <c r="K202" s="19" t="str">
        <f t="shared" si="14"/>
        <v/>
      </c>
      <c r="L202" s="19" t="str">
        <f t="shared" si="15"/>
        <v/>
      </c>
      <c r="M202" s="20" t="s">
        <v>203</v>
      </c>
    </row>
    <row r="203" spans="1:13" x14ac:dyDescent="0.25">
      <c r="A203" s="58"/>
      <c r="B203" s="26"/>
      <c r="C203" s="26"/>
      <c r="D203" s="26"/>
      <c r="E203" s="26"/>
      <c r="F203" s="26"/>
      <c r="G203" s="59"/>
      <c r="H203" s="35" t="str">
        <f>IF($G203="","",IFERROR($G203/(1+IFERROR(VLOOKUP($D203,Budgetplanung!$C$6:$E$27,3,FALSE),0)),0))</f>
        <v/>
      </c>
      <c r="I203" s="35" t="str">
        <f t="shared" si="12"/>
        <v/>
      </c>
      <c r="J203" s="35" t="str">
        <f t="shared" si="13"/>
        <v/>
      </c>
      <c r="K203" s="19" t="str">
        <f t="shared" si="14"/>
        <v/>
      </c>
      <c r="L203" s="19" t="str">
        <f t="shared" si="15"/>
        <v/>
      </c>
      <c r="M203" s="20" t="s">
        <v>203</v>
      </c>
    </row>
    <row r="204" spans="1:13" x14ac:dyDescent="0.25">
      <c r="A204" s="58"/>
      <c r="B204" s="26"/>
      <c r="C204" s="26"/>
      <c r="D204" s="26"/>
      <c r="E204" s="26"/>
      <c r="F204" s="26"/>
      <c r="G204" s="59"/>
      <c r="H204" s="35" t="str">
        <f>IF($G204="","",IFERROR($G204/(1+IFERROR(VLOOKUP($D204,Budgetplanung!$C$6:$E$27,3,FALSE),0)),0))</f>
        <v/>
      </c>
      <c r="I204" s="35" t="str">
        <f t="shared" si="12"/>
        <v/>
      </c>
      <c r="J204" s="35" t="str">
        <f t="shared" si="13"/>
        <v/>
      </c>
      <c r="K204" s="19" t="str">
        <f t="shared" si="14"/>
        <v/>
      </c>
      <c r="L204" s="19" t="str">
        <f t="shared" si="15"/>
        <v/>
      </c>
      <c r="M204" s="20" t="s">
        <v>203</v>
      </c>
    </row>
    <row r="205" spans="1:13" x14ac:dyDescent="0.25">
      <c r="A205" s="58"/>
      <c r="B205" s="26"/>
      <c r="C205" s="26"/>
      <c r="D205" s="26"/>
      <c r="E205" s="26"/>
      <c r="F205" s="26"/>
      <c r="G205" s="59"/>
      <c r="H205" s="35" t="str">
        <f>IF($G205="","",IFERROR($G205/(1+IFERROR(VLOOKUP($D205,Budgetplanung!$C$6:$E$27,3,FALSE),0)),0))</f>
        <v/>
      </c>
      <c r="I205" s="35" t="str">
        <f t="shared" si="12"/>
        <v/>
      </c>
      <c r="J205" s="35" t="str">
        <f t="shared" si="13"/>
        <v/>
      </c>
      <c r="K205" s="19" t="str">
        <f t="shared" si="14"/>
        <v/>
      </c>
      <c r="L205" s="19" t="str">
        <f t="shared" si="15"/>
        <v/>
      </c>
      <c r="M205" s="20" t="s">
        <v>203</v>
      </c>
    </row>
    <row r="206" spans="1:13" x14ac:dyDescent="0.25">
      <c r="A206" s="58"/>
      <c r="B206" s="26"/>
      <c r="C206" s="26"/>
      <c r="D206" s="26"/>
      <c r="E206" s="26"/>
      <c r="F206" s="26"/>
      <c r="G206" s="59"/>
      <c r="H206" s="35" t="str">
        <f>IF($G206="","",IFERROR($G206/(1+IFERROR(VLOOKUP($D206,Budgetplanung!$C$6:$E$27,3,FALSE),0)),0))</f>
        <v/>
      </c>
      <c r="I206" s="35" t="str">
        <f t="shared" si="12"/>
        <v/>
      </c>
      <c r="J206" s="35" t="str">
        <f t="shared" si="13"/>
        <v/>
      </c>
      <c r="K206" s="19" t="str">
        <f t="shared" si="14"/>
        <v/>
      </c>
      <c r="L206" s="19" t="str">
        <f t="shared" si="15"/>
        <v/>
      </c>
      <c r="M206" s="20" t="s">
        <v>203</v>
      </c>
    </row>
    <row r="207" spans="1:13" x14ac:dyDescent="0.25">
      <c r="A207" s="58"/>
      <c r="B207" s="26"/>
      <c r="C207" s="26"/>
      <c r="D207" s="26"/>
      <c r="E207" s="26"/>
      <c r="F207" s="26"/>
      <c r="G207" s="59"/>
      <c r="H207" s="35" t="str">
        <f>IF($G207="","",IFERROR($G207/(1+IFERROR(VLOOKUP($D207,Budgetplanung!$C$6:$E$27,3,FALSE),0)),0))</f>
        <v/>
      </c>
      <c r="I207" s="35" t="str">
        <f t="shared" si="12"/>
        <v/>
      </c>
      <c r="J207" s="35" t="str">
        <f t="shared" si="13"/>
        <v/>
      </c>
      <c r="K207" s="19" t="str">
        <f t="shared" si="14"/>
        <v/>
      </c>
      <c r="L207" s="19" t="str">
        <f t="shared" si="15"/>
        <v/>
      </c>
      <c r="M207" s="20" t="s">
        <v>203</v>
      </c>
    </row>
    <row r="208" spans="1:13" x14ac:dyDescent="0.25">
      <c r="A208" s="58"/>
      <c r="B208" s="26"/>
      <c r="C208" s="26"/>
      <c r="D208" s="26"/>
      <c r="E208" s="26"/>
      <c r="F208" s="26"/>
      <c r="G208" s="59"/>
      <c r="H208" s="35" t="str">
        <f>IF($G208="","",IFERROR($G208/(1+IFERROR(VLOOKUP($D208,Budgetplanung!$C$6:$E$27,3,FALSE),0)),0))</f>
        <v/>
      </c>
      <c r="I208" s="35" t="str">
        <f t="shared" si="12"/>
        <v/>
      </c>
      <c r="J208" s="35" t="str">
        <f t="shared" si="13"/>
        <v/>
      </c>
      <c r="K208" s="19" t="str">
        <f t="shared" si="14"/>
        <v/>
      </c>
      <c r="L208" s="19" t="str">
        <f t="shared" si="15"/>
        <v/>
      </c>
      <c r="M208" s="20" t="s">
        <v>203</v>
      </c>
    </row>
    <row r="209" spans="1:13" x14ac:dyDescent="0.25">
      <c r="A209" s="58"/>
      <c r="B209" s="26"/>
      <c r="C209" s="26"/>
      <c r="D209" s="26"/>
      <c r="E209" s="26"/>
      <c r="F209" s="26"/>
      <c r="G209" s="59"/>
      <c r="H209" s="35" t="str">
        <f>IF($G209="","",IFERROR($G209/(1+IFERROR(VLOOKUP($D209,Budgetplanung!$C$6:$E$27,3,FALSE),0)),0))</f>
        <v/>
      </c>
      <c r="I209" s="35" t="str">
        <f t="shared" si="12"/>
        <v/>
      </c>
      <c r="J209" s="35" t="str">
        <f t="shared" si="13"/>
        <v/>
      </c>
      <c r="K209" s="19" t="str">
        <f t="shared" si="14"/>
        <v/>
      </c>
      <c r="L209" s="19" t="str">
        <f t="shared" si="15"/>
        <v/>
      </c>
      <c r="M209" s="20" t="s">
        <v>203</v>
      </c>
    </row>
    <row r="210" spans="1:13" x14ac:dyDescent="0.25">
      <c r="A210" s="58"/>
      <c r="B210" s="26"/>
      <c r="C210" s="26"/>
      <c r="D210" s="26"/>
      <c r="E210" s="26"/>
      <c r="F210" s="26"/>
      <c r="G210" s="59"/>
      <c r="H210" s="35" t="str">
        <f>IF($G210="","",IFERROR($G210/(1+IFERROR(VLOOKUP($D210,Budgetplanung!$C$6:$E$27,3,FALSE),0)),0))</f>
        <v/>
      </c>
      <c r="I210" s="35" t="str">
        <f t="shared" si="12"/>
        <v/>
      </c>
      <c r="J210" s="35" t="str">
        <f t="shared" si="13"/>
        <v/>
      </c>
      <c r="K210" s="19" t="str">
        <f t="shared" si="14"/>
        <v/>
      </c>
      <c r="L210" s="19" t="str">
        <f t="shared" si="15"/>
        <v/>
      </c>
      <c r="M210" s="20" t="s">
        <v>203</v>
      </c>
    </row>
    <row r="211" spans="1:13" x14ac:dyDescent="0.25">
      <c r="A211" s="58"/>
      <c r="B211" s="26"/>
      <c r="C211" s="26"/>
      <c r="D211" s="26"/>
      <c r="E211" s="26"/>
      <c r="F211" s="26"/>
      <c r="G211" s="59"/>
      <c r="H211" s="35" t="str">
        <f>IF($G211="","",IFERROR($G211/(1+IFERROR(VLOOKUP($D211,Budgetplanung!$C$6:$E$27,3,FALSE),0)),0))</f>
        <v/>
      </c>
      <c r="I211" s="35" t="str">
        <f t="shared" si="12"/>
        <v/>
      </c>
      <c r="J211" s="35" t="str">
        <f t="shared" si="13"/>
        <v/>
      </c>
      <c r="K211" s="19" t="str">
        <f t="shared" si="14"/>
        <v/>
      </c>
      <c r="L211" s="19" t="str">
        <f t="shared" si="15"/>
        <v/>
      </c>
      <c r="M211" s="20" t="s">
        <v>203</v>
      </c>
    </row>
    <row r="212" spans="1:13" x14ac:dyDescent="0.25">
      <c r="A212" s="58"/>
      <c r="B212" s="26"/>
      <c r="C212" s="26"/>
      <c r="D212" s="26"/>
      <c r="E212" s="26"/>
      <c r="F212" s="26"/>
      <c r="G212" s="59"/>
      <c r="H212" s="35" t="str">
        <f>IF($G212="","",IFERROR($G212/(1+IFERROR(VLOOKUP($D212,Budgetplanung!$C$6:$E$27,3,FALSE),0)),0))</f>
        <v/>
      </c>
      <c r="I212" s="35" t="str">
        <f t="shared" si="12"/>
        <v/>
      </c>
      <c r="J212" s="35" t="str">
        <f t="shared" si="13"/>
        <v/>
      </c>
      <c r="K212" s="19" t="str">
        <f t="shared" si="14"/>
        <v/>
      </c>
      <c r="L212" s="19" t="str">
        <f t="shared" si="15"/>
        <v/>
      </c>
      <c r="M212" s="20" t="s">
        <v>203</v>
      </c>
    </row>
    <row r="213" spans="1:13" x14ac:dyDescent="0.25">
      <c r="A213" s="58"/>
      <c r="B213" s="26"/>
      <c r="C213" s="26"/>
      <c r="D213" s="26"/>
      <c r="E213" s="26"/>
      <c r="F213" s="26"/>
      <c r="G213" s="59"/>
      <c r="H213" s="35" t="str">
        <f>IF($G213="","",IFERROR($G213/(1+IFERROR(VLOOKUP($D213,Budgetplanung!$C$6:$E$27,3,FALSE),0)),0))</f>
        <v/>
      </c>
      <c r="I213" s="35" t="str">
        <f t="shared" si="12"/>
        <v/>
      </c>
      <c r="J213" s="35" t="str">
        <f t="shared" si="13"/>
        <v/>
      </c>
      <c r="K213" s="19" t="str">
        <f t="shared" si="14"/>
        <v/>
      </c>
      <c r="L213" s="19" t="str">
        <f t="shared" si="15"/>
        <v/>
      </c>
      <c r="M213" s="20" t="s">
        <v>203</v>
      </c>
    </row>
    <row r="214" spans="1:13" x14ac:dyDescent="0.25">
      <c r="A214" s="58"/>
      <c r="B214" s="26"/>
      <c r="C214" s="26"/>
      <c r="D214" s="26"/>
      <c r="E214" s="26"/>
      <c r="F214" s="26"/>
      <c r="G214" s="59"/>
      <c r="H214" s="35" t="str">
        <f>IF($G214="","",IFERROR($G214/(1+IFERROR(VLOOKUP($D214,Budgetplanung!$C$6:$E$27,3,FALSE),0)),0))</f>
        <v/>
      </c>
      <c r="I214" s="35" t="str">
        <f t="shared" si="12"/>
        <v/>
      </c>
      <c r="J214" s="35" t="str">
        <f t="shared" si="13"/>
        <v/>
      </c>
      <c r="K214" s="19" t="str">
        <f t="shared" si="14"/>
        <v/>
      </c>
      <c r="L214" s="19" t="str">
        <f t="shared" si="15"/>
        <v/>
      </c>
      <c r="M214" s="20" t="s">
        <v>203</v>
      </c>
    </row>
    <row r="215" spans="1:13" x14ac:dyDescent="0.25">
      <c r="A215" s="58"/>
      <c r="B215" s="26"/>
      <c r="C215" s="26"/>
      <c r="D215" s="26"/>
      <c r="E215" s="26"/>
      <c r="F215" s="26"/>
      <c r="G215" s="59"/>
      <c r="H215" s="35" t="str">
        <f>IF($G215="","",IFERROR($G215/(1+IFERROR(VLOOKUP($D215,Budgetplanung!$C$6:$E$27,3,FALSE),0)),0))</f>
        <v/>
      </c>
      <c r="I215" s="35" t="str">
        <f t="shared" si="12"/>
        <v/>
      </c>
      <c r="J215" s="35" t="str">
        <f t="shared" si="13"/>
        <v/>
      </c>
      <c r="K215" s="19" t="str">
        <f t="shared" si="14"/>
        <v/>
      </c>
      <c r="L215" s="19" t="str">
        <f t="shared" si="15"/>
        <v/>
      </c>
      <c r="M215" s="20" t="s">
        <v>203</v>
      </c>
    </row>
    <row r="216" spans="1:13" x14ac:dyDescent="0.25">
      <c r="A216" s="58"/>
      <c r="B216" s="26"/>
      <c r="C216" s="26"/>
      <c r="D216" s="26"/>
      <c r="E216" s="26"/>
      <c r="F216" s="26"/>
      <c r="G216" s="59"/>
      <c r="H216" s="35" t="str">
        <f>IF($G216="","",IFERROR($G216/(1+IFERROR(VLOOKUP($D216,Budgetplanung!$C$6:$E$27,3,FALSE),0)),0))</f>
        <v/>
      </c>
      <c r="I216" s="35" t="str">
        <f t="shared" si="12"/>
        <v/>
      </c>
      <c r="J216" s="35" t="str">
        <f t="shared" si="13"/>
        <v/>
      </c>
      <c r="K216" s="19" t="str">
        <f t="shared" si="14"/>
        <v/>
      </c>
      <c r="L216" s="19" t="str">
        <f t="shared" si="15"/>
        <v/>
      </c>
      <c r="M216" s="20" t="s">
        <v>203</v>
      </c>
    </row>
    <row r="217" spans="1:13" x14ac:dyDescent="0.25">
      <c r="A217" s="58"/>
      <c r="B217" s="26"/>
      <c r="C217" s="26"/>
      <c r="D217" s="26"/>
      <c r="E217" s="26"/>
      <c r="F217" s="26"/>
      <c r="G217" s="59"/>
      <c r="H217" s="35" t="str">
        <f>IF($G217="","",IFERROR($G217/(1+IFERROR(VLOOKUP($D217,Budgetplanung!$C$6:$E$27,3,FALSE),0)),0))</f>
        <v/>
      </c>
      <c r="I217" s="35" t="str">
        <f t="shared" si="12"/>
        <v/>
      </c>
      <c r="J217" s="35" t="str">
        <f t="shared" si="13"/>
        <v/>
      </c>
      <c r="K217" s="19" t="str">
        <f t="shared" si="14"/>
        <v/>
      </c>
      <c r="L217" s="19" t="str">
        <f t="shared" si="15"/>
        <v/>
      </c>
      <c r="M217" s="20" t="s">
        <v>203</v>
      </c>
    </row>
    <row r="218" spans="1:13" x14ac:dyDescent="0.25">
      <c r="A218" s="58"/>
      <c r="B218" s="26"/>
      <c r="C218" s="26"/>
      <c r="D218" s="26"/>
      <c r="E218" s="26"/>
      <c r="F218" s="26"/>
      <c r="G218" s="59"/>
      <c r="H218" s="35" t="str">
        <f>IF($G218="","",IFERROR($G218/(1+IFERROR(VLOOKUP($D218,Budgetplanung!$C$6:$E$27,3,FALSE),0)),0))</f>
        <v/>
      </c>
      <c r="I218" s="35" t="str">
        <f t="shared" si="12"/>
        <v/>
      </c>
      <c r="J218" s="35" t="str">
        <f t="shared" si="13"/>
        <v/>
      </c>
      <c r="K218" s="19" t="str">
        <f t="shared" si="14"/>
        <v/>
      </c>
      <c r="L218" s="19" t="str">
        <f t="shared" si="15"/>
        <v/>
      </c>
      <c r="M218" s="20" t="s">
        <v>203</v>
      </c>
    </row>
    <row r="219" spans="1:13" x14ac:dyDescent="0.25">
      <c r="A219" s="58"/>
      <c r="B219" s="26"/>
      <c r="C219" s="26"/>
      <c r="D219" s="26"/>
      <c r="E219" s="26"/>
      <c r="F219" s="26"/>
      <c r="G219" s="59"/>
      <c r="H219" s="35" t="str">
        <f>IF($G219="","",IFERROR($G219/(1+IFERROR(VLOOKUP($D219,Budgetplanung!$C$6:$E$27,3,FALSE),0)),0))</f>
        <v/>
      </c>
      <c r="I219" s="35" t="str">
        <f t="shared" si="12"/>
        <v/>
      </c>
      <c r="J219" s="35" t="str">
        <f t="shared" si="13"/>
        <v/>
      </c>
      <c r="K219" s="19" t="str">
        <f t="shared" si="14"/>
        <v/>
      </c>
      <c r="L219" s="19" t="str">
        <f t="shared" si="15"/>
        <v/>
      </c>
      <c r="M219" s="20" t="s">
        <v>203</v>
      </c>
    </row>
    <row r="220" spans="1:13" x14ac:dyDescent="0.25">
      <c r="A220" s="58"/>
      <c r="B220" s="26"/>
      <c r="C220" s="26"/>
      <c r="D220" s="26"/>
      <c r="E220" s="26"/>
      <c r="F220" s="26"/>
      <c r="G220" s="59"/>
      <c r="H220" s="35" t="str">
        <f>IF($G220="","",IFERROR($G220/(1+IFERROR(VLOOKUP($D220,Budgetplanung!$C$6:$E$27,3,FALSE),0)),0))</f>
        <v/>
      </c>
      <c r="I220" s="35" t="str">
        <f t="shared" si="12"/>
        <v/>
      </c>
      <c r="J220" s="35" t="str">
        <f t="shared" si="13"/>
        <v/>
      </c>
      <c r="K220" s="19" t="str">
        <f t="shared" si="14"/>
        <v/>
      </c>
      <c r="L220" s="19" t="str">
        <f t="shared" si="15"/>
        <v/>
      </c>
      <c r="M220" s="20" t="s">
        <v>203</v>
      </c>
    </row>
    <row r="221" spans="1:13" x14ac:dyDescent="0.25">
      <c r="A221" s="58"/>
      <c r="B221" s="26"/>
      <c r="C221" s="26"/>
      <c r="D221" s="26"/>
      <c r="E221" s="26"/>
      <c r="F221" s="26"/>
      <c r="G221" s="59"/>
      <c r="H221" s="35" t="str">
        <f>IF($G221="","",IFERROR($G221/(1+IFERROR(VLOOKUP($D221,Budgetplanung!$C$6:$E$27,3,FALSE),0)),0))</f>
        <v/>
      </c>
      <c r="I221" s="35" t="str">
        <f t="shared" si="12"/>
        <v/>
      </c>
      <c r="J221" s="35" t="str">
        <f t="shared" si="13"/>
        <v/>
      </c>
      <c r="K221" s="19" t="str">
        <f t="shared" si="14"/>
        <v/>
      </c>
      <c r="L221" s="19" t="str">
        <f t="shared" si="15"/>
        <v/>
      </c>
      <c r="M221" s="20" t="s">
        <v>203</v>
      </c>
    </row>
    <row r="222" spans="1:13" x14ac:dyDescent="0.25">
      <c r="A222" s="58"/>
      <c r="B222" s="26"/>
      <c r="C222" s="26"/>
      <c r="D222" s="26"/>
      <c r="E222" s="26"/>
      <c r="F222" s="26"/>
      <c r="G222" s="59"/>
      <c r="H222" s="35" t="str">
        <f>IF($G222="","",IFERROR($G222/(1+IFERROR(VLOOKUP($D222,Budgetplanung!$C$6:$E$27,3,FALSE),0)),0))</f>
        <v/>
      </c>
      <c r="I222" s="35" t="str">
        <f t="shared" si="12"/>
        <v/>
      </c>
      <c r="J222" s="35" t="str">
        <f t="shared" si="13"/>
        <v/>
      </c>
      <c r="K222" s="19" t="str">
        <f t="shared" si="14"/>
        <v/>
      </c>
      <c r="L222" s="19" t="str">
        <f t="shared" si="15"/>
        <v/>
      </c>
      <c r="M222" s="20" t="s">
        <v>203</v>
      </c>
    </row>
    <row r="223" spans="1:13" x14ac:dyDescent="0.25">
      <c r="A223" s="58"/>
      <c r="B223" s="26"/>
      <c r="C223" s="26"/>
      <c r="D223" s="26"/>
      <c r="E223" s="26"/>
      <c r="F223" s="26"/>
      <c r="G223" s="59"/>
      <c r="H223" s="35" t="str">
        <f>IF($G223="","",IFERROR($G223/(1+IFERROR(VLOOKUP($D223,Budgetplanung!$C$6:$E$27,3,FALSE),0)),0))</f>
        <v/>
      </c>
      <c r="I223" s="35" t="str">
        <f t="shared" si="12"/>
        <v/>
      </c>
      <c r="J223" s="35" t="str">
        <f t="shared" si="13"/>
        <v/>
      </c>
      <c r="K223" s="19" t="str">
        <f t="shared" si="14"/>
        <v/>
      </c>
      <c r="L223" s="19" t="str">
        <f t="shared" si="15"/>
        <v/>
      </c>
      <c r="M223" s="20" t="s">
        <v>203</v>
      </c>
    </row>
    <row r="224" spans="1:13" x14ac:dyDescent="0.25">
      <c r="A224" s="58"/>
      <c r="B224" s="26"/>
      <c r="C224" s="26"/>
      <c r="D224" s="26"/>
      <c r="E224" s="26"/>
      <c r="F224" s="26"/>
      <c r="G224" s="59"/>
      <c r="H224" s="35" t="str">
        <f>IF($G224="","",IFERROR($G224/(1+IFERROR(VLOOKUP($D224,Budgetplanung!$C$6:$E$27,3,FALSE),0)),0))</f>
        <v/>
      </c>
      <c r="I224" s="35" t="str">
        <f t="shared" si="12"/>
        <v/>
      </c>
      <c r="J224" s="35" t="str">
        <f t="shared" si="13"/>
        <v/>
      </c>
      <c r="K224" s="19" t="str">
        <f t="shared" si="14"/>
        <v/>
      </c>
      <c r="L224" s="19" t="str">
        <f t="shared" si="15"/>
        <v/>
      </c>
      <c r="M224" s="20" t="s">
        <v>203</v>
      </c>
    </row>
    <row r="225" spans="1:13" x14ac:dyDescent="0.25">
      <c r="A225" s="58"/>
      <c r="B225" s="26"/>
      <c r="C225" s="26"/>
      <c r="D225" s="26"/>
      <c r="E225" s="26"/>
      <c r="F225" s="26"/>
      <c r="G225" s="59"/>
      <c r="H225" s="35" t="str">
        <f>IF($G225="","",IFERROR($G225/(1+IFERROR(VLOOKUP($D225,Budgetplanung!$C$6:$E$27,3,FALSE),0)),0))</f>
        <v/>
      </c>
      <c r="I225" s="35" t="str">
        <f t="shared" si="12"/>
        <v/>
      </c>
      <c r="J225" s="35" t="str">
        <f t="shared" si="13"/>
        <v/>
      </c>
      <c r="K225" s="19" t="str">
        <f t="shared" si="14"/>
        <v/>
      </c>
      <c r="L225" s="19" t="str">
        <f t="shared" si="15"/>
        <v/>
      </c>
      <c r="M225" s="20" t="s">
        <v>203</v>
      </c>
    </row>
    <row r="226" spans="1:13" x14ac:dyDescent="0.25">
      <c r="A226" s="58"/>
      <c r="B226" s="26"/>
      <c r="C226" s="26"/>
      <c r="D226" s="26"/>
      <c r="E226" s="26"/>
      <c r="F226" s="26"/>
      <c r="G226" s="59"/>
      <c r="H226" s="35" t="str">
        <f>IF($G226="","",IFERROR($G226/(1+IFERROR(VLOOKUP($D226,Budgetplanung!$C$6:$E$27,3,FALSE),0)),0))</f>
        <v/>
      </c>
      <c r="I226" s="35" t="str">
        <f t="shared" si="12"/>
        <v/>
      </c>
      <c r="J226" s="35" t="str">
        <f t="shared" si="13"/>
        <v/>
      </c>
      <c r="K226" s="19" t="str">
        <f t="shared" si="14"/>
        <v/>
      </c>
      <c r="L226" s="19" t="str">
        <f t="shared" si="15"/>
        <v/>
      </c>
      <c r="M226" s="20" t="s">
        <v>203</v>
      </c>
    </row>
    <row r="227" spans="1:13" x14ac:dyDescent="0.25">
      <c r="A227" s="58"/>
      <c r="B227" s="26"/>
      <c r="C227" s="26"/>
      <c r="D227" s="26"/>
      <c r="E227" s="26"/>
      <c r="F227" s="26"/>
      <c r="G227" s="59"/>
      <c r="H227" s="35" t="str">
        <f>IF($G227="","",IFERROR($G227/(1+IFERROR(VLOOKUP($D227,Budgetplanung!$C$6:$E$27,3,FALSE),0)),0))</f>
        <v/>
      </c>
      <c r="I227" s="35" t="str">
        <f t="shared" si="12"/>
        <v/>
      </c>
      <c r="J227" s="35" t="str">
        <f t="shared" si="13"/>
        <v/>
      </c>
      <c r="K227" s="19" t="str">
        <f t="shared" si="14"/>
        <v/>
      </c>
      <c r="L227" s="19" t="str">
        <f t="shared" si="15"/>
        <v/>
      </c>
      <c r="M227" s="20" t="s">
        <v>203</v>
      </c>
    </row>
    <row r="228" spans="1:13" x14ac:dyDescent="0.25">
      <c r="A228" s="58"/>
      <c r="B228" s="26"/>
      <c r="C228" s="26"/>
      <c r="D228" s="26"/>
      <c r="E228" s="26"/>
      <c r="F228" s="26"/>
      <c r="G228" s="59"/>
      <c r="H228" s="35" t="str">
        <f>IF($G228="","",IFERROR($G228/(1+IFERROR(VLOOKUP($D228,Budgetplanung!$C$6:$E$27,3,FALSE),0)),0))</f>
        <v/>
      </c>
      <c r="I228" s="35" t="str">
        <f t="shared" si="12"/>
        <v/>
      </c>
      <c r="J228" s="35" t="str">
        <f t="shared" si="13"/>
        <v/>
      </c>
      <c r="K228" s="19" t="str">
        <f t="shared" si="14"/>
        <v/>
      </c>
      <c r="L228" s="19" t="str">
        <f t="shared" si="15"/>
        <v/>
      </c>
      <c r="M228" s="20" t="s">
        <v>203</v>
      </c>
    </row>
    <row r="229" spans="1:13" x14ac:dyDescent="0.25">
      <c r="A229" s="58"/>
      <c r="B229" s="26"/>
      <c r="C229" s="26"/>
      <c r="D229" s="26"/>
      <c r="E229" s="26"/>
      <c r="F229" s="26"/>
      <c r="G229" s="59"/>
      <c r="H229" s="35" t="str">
        <f>IF($G229="","",IFERROR($G229/(1+IFERROR(VLOOKUP($D229,Budgetplanung!$C$6:$E$27,3,FALSE),0)),0))</f>
        <v/>
      </c>
      <c r="I229" s="35" t="str">
        <f t="shared" si="12"/>
        <v/>
      </c>
      <c r="J229" s="35" t="str">
        <f t="shared" si="13"/>
        <v/>
      </c>
      <c r="K229" s="19" t="str">
        <f t="shared" si="14"/>
        <v/>
      </c>
      <c r="L229" s="19" t="str">
        <f t="shared" si="15"/>
        <v/>
      </c>
      <c r="M229" s="20" t="s">
        <v>203</v>
      </c>
    </row>
    <row r="230" spans="1:13" x14ac:dyDescent="0.25">
      <c r="A230" s="58"/>
      <c r="B230" s="26"/>
      <c r="C230" s="26"/>
      <c r="D230" s="26"/>
      <c r="E230" s="26"/>
      <c r="F230" s="26"/>
      <c r="G230" s="59"/>
      <c r="H230" s="35" t="str">
        <f>IF($G230="","",IFERROR($G230/(1+IFERROR(VLOOKUP($D230,Budgetplanung!$C$6:$E$27,3,FALSE),0)),0))</f>
        <v/>
      </c>
      <c r="I230" s="35" t="str">
        <f t="shared" si="12"/>
        <v/>
      </c>
      <c r="J230" s="35" t="str">
        <f t="shared" si="13"/>
        <v/>
      </c>
      <c r="K230" s="19" t="str">
        <f t="shared" si="14"/>
        <v/>
      </c>
      <c r="L230" s="19" t="str">
        <f t="shared" si="15"/>
        <v/>
      </c>
      <c r="M230" s="20" t="s">
        <v>203</v>
      </c>
    </row>
    <row r="231" spans="1:13" x14ac:dyDescent="0.25">
      <c r="A231" s="58"/>
      <c r="B231" s="26"/>
      <c r="C231" s="26"/>
      <c r="D231" s="26"/>
      <c r="E231" s="26"/>
      <c r="F231" s="26"/>
      <c r="G231" s="59"/>
      <c r="H231" s="35" t="str">
        <f>IF($G231="","",IFERROR($G231/(1+IFERROR(VLOOKUP($D231,Budgetplanung!$C$6:$E$27,3,FALSE),0)),0))</f>
        <v/>
      </c>
      <c r="I231" s="35" t="str">
        <f t="shared" si="12"/>
        <v/>
      </c>
      <c r="J231" s="35" t="str">
        <f t="shared" si="13"/>
        <v/>
      </c>
      <c r="K231" s="19" t="str">
        <f t="shared" si="14"/>
        <v/>
      </c>
      <c r="L231" s="19" t="str">
        <f t="shared" si="15"/>
        <v/>
      </c>
      <c r="M231" s="20" t="s">
        <v>203</v>
      </c>
    </row>
    <row r="232" spans="1:13" x14ac:dyDescent="0.25">
      <c r="A232" s="58"/>
      <c r="B232" s="26"/>
      <c r="C232" s="26"/>
      <c r="D232" s="26"/>
      <c r="E232" s="26"/>
      <c r="F232" s="26"/>
      <c r="G232" s="59"/>
      <c r="H232" s="35" t="str">
        <f>IF($G232="","",IFERROR($G232/(1+IFERROR(VLOOKUP($D232,Budgetplanung!$C$6:$E$27,3,FALSE),0)),0))</f>
        <v/>
      </c>
      <c r="I232" s="35" t="str">
        <f t="shared" si="12"/>
        <v/>
      </c>
      <c r="J232" s="35" t="str">
        <f t="shared" si="13"/>
        <v/>
      </c>
      <c r="K232" s="19" t="str">
        <f t="shared" si="14"/>
        <v/>
      </c>
      <c r="L232" s="19" t="str">
        <f t="shared" si="15"/>
        <v/>
      </c>
      <c r="M232" s="20" t="s">
        <v>203</v>
      </c>
    </row>
    <row r="233" spans="1:13" x14ac:dyDescent="0.25">
      <c r="A233" s="58"/>
      <c r="B233" s="26"/>
      <c r="C233" s="26"/>
      <c r="D233" s="26"/>
      <c r="E233" s="26"/>
      <c r="F233" s="26"/>
      <c r="G233" s="59"/>
      <c r="H233" s="35" t="str">
        <f>IF($G233="","",IFERROR($G233/(1+IFERROR(VLOOKUP($D233,Budgetplanung!$C$6:$E$27,3,FALSE),0)),0))</f>
        <v/>
      </c>
      <c r="I233" s="35" t="str">
        <f t="shared" si="12"/>
        <v/>
      </c>
      <c r="J233" s="35" t="str">
        <f t="shared" si="13"/>
        <v/>
      </c>
      <c r="K233" s="19" t="str">
        <f t="shared" si="14"/>
        <v/>
      </c>
      <c r="L233" s="19" t="str">
        <f t="shared" si="15"/>
        <v/>
      </c>
      <c r="M233" s="20" t="s">
        <v>203</v>
      </c>
    </row>
    <row r="234" spans="1:13" x14ac:dyDescent="0.25">
      <c r="A234" s="58"/>
      <c r="B234" s="26"/>
      <c r="C234" s="26"/>
      <c r="D234" s="26"/>
      <c r="E234" s="26"/>
      <c r="F234" s="26"/>
      <c r="G234" s="59"/>
      <c r="H234" s="35" t="str">
        <f>IF($G234="","",IFERROR($G234/(1+IFERROR(VLOOKUP($D234,Budgetplanung!$C$6:$E$27,3,FALSE),0)),0))</f>
        <v/>
      </c>
      <c r="I234" s="35" t="str">
        <f t="shared" si="12"/>
        <v/>
      </c>
      <c r="J234" s="35" t="str">
        <f t="shared" si="13"/>
        <v/>
      </c>
      <c r="K234" s="19" t="str">
        <f t="shared" si="14"/>
        <v/>
      </c>
      <c r="L234" s="19" t="str">
        <f t="shared" si="15"/>
        <v/>
      </c>
      <c r="M234" s="20" t="s">
        <v>203</v>
      </c>
    </row>
    <row r="235" spans="1:13" x14ac:dyDescent="0.25">
      <c r="A235" s="58"/>
      <c r="B235" s="26"/>
      <c r="C235" s="26"/>
      <c r="D235" s="26"/>
      <c r="E235" s="26"/>
      <c r="F235" s="26"/>
      <c r="G235" s="59"/>
      <c r="H235" s="35" t="str">
        <f>IF($G235="","",IFERROR($G235/(1+IFERROR(VLOOKUP($D235,Budgetplanung!$C$6:$E$27,3,FALSE),0)),0))</f>
        <v/>
      </c>
      <c r="I235" s="35" t="str">
        <f t="shared" si="12"/>
        <v/>
      </c>
      <c r="J235" s="35" t="str">
        <f t="shared" si="13"/>
        <v/>
      </c>
      <c r="K235" s="19" t="str">
        <f t="shared" si="14"/>
        <v/>
      </c>
      <c r="L235" s="19" t="str">
        <f t="shared" si="15"/>
        <v/>
      </c>
      <c r="M235" s="20" t="s">
        <v>203</v>
      </c>
    </row>
    <row r="236" spans="1:13" x14ac:dyDescent="0.25">
      <c r="A236" s="58"/>
      <c r="B236" s="26"/>
      <c r="C236" s="26"/>
      <c r="D236" s="26"/>
      <c r="E236" s="26"/>
      <c r="F236" s="26"/>
      <c r="G236" s="59"/>
      <c r="H236" s="35" t="str">
        <f>IF($G236="","",IFERROR($G236/(1+IFERROR(VLOOKUP($D236,Budgetplanung!$C$6:$E$27,3,FALSE),0)),0))</f>
        <v/>
      </c>
      <c r="I236" s="35" t="str">
        <f t="shared" si="12"/>
        <v/>
      </c>
      <c r="J236" s="35" t="str">
        <f t="shared" si="13"/>
        <v/>
      </c>
      <c r="K236" s="19" t="str">
        <f t="shared" si="14"/>
        <v/>
      </c>
      <c r="L236" s="19" t="str">
        <f t="shared" si="15"/>
        <v/>
      </c>
      <c r="M236" s="20" t="s">
        <v>203</v>
      </c>
    </row>
    <row r="237" spans="1:13" x14ac:dyDescent="0.25">
      <c r="A237" s="58"/>
      <c r="B237" s="26"/>
      <c r="C237" s="26"/>
      <c r="D237" s="26"/>
      <c r="E237" s="26"/>
      <c r="F237" s="26"/>
      <c r="G237" s="59"/>
      <c r="H237" s="35" t="str">
        <f>IF($G237="","",IFERROR($G237/(1+IFERROR(VLOOKUP($D237,Budgetplanung!$C$6:$E$27,3,FALSE),0)),0))</f>
        <v/>
      </c>
      <c r="I237" s="35" t="str">
        <f t="shared" si="12"/>
        <v/>
      </c>
      <c r="J237" s="35" t="str">
        <f t="shared" si="13"/>
        <v/>
      </c>
      <c r="K237" s="19" t="str">
        <f t="shared" si="14"/>
        <v/>
      </c>
      <c r="L237" s="19" t="str">
        <f t="shared" si="15"/>
        <v/>
      </c>
      <c r="M237" s="20" t="s">
        <v>203</v>
      </c>
    </row>
    <row r="238" spans="1:13" x14ac:dyDescent="0.25">
      <c r="A238" s="58"/>
      <c r="B238" s="26"/>
      <c r="C238" s="26"/>
      <c r="D238" s="26"/>
      <c r="E238" s="26"/>
      <c r="F238" s="26"/>
      <c r="G238" s="59"/>
      <c r="H238" s="35" t="str">
        <f>IF($G238="","",IFERROR($G238/(1+IFERROR(VLOOKUP($D238,Budgetplanung!$C$6:$E$27,3,FALSE),0)),0))</f>
        <v/>
      </c>
      <c r="I238" s="35" t="str">
        <f t="shared" si="12"/>
        <v/>
      </c>
      <c r="J238" s="35" t="str">
        <f t="shared" si="13"/>
        <v/>
      </c>
      <c r="K238" s="19" t="str">
        <f t="shared" si="14"/>
        <v/>
      </c>
      <c r="L238" s="19" t="str">
        <f t="shared" si="15"/>
        <v/>
      </c>
      <c r="M238" s="20" t="s">
        <v>203</v>
      </c>
    </row>
    <row r="239" spans="1:13" x14ac:dyDescent="0.25">
      <c r="A239" s="58"/>
      <c r="B239" s="26"/>
      <c r="C239" s="26"/>
      <c r="D239" s="26"/>
      <c r="E239" s="26"/>
      <c r="F239" s="26"/>
      <c r="G239" s="59"/>
      <c r="H239" s="35" t="str">
        <f>IF($G239="","",IFERROR($G239/(1+IFERROR(VLOOKUP($D239,Budgetplanung!$C$6:$E$27,3,FALSE),0)),0))</f>
        <v/>
      </c>
      <c r="I239" s="35" t="str">
        <f t="shared" si="12"/>
        <v/>
      </c>
      <c r="J239" s="35" t="str">
        <f t="shared" si="13"/>
        <v/>
      </c>
      <c r="K239" s="19" t="str">
        <f t="shared" si="14"/>
        <v/>
      </c>
      <c r="L239" s="19" t="str">
        <f t="shared" si="15"/>
        <v/>
      </c>
      <c r="M239" s="20" t="s">
        <v>203</v>
      </c>
    </row>
    <row r="240" spans="1:13" x14ac:dyDescent="0.25">
      <c r="A240" s="58"/>
      <c r="B240" s="26"/>
      <c r="C240" s="26"/>
      <c r="D240" s="26"/>
      <c r="E240" s="26"/>
      <c r="F240" s="26"/>
      <c r="G240" s="59"/>
      <c r="H240" s="35" t="str">
        <f>IF($G240="","",IFERROR($G240/(1+IFERROR(VLOOKUP($D240,Budgetplanung!$C$6:$E$27,3,FALSE),0)),0))</f>
        <v/>
      </c>
      <c r="I240" s="35" t="str">
        <f t="shared" si="12"/>
        <v/>
      </c>
      <c r="J240" s="35" t="str">
        <f t="shared" si="13"/>
        <v/>
      </c>
      <c r="K240" s="19" t="str">
        <f t="shared" si="14"/>
        <v/>
      </c>
      <c r="L240" s="19" t="str">
        <f t="shared" si="15"/>
        <v/>
      </c>
      <c r="M240" s="20" t="s">
        <v>203</v>
      </c>
    </row>
    <row r="241" spans="1:13" x14ac:dyDescent="0.25">
      <c r="A241" s="58"/>
      <c r="B241" s="26"/>
      <c r="C241" s="26"/>
      <c r="D241" s="26"/>
      <c r="E241" s="26"/>
      <c r="F241" s="26"/>
      <c r="G241" s="59"/>
      <c r="H241" s="35" t="str">
        <f>IF($G241="","",IFERROR($G241/(1+IFERROR(VLOOKUP($D241,Budgetplanung!$C$6:$E$27,3,FALSE),0)),0))</f>
        <v/>
      </c>
      <c r="I241" s="35" t="str">
        <f t="shared" si="12"/>
        <v/>
      </c>
      <c r="J241" s="35" t="str">
        <f t="shared" si="13"/>
        <v/>
      </c>
      <c r="K241" s="19" t="str">
        <f t="shared" si="14"/>
        <v/>
      </c>
      <c r="L241" s="19" t="str">
        <f t="shared" si="15"/>
        <v/>
      </c>
      <c r="M241" s="20" t="s">
        <v>203</v>
      </c>
    </row>
    <row r="242" spans="1:13" x14ac:dyDescent="0.25">
      <c r="A242" s="58"/>
      <c r="B242" s="26"/>
      <c r="C242" s="26"/>
      <c r="D242" s="26"/>
      <c r="E242" s="26"/>
      <c r="F242" s="26"/>
      <c r="G242" s="59"/>
      <c r="H242" s="35" t="str">
        <f>IF($G242="","",IFERROR($G242/(1+IFERROR(VLOOKUP($D242,Budgetplanung!$C$6:$E$27,3,FALSE),0)),0))</f>
        <v/>
      </c>
      <c r="I242" s="35" t="str">
        <f t="shared" si="12"/>
        <v/>
      </c>
      <c r="J242" s="35" t="str">
        <f t="shared" si="13"/>
        <v/>
      </c>
      <c r="K242" s="19" t="str">
        <f t="shared" si="14"/>
        <v/>
      </c>
      <c r="L242" s="19" t="str">
        <f t="shared" si="15"/>
        <v/>
      </c>
      <c r="M242" s="20" t="s">
        <v>203</v>
      </c>
    </row>
    <row r="243" spans="1:13" x14ac:dyDescent="0.25">
      <c r="A243" s="58"/>
      <c r="B243" s="26"/>
      <c r="C243" s="26"/>
      <c r="D243" s="26"/>
      <c r="E243" s="26"/>
      <c r="F243" s="26"/>
      <c r="G243" s="59"/>
      <c r="H243" s="35" t="str">
        <f>IF($G243="","",IFERROR($G243/(1+IFERROR(VLOOKUP($D243,Budgetplanung!$C$6:$E$27,3,FALSE),0)),0))</f>
        <v/>
      </c>
      <c r="I243" s="35" t="str">
        <f t="shared" si="12"/>
        <v/>
      </c>
      <c r="J243" s="35" t="str">
        <f t="shared" si="13"/>
        <v/>
      </c>
      <c r="K243" s="19" t="str">
        <f t="shared" si="14"/>
        <v/>
      </c>
      <c r="L243" s="19" t="str">
        <f t="shared" si="15"/>
        <v/>
      </c>
      <c r="M243" s="20" t="s">
        <v>203</v>
      </c>
    </row>
    <row r="244" spans="1:13" x14ac:dyDescent="0.25">
      <c r="A244" s="58"/>
      <c r="B244" s="26"/>
      <c r="C244" s="26"/>
      <c r="D244" s="26"/>
      <c r="E244" s="26"/>
      <c r="F244" s="26"/>
      <c r="G244" s="59"/>
      <c r="H244" s="35" t="str">
        <f>IF($G244="","",IFERROR($G244/(1+IFERROR(VLOOKUP($D244,Budgetplanung!$C$6:$E$27,3,FALSE),0)),0))</f>
        <v/>
      </c>
      <c r="I244" s="35" t="str">
        <f t="shared" si="12"/>
        <v/>
      </c>
      <c r="J244" s="35" t="str">
        <f t="shared" si="13"/>
        <v/>
      </c>
      <c r="K244" s="19" t="str">
        <f t="shared" si="14"/>
        <v/>
      </c>
      <c r="L244" s="19" t="str">
        <f t="shared" si="15"/>
        <v/>
      </c>
      <c r="M244" s="20" t="s">
        <v>203</v>
      </c>
    </row>
    <row r="245" spans="1:13" x14ac:dyDescent="0.25">
      <c r="A245" s="58"/>
      <c r="B245" s="26"/>
      <c r="C245" s="26"/>
      <c r="D245" s="26"/>
      <c r="E245" s="26"/>
      <c r="F245" s="26"/>
      <c r="G245" s="59"/>
      <c r="H245" s="35" t="str">
        <f>IF($G245="","",IFERROR($G245/(1+IFERROR(VLOOKUP($D245,Budgetplanung!$C$6:$E$27,3,FALSE),0)),0))</f>
        <v/>
      </c>
      <c r="I245" s="35" t="str">
        <f t="shared" si="12"/>
        <v/>
      </c>
      <c r="J245" s="35" t="str">
        <f t="shared" si="13"/>
        <v/>
      </c>
      <c r="K245" s="19" t="str">
        <f t="shared" si="14"/>
        <v/>
      </c>
      <c r="L245" s="19" t="str">
        <f t="shared" si="15"/>
        <v/>
      </c>
      <c r="M245" s="20" t="s">
        <v>203</v>
      </c>
    </row>
    <row r="246" spans="1:13" x14ac:dyDescent="0.25">
      <c r="A246" s="58"/>
      <c r="B246" s="26"/>
      <c r="C246" s="26"/>
      <c r="D246" s="26"/>
      <c r="E246" s="26"/>
      <c r="F246" s="26"/>
      <c r="G246" s="59"/>
      <c r="H246" s="35" t="str">
        <f>IF($G246="","",IFERROR($G246/(1+IFERROR(VLOOKUP($D246,Budgetplanung!$C$6:$E$27,3,FALSE),0)),0))</f>
        <v/>
      </c>
      <c r="I246" s="35" t="str">
        <f t="shared" si="12"/>
        <v/>
      </c>
      <c r="J246" s="35" t="str">
        <f t="shared" si="13"/>
        <v/>
      </c>
      <c r="K246" s="19" t="str">
        <f t="shared" si="14"/>
        <v/>
      </c>
      <c r="L246" s="19" t="str">
        <f t="shared" si="15"/>
        <v/>
      </c>
      <c r="M246" s="20" t="s">
        <v>203</v>
      </c>
    </row>
    <row r="247" spans="1:13" x14ac:dyDescent="0.25">
      <c r="A247" s="58"/>
      <c r="B247" s="26"/>
      <c r="C247" s="26"/>
      <c r="D247" s="26"/>
      <c r="E247" s="26"/>
      <c r="F247" s="26"/>
      <c r="G247" s="59"/>
      <c r="H247" s="35" t="str">
        <f>IF($G247="","",IFERROR($G247/(1+IFERROR(VLOOKUP($D247,Budgetplanung!$C$6:$E$27,3,FALSE),0)),0))</f>
        <v/>
      </c>
      <c r="I247" s="35" t="str">
        <f t="shared" si="12"/>
        <v/>
      </c>
      <c r="J247" s="35" t="str">
        <f t="shared" si="13"/>
        <v/>
      </c>
      <c r="K247" s="19" t="str">
        <f t="shared" si="14"/>
        <v/>
      </c>
      <c r="L247" s="19" t="str">
        <f t="shared" si="15"/>
        <v/>
      </c>
      <c r="M247" s="20" t="s">
        <v>203</v>
      </c>
    </row>
    <row r="248" spans="1:13" x14ac:dyDescent="0.25">
      <c r="A248" s="58"/>
      <c r="B248" s="26"/>
      <c r="C248" s="26"/>
      <c r="D248" s="26"/>
      <c r="E248" s="26"/>
      <c r="F248" s="26"/>
      <c r="G248" s="59"/>
      <c r="H248" s="35" t="str">
        <f>IF($G248="","",IFERROR($G248/(1+IFERROR(VLOOKUP($D248,Budgetplanung!$C$6:$E$27,3,FALSE),0)),0))</f>
        <v/>
      </c>
      <c r="I248" s="35" t="str">
        <f t="shared" si="12"/>
        <v/>
      </c>
      <c r="J248" s="35" t="str">
        <f t="shared" si="13"/>
        <v/>
      </c>
      <c r="K248" s="19" t="str">
        <f t="shared" si="14"/>
        <v/>
      </c>
      <c r="L248" s="19" t="str">
        <f t="shared" si="15"/>
        <v/>
      </c>
      <c r="M248" s="20" t="s">
        <v>203</v>
      </c>
    </row>
    <row r="249" spans="1:13" x14ac:dyDescent="0.25">
      <c r="A249" s="58"/>
      <c r="B249" s="26"/>
      <c r="C249" s="26"/>
      <c r="D249" s="26"/>
      <c r="E249" s="26"/>
      <c r="F249" s="26"/>
      <c r="G249" s="59"/>
      <c r="H249" s="35" t="str">
        <f>IF($G249="","",IFERROR($G249/(1+IFERROR(VLOOKUP($D249,Budgetplanung!$C$6:$E$27,3,FALSE),0)),0))</f>
        <v/>
      </c>
      <c r="I249" s="35" t="str">
        <f t="shared" si="12"/>
        <v/>
      </c>
      <c r="J249" s="35" t="str">
        <f t="shared" si="13"/>
        <v/>
      </c>
      <c r="K249" s="19" t="str">
        <f t="shared" si="14"/>
        <v/>
      </c>
      <c r="L249" s="19" t="str">
        <f t="shared" si="15"/>
        <v/>
      </c>
      <c r="M249" s="20" t="s">
        <v>203</v>
      </c>
    </row>
    <row r="250" spans="1:13" x14ac:dyDescent="0.25">
      <c r="A250" s="58"/>
      <c r="B250" s="26"/>
      <c r="C250" s="26"/>
      <c r="D250" s="26"/>
      <c r="E250" s="26"/>
      <c r="F250" s="26"/>
      <c r="G250" s="59"/>
      <c r="H250" s="35" t="str">
        <f>IF($G250="","",IFERROR($G250/(1+IFERROR(VLOOKUP($D250,Budgetplanung!$C$6:$E$27,3,FALSE),0)),0))</f>
        <v/>
      </c>
      <c r="I250" s="35" t="str">
        <f t="shared" si="12"/>
        <v/>
      </c>
      <c r="J250" s="35" t="str">
        <f t="shared" si="13"/>
        <v/>
      </c>
      <c r="K250" s="19" t="str">
        <f t="shared" si="14"/>
        <v/>
      </c>
      <c r="L250" s="19" t="str">
        <f t="shared" si="15"/>
        <v/>
      </c>
      <c r="M250" s="20" t="s">
        <v>203</v>
      </c>
    </row>
    <row r="251" spans="1:13" x14ac:dyDescent="0.25">
      <c r="A251" s="58"/>
      <c r="B251" s="26"/>
      <c r="C251" s="26"/>
      <c r="D251" s="26"/>
      <c r="E251" s="26"/>
      <c r="F251" s="26"/>
      <c r="G251" s="59"/>
      <c r="H251" s="35" t="str">
        <f>IF($G251="","",IFERROR($G251/(1+IFERROR(VLOOKUP($D251,Budgetplanung!$C$6:$E$27,3,FALSE),0)),0))</f>
        <v/>
      </c>
      <c r="I251" s="35" t="str">
        <f t="shared" si="12"/>
        <v/>
      </c>
      <c r="J251" s="35" t="str">
        <f t="shared" si="13"/>
        <v/>
      </c>
      <c r="K251" s="19" t="str">
        <f t="shared" si="14"/>
        <v/>
      </c>
      <c r="L251" s="19" t="str">
        <f t="shared" si="15"/>
        <v/>
      </c>
      <c r="M251" s="20" t="s">
        <v>203</v>
      </c>
    </row>
    <row r="252" spans="1:13" x14ac:dyDescent="0.25">
      <c r="A252" s="58"/>
      <c r="B252" s="26"/>
      <c r="C252" s="26"/>
      <c r="D252" s="26"/>
      <c r="E252" s="26"/>
      <c r="F252" s="26"/>
      <c r="G252" s="59"/>
      <c r="H252" s="35" t="str">
        <f>IF($G252="","",IFERROR($G252/(1+IFERROR(VLOOKUP($D252,Budgetplanung!$C$6:$E$27,3,FALSE),0)),0))</f>
        <v/>
      </c>
      <c r="I252" s="35" t="str">
        <f t="shared" si="12"/>
        <v/>
      </c>
      <c r="J252" s="35" t="str">
        <f t="shared" si="13"/>
        <v/>
      </c>
      <c r="K252" s="19" t="str">
        <f t="shared" si="14"/>
        <v/>
      </c>
      <c r="L252" s="19" t="str">
        <f t="shared" si="15"/>
        <v/>
      </c>
      <c r="M252" s="20" t="s">
        <v>203</v>
      </c>
    </row>
    <row r="253" spans="1:13" x14ac:dyDescent="0.25">
      <c r="A253" s="58"/>
      <c r="B253" s="26"/>
      <c r="C253" s="26"/>
      <c r="D253" s="26"/>
      <c r="E253" s="26"/>
      <c r="F253" s="26"/>
      <c r="G253" s="59"/>
      <c r="H253" s="35" t="str">
        <f>IF($G253="","",IFERROR($G253/(1+IFERROR(VLOOKUP($D253,Budgetplanung!$C$6:$E$27,3,FALSE),0)),0))</f>
        <v/>
      </c>
      <c r="I253" s="35" t="str">
        <f t="shared" si="12"/>
        <v/>
      </c>
      <c r="J253" s="35" t="str">
        <f t="shared" si="13"/>
        <v/>
      </c>
      <c r="K253" s="19" t="str">
        <f t="shared" si="14"/>
        <v/>
      </c>
      <c r="L253" s="19" t="str">
        <f t="shared" si="15"/>
        <v/>
      </c>
      <c r="M253" s="20" t="s">
        <v>203</v>
      </c>
    </row>
    <row r="254" spans="1:13" x14ac:dyDescent="0.25">
      <c r="A254" s="58"/>
      <c r="B254" s="26"/>
      <c r="C254" s="26"/>
      <c r="D254" s="26"/>
      <c r="E254" s="26"/>
      <c r="F254" s="26"/>
      <c r="G254" s="59"/>
      <c r="H254" s="35" t="str">
        <f>IF($G254="","",IFERROR($G254/(1+IFERROR(VLOOKUP($D254,Budgetplanung!$C$6:$E$27,3,FALSE),0)),0))</f>
        <v/>
      </c>
      <c r="I254" s="35" t="str">
        <f t="shared" si="12"/>
        <v/>
      </c>
      <c r="J254" s="35" t="str">
        <f t="shared" si="13"/>
        <v/>
      </c>
      <c r="K254" s="19" t="str">
        <f t="shared" si="14"/>
        <v/>
      </c>
      <c r="L254" s="19" t="str">
        <f t="shared" si="15"/>
        <v/>
      </c>
      <c r="M254" s="20" t="s">
        <v>203</v>
      </c>
    </row>
    <row r="255" spans="1:13" x14ac:dyDescent="0.25">
      <c r="A255" s="58"/>
      <c r="B255" s="26"/>
      <c r="C255" s="26"/>
      <c r="D255" s="26"/>
      <c r="E255" s="26"/>
      <c r="F255" s="26"/>
      <c r="G255" s="59"/>
      <c r="H255" s="35" t="str">
        <f>IF($G255="","",IFERROR($G255/(1+IFERROR(VLOOKUP($D255,Budgetplanung!$C$6:$E$27,3,FALSE),0)),0))</f>
        <v/>
      </c>
      <c r="I255" s="35" t="str">
        <f t="shared" si="12"/>
        <v/>
      </c>
      <c r="J255" s="35" t="str">
        <f t="shared" si="13"/>
        <v/>
      </c>
      <c r="K255" s="19" t="str">
        <f t="shared" si="14"/>
        <v/>
      </c>
      <c r="L255" s="19" t="str">
        <f t="shared" si="15"/>
        <v/>
      </c>
      <c r="M255" s="20" t="s">
        <v>203</v>
      </c>
    </row>
    <row r="256" spans="1:13" x14ac:dyDescent="0.25">
      <c r="A256" s="58"/>
      <c r="B256" s="26"/>
      <c r="C256" s="26"/>
      <c r="D256" s="26"/>
      <c r="E256" s="26"/>
      <c r="F256" s="26"/>
      <c r="G256" s="59"/>
      <c r="H256" s="35" t="str">
        <f>IF($G256="","",IFERROR($G256/(1+IFERROR(VLOOKUP($D256,Budgetplanung!$C$6:$E$27,3,FALSE),0)),0))</f>
        <v/>
      </c>
      <c r="I256" s="35" t="str">
        <f t="shared" si="12"/>
        <v/>
      </c>
      <c r="J256" s="35" t="str">
        <f t="shared" si="13"/>
        <v/>
      </c>
      <c r="K256" s="19" t="str">
        <f t="shared" si="14"/>
        <v/>
      </c>
      <c r="L256" s="19" t="str">
        <f t="shared" si="15"/>
        <v/>
      </c>
      <c r="M256" s="20" t="s">
        <v>203</v>
      </c>
    </row>
    <row r="257" spans="1:13" x14ac:dyDescent="0.25">
      <c r="A257" s="58"/>
      <c r="B257" s="26"/>
      <c r="C257" s="26"/>
      <c r="D257" s="26"/>
      <c r="E257" s="26"/>
      <c r="F257" s="26"/>
      <c r="G257" s="59"/>
      <c r="H257" s="35" t="str">
        <f>IF($G257="","",IFERROR($G257/(1+IFERROR(VLOOKUP($D257,Budgetplanung!$C$6:$E$27,3,FALSE),0)),0))</f>
        <v/>
      </c>
      <c r="I257" s="35" t="str">
        <f t="shared" si="12"/>
        <v/>
      </c>
      <c r="J257" s="35" t="str">
        <f t="shared" si="13"/>
        <v/>
      </c>
      <c r="K257" s="19" t="str">
        <f t="shared" si="14"/>
        <v/>
      </c>
      <c r="L257" s="19" t="str">
        <f t="shared" si="15"/>
        <v/>
      </c>
      <c r="M257" s="20" t="s">
        <v>203</v>
      </c>
    </row>
    <row r="258" spans="1:13" x14ac:dyDescent="0.25">
      <c r="A258" s="58"/>
      <c r="B258" s="26"/>
      <c r="C258" s="26"/>
      <c r="D258" s="26"/>
      <c r="E258" s="26"/>
      <c r="F258" s="26"/>
      <c r="G258" s="59"/>
      <c r="H258" s="35" t="str">
        <f>IF($G258="","",IFERROR($G258/(1+IFERROR(VLOOKUP($D258,Budgetplanung!$C$6:$E$27,3,FALSE),0)),0))</f>
        <v/>
      </c>
      <c r="I258" s="35" t="str">
        <f t="shared" si="12"/>
        <v/>
      </c>
      <c r="J258" s="35" t="str">
        <f t="shared" si="13"/>
        <v/>
      </c>
      <c r="K258" s="19" t="str">
        <f t="shared" si="14"/>
        <v/>
      </c>
      <c r="L258" s="19" t="str">
        <f t="shared" si="15"/>
        <v/>
      </c>
      <c r="M258" s="20" t="s">
        <v>203</v>
      </c>
    </row>
    <row r="259" spans="1:13" x14ac:dyDescent="0.25">
      <c r="A259" s="58"/>
      <c r="B259" s="26"/>
      <c r="C259" s="26"/>
      <c r="D259" s="26"/>
      <c r="E259" s="26"/>
      <c r="F259" s="26"/>
      <c r="G259" s="59"/>
      <c r="H259" s="35" t="str">
        <f>IF($G259="","",IFERROR($G259/(1+IFERROR(VLOOKUP($D259,Budgetplanung!$C$6:$E$27,3,FALSE),0)),0))</f>
        <v/>
      </c>
      <c r="I259" s="35" t="str">
        <f t="shared" si="12"/>
        <v/>
      </c>
      <c r="J259" s="35" t="str">
        <f t="shared" si="13"/>
        <v/>
      </c>
      <c r="K259" s="19" t="str">
        <f t="shared" si="14"/>
        <v/>
      </c>
      <c r="L259" s="19" t="str">
        <f t="shared" si="15"/>
        <v/>
      </c>
      <c r="M259" s="20" t="s">
        <v>203</v>
      </c>
    </row>
    <row r="260" spans="1:13" x14ac:dyDescent="0.25">
      <c r="A260" s="58"/>
      <c r="B260" s="26"/>
      <c r="C260" s="26"/>
      <c r="D260" s="26"/>
      <c r="E260" s="26"/>
      <c r="F260" s="26"/>
      <c r="G260" s="59"/>
      <c r="H260" s="35" t="str">
        <f>IF($G260="","",IFERROR($G260/(1+IFERROR(VLOOKUP($D260,Budgetplanung!$C$6:$E$27,3,FALSE),0)),0))</f>
        <v/>
      </c>
      <c r="I260" s="35" t="str">
        <f t="shared" si="12"/>
        <v/>
      </c>
      <c r="J260" s="35" t="str">
        <f t="shared" si="13"/>
        <v/>
      </c>
      <c r="K260" s="19" t="str">
        <f t="shared" si="14"/>
        <v/>
      </c>
      <c r="L260" s="19" t="str">
        <f t="shared" si="15"/>
        <v/>
      </c>
      <c r="M260" s="20" t="s">
        <v>203</v>
      </c>
    </row>
    <row r="261" spans="1:13" x14ac:dyDescent="0.25">
      <c r="A261" s="58"/>
      <c r="B261" s="26"/>
      <c r="C261" s="26"/>
      <c r="D261" s="26"/>
      <c r="E261" s="26"/>
      <c r="F261" s="26"/>
      <c r="G261" s="59"/>
      <c r="H261" s="35" t="str">
        <f>IF($G261="","",IFERROR($G261/(1+IFERROR(VLOOKUP($D261,Budgetplanung!$C$6:$E$27,3,FALSE),0)),0))</f>
        <v/>
      </c>
      <c r="I261" s="35" t="str">
        <f t="shared" si="12"/>
        <v/>
      </c>
      <c r="J261" s="35" t="str">
        <f t="shared" si="13"/>
        <v/>
      </c>
      <c r="K261" s="19" t="str">
        <f t="shared" si="14"/>
        <v/>
      </c>
      <c r="L261" s="19" t="str">
        <f t="shared" si="15"/>
        <v/>
      </c>
      <c r="M261" s="20" t="s">
        <v>203</v>
      </c>
    </row>
    <row r="262" spans="1:13" x14ac:dyDescent="0.25">
      <c r="A262" s="58"/>
      <c r="B262" s="26"/>
      <c r="C262" s="26"/>
      <c r="D262" s="26"/>
      <c r="E262" s="26"/>
      <c r="F262" s="26"/>
      <c r="G262" s="59"/>
      <c r="H262" s="35" t="str">
        <f>IF($G262="","",IFERROR($G262/(1+IFERROR(VLOOKUP($D262,Budgetplanung!$C$6:$E$27,3,FALSE),0)),0))</f>
        <v/>
      </c>
      <c r="I262" s="35" t="str">
        <f t="shared" ref="I262:I305" si="16">IF($G262="","",$G262-$H262)</f>
        <v/>
      </c>
      <c r="J262" s="35" t="str">
        <f t="shared" ref="J262:J305" si="17">IF($G262="","",IF($B262="Einzahlung",$H262,-$H262))</f>
        <v/>
      </c>
      <c r="K262" s="19" t="str">
        <f t="shared" ref="K262:K305" si="18">IF($A262="","",MONTH($A262))</f>
        <v/>
      </c>
      <c r="L262" s="19" t="str">
        <f t="shared" ref="L262:L305" si="19">IF($A262="","",YEAR($A262))</f>
        <v/>
      </c>
      <c r="M262" s="20" t="s">
        <v>203</v>
      </c>
    </row>
    <row r="263" spans="1:13" x14ac:dyDescent="0.25">
      <c r="A263" s="58"/>
      <c r="B263" s="26"/>
      <c r="C263" s="26"/>
      <c r="D263" s="26"/>
      <c r="E263" s="26"/>
      <c r="F263" s="26"/>
      <c r="G263" s="59"/>
      <c r="H263" s="35" t="str">
        <f>IF($G263="","",IFERROR($G263/(1+IFERROR(VLOOKUP($D263,Budgetplanung!$C$6:$E$27,3,FALSE),0)),0))</f>
        <v/>
      </c>
      <c r="I263" s="35" t="str">
        <f t="shared" si="16"/>
        <v/>
      </c>
      <c r="J263" s="35" t="str">
        <f t="shared" si="17"/>
        <v/>
      </c>
      <c r="K263" s="19" t="str">
        <f t="shared" si="18"/>
        <v/>
      </c>
      <c r="L263" s="19" t="str">
        <f t="shared" si="19"/>
        <v/>
      </c>
      <c r="M263" s="20" t="s">
        <v>203</v>
      </c>
    </row>
    <row r="264" spans="1:13" x14ac:dyDescent="0.25">
      <c r="A264" s="58"/>
      <c r="B264" s="26"/>
      <c r="C264" s="26"/>
      <c r="D264" s="26"/>
      <c r="E264" s="26"/>
      <c r="F264" s="26"/>
      <c r="G264" s="59"/>
      <c r="H264" s="35" t="str">
        <f>IF($G264="","",IFERROR($G264/(1+IFERROR(VLOOKUP($D264,Budgetplanung!$C$6:$E$27,3,FALSE),0)),0))</f>
        <v/>
      </c>
      <c r="I264" s="35" t="str">
        <f t="shared" si="16"/>
        <v/>
      </c>
      <c r="J264" s="35" t="str">
        <f t="shared" si="17"/>
        <v/>
      </c>
      <c r="K264" s="19" t="str">
        <f t="shared" si="18"/>
        <v/>
      </c>
      <c r="L264" s="19" t="str">
        <f t="shared" si="19"/>
        <v/>
      </c>
      <c r="M264" s="20" t="s">
        <v>203</v>
      </c>
    </row>
    <row r="265" spans="1:13" x14ac:dyDescent="0.25">
      <c r="A265" s="58"/>
      <c r="B265" s="26"/>
      <c r="C265" s="26"/>
      <c r="D265" s="26"/>
      <c r="E265" s="26"/>
      <c r="F265" s="26"/>
      <c r="G265" s="59"/>
      <c r="H265" s="35" t="str">
        <f>IF($G265="","",IFERROR($G265/(1+IFERROR(VLOOKUP($D265,Budgetplanung!$C$6:$E$27,3,FALSE),0)),0))</f>
        <v/>
      </c>
      <c r="I265" s="35" t="str">
        <f t="shared" si="16"/>
        <v/>
      </c>
      <c r="J265" s="35" t="str">
        <f t="shared" si="17"/>
        <v/>
      </c>
      <c r="K265" s="19" t="str">
        <f t="shared" si="18"/>
        <v/>
      </c>
      <c r="L265" s="19" t="str">
        <f t="shared" si="19"/>
        <v/>
      </c>
      <c r="M265" s="20" t="s">
        <v>203</v>
      </c>
    </row>
    <row r="266" spans="1:13" x14ac:dyDescent="0.25">
      <c r="A266" s="58"/>
      <c r="B266" s="26"/>
      <c r="C266" s="26"/>
      <c r="D266" s="26"/>
      <c r="E266" s="26"/>
      <c r="F266" s="26"/>
      <c r="G266" s="59"/>
      <c r="H266" s="35" t="str">
        <f>IF($G266="","",IFERROR($G266/(1+IFERROR(VLOOKUP($D266,Budgetplanung!$C$6:$E$27,3,FALSE),0)),0))</f>
        <v/>
      </c>
      <c r="I266" s="35" t="str">
        <f t="shared" si="16"/>
        <v/>
      </c>
      <c r="J266" s="35" t="str">
        <f t="shared" si="17"/>
        <v/>
      </c>
      <c r="K266" s="19" t="str">
        <f t="shared" si="18"/>
        <v/>
      </c>
      <c r="L266" s="19" t="str">
        <f t="shared" si="19"/>
        <v/>
      </c>
      <c r="M266" s="20" t="s">
        <v>203</v>
      </c>
    </row>
    <row r="267" spans="1:13" x14ac:dyDescent="0.25">
      <c r="A267" s="58"/>
      <c r="B267" s="26"/>
      <c r="C267" s="26"/>
      <c r="D267" s="26"/>
      <c r="E267" s="26"/>
      <c r="F267" s="26"/>
      <c r="G267" s="59"/>
      <c r="H267" s="35" t="str">
        <f>IF($G267="","",IFERROR($G267/(1+IFERROR(VLOOKUP($D267,Budgetplanung!$C$6:$E$27,3,FALSE),0)),0))</f>
        <v/>
      </c>
      <c r="I267" s="35" t="str">
        <f t="shared" si="16"/>
        <v/>
      </c>
      <c r="J267" s="35" t="str">
        <f t="shared" si="17"/>
        <v/>
      </c>
      <c r="K267" s="19" t="str">
        <f t="shared" si="18"/>
        <v/>
      </c>
      <c r="L267" s="19" t="str">
        <f t="shared" si="19"/>
        <v/>
      </c>
      <c r="M267" s="20" t="s">
        <v>203</v>
      </c>
    </row>
    <row r="268" spans="1:13" x14ac:dyDescent="0.25">
      <c r="A268" s="58"/>
      <c r="B268" s="26"/>
      <c r="C268" s="26"/>
      <c r="D268" s="26"/>
      <c r="E268" s="26"/>
      <c r="F268" s="26"/>
      <c r="G268" s="59"/>
      <c r="H268" s="35" t="str">
        <f>IF($G268="","",IFERROR($G268/(1+IFERROR(VLOOKUP($D268,Budgetplanung!$C$6:$E$27,3,FALSE),0)),0))</f>
        <v/>
      </c>
      <c r="I268" s="35" t="str">
        <f t="shared" si="16"/>
        <v/>
      </c>
      <c r="J268" s="35" t="str">
        <f t="shared" si="17"/>
        <v/>
      </c>
      <c r="K268" s="19" t="str">
        <f t="shared" si="18"/>
        <v/>
      </c>
      <c r="L268" s="19" t="str">
        <f t="shared" si="19"/>
        <v/>
      </c>
      <c r="M268" s="20" t="s">
        <v>203</v>
      </c>
    </row>
    <row r="269" spans="1:13" x14ac:dyDescent="0.25">
      <c r="A269" s="58"/>
      <c r="B269" s="26"/>
      <c r="C269" s="26"/>
      <c r="D269" s="26"/>
      <c r="E269" s="26"/>
      <c r="F269" s="26"/>
      <c r="G269" s="59"/>
      <c r="H269" s="35" t="str">
        <f>IF($G269="","",IFERROR($G269/(1+IFERROR(VLOOKUP($D269,Budgetplanung!$C$6:$E$27,3,FALSE),0)),0))</f>
        <v/>
      </c>
      <c r="I269" s="35" t="str">
        <f t="shared" si="16"/>
        <v/>
      </c>
      <c r="J269" s="35" t="str">
        <f t="shared" si="17"/>
        <v/>
      </c>
      <c r="K269" s="19" t="str">
        <f t="shared" si="18"/>
        <v/>
      </c>
      <c r="L269" s="19" t="str">
        <f t="shared" si="19"/>
        <v/>
      </c>
      <c r="M269" s="20" t="s">
        <v>203</v>
      </c>
    </row>
    <row r="270" spans="1:13" x14ac:dyDescent="0.25">
      <c r="A270" s="58"/>
      <c r="B270" s="26"/>
      <c r="C270" s="26"/>
      <c r="D270" s="26"/>
      <c r="E270" s="26"/>
      <c r="F270" s="26"/>
      <c r="G270" s="59"/>
      <c r="H270" s="35" t="str">
        <f>IF($G270="","",IFERROR($G270/(1+IFERROR(VLOOKUP($D270,Budgetplanung!$C$6:$E$27,3,FALSE),0)),0))</f>
        <v/>
      </c>
      <c r="I270" s="35" t="str">
        <f t="shared" si="16"/>
        <v/>
      </c>
      <c r="J270" s="35" t="str">
        <f t="shared" si="17"/>
        <v/>
      </c>
      <c r="K270" s="19" t="str">
        <f t="shared" si="18"/>
        <v/>
      </c>
      <c r="L270" s="19" t="str">
        <f t="shared" si="19"/>
        <v/>
      </c>
      <c r="M270" s="20" t="s">
        <v>203</v>
      </c>
    </row>
    <row r="271" spans="1:13" x14ac:dyDescent="0.25">
      <c r="A271" s="58"/>
      <c r="B271" s="26"/>
      <c r="C271" s="26"/>
      <c r="D271" s="26"/>
      <c r="E271" s="26"/>
      <c r="F271" s="26"/>
      <c r="G271" s="59"/>
      <c r="H271" s="35" t="str">
        <f>IF($G271="","",IFERROR($G271/(1+IFERROR(VLOOKUP($D271,Budgetplanung!$C$6:$E$27,3,FALSE),0)),0))</f>
        <v/>
      </c>
      <c r="I271" s="35" t="str">
        <f t="shared" si="16"/>
        <v/>
      </c>
      <c r="J271" s="35" t="str">
        <f t="shared" si="17"/>
        <v/>
      </c>
      <c r="K271" s="19" t="str">
        <f t="shared" si="18"/>
        <v/>
      </c>
      <c r="L271" s="19" t="str">
        <f t="shared" si="19"/>
        <v/>
      </c>
      <c r="M271" s="20" t="s">
        <v>203</v>
      </c>
    </row>
    <row r="272" spans="1:13" x14ac:dyDescent="0.25">
      <c r="A272" s="58"/>
      <c r="B272" s="26"/>
      <c r="C272" s="26"/>
      <c r="D272" s="26"/>
      <c r="E272" s="26"/>
      <c r="F272" s="26"/>
      <c r="G272" s="59"/>
      <c r="H272" s="35" t="str">
        <f>IF($G272="","",IFERROR($G272/(1+IFERROR(VLOOKUP($D272,Budgetplanung!$C$6:$E$27,3,FALSE),0)),0))</f>
        <v/>
      </c>
      <c r="I272" s="35" t="str">
        <f t="shared" si="16"/>
        <v/>
      </c>
      <c r="J272" s="35" t="str">
        <f t="shared" si="17"/>
        <v/>
      </c>
      <c r="K272" s="19" t="str">
        <f t="shared" si="18"/>
        <v/>
      </c>
      <c r="L272" s="19" t="str">
        <f t="shared" si="19"/>
        <v/>
      </c>
      <c r="M272" s="20" t="s">
        <v>203</v>
      </c>
    </row>
    <row r="273" spans="1:13" x14ac:dyDescent="0.25">
      <c r="A273" s="58"/>
      <c r="B273" s="26"/>
      <c r="C273" s="26"/>
      <c r="D273" s="26"/>
      <c r="E273" s="26"/>
      <c r="F273" s="26"/>
      <c r="G273" s="59"/>
      <c r="H273" s="35" t="str">
        <f>IF($G273="","",IFERROR($G273/(1+IFERROR(VLOOKUP($D273,Budgetplanung!$C$6:$E$27,3,FALSE),0)),0))</f>
        <v/>
      </c>
      <c r="I273" s="35" t="str">
        <f t="shared" si="16"/>
        <v/>
      </c>
      <c r="J273" s="35" t="str">
        <f t="shared" si="17"/>
        <v/>
      </c>
      <c r="K273" s="19" t="str">
        <f t="shared" si="18"/>
        <v/>
      </c>
      <c r="L273" s="19" t="str">
        <f t="shared" si="19"/>
        <v/>
      </c>
      <c r="M273" s="20" t="s">
        <v>203</v>
      </c>
    </row>
    <row r="274" spans="1:13" x14ac:dyDescent="0.25">
      <c r="A274" s="58"/>
      <c r="B274" s="26"/>
      <c r="C274" s="26"/>
      <c r="D274" s="26"/>
      <c r="E274" s="26"/>
      <c r="F274" s="26"/>
      <c r="G274" s="59"/>
      <c r="H274" s="35" t="str">
        <f>IF($G274="","",IFERROR($G274/(1+IFERROR(VLOOKUP($D274,Budgetplanung!$C$6:$E$27,3,FALSE),0)),0))</f>
        <v/>
      </c>
      <c r="I274" s="35" t="str">
        <f t="shared" si="16"/>
        <v/>
      </c>
      <c r="J274" s="35" t="str">
        <f t="shared" si="17"/>
        <v/>
      </c>
      <c r="K274" s="19" t="str">
        <f t="shared" si="18"/>
        <v/>
      </c>
      <c r="L274" s="19" t="str">
        <f t="shared" si="19"/>
        <v/>
      </c>
      <c r="M274" s="20" t="s">
        <v>203</v>
      </c>
    </row>
    <row r="275" spans="1:13" x14ac:dyDescent="0.25">
      <c r="A275" s="58"/>
      <c r="B275" s="26"/>
      <c r="C275" s="26"/>
      <c r="D275" s="26"/>
      <c r="E275" s="26"/>
      <c r="F275" s="26"/>
      <c r="G275" s="59"/>
      <c r="H275" s="35" t="str">
        <f>IF($G275="","",IFERROR($G275/(1+IFERROR(VLOOKUP($D275,Budgetplanung!$C$6:$E$27,3,FALSE),0)),0))</f>
        <v/>
      </c>
      <c r="I275" s="35" t="str">
        <f t="shared" si="16"/>
        <v/>
      </c>
      <c r="J275" s="35" t="str">
        <f t="shared" si="17"/>
        <v/>
      </c>
      <c r="K275" s="19" t="str">
        <f t="shared" si="18"/>
        <v/>
      </c>
      <c r="L275" s="19" t="str">
        <f t="shared" si="19"/>
        <v/>
      </c>
      <c r="M275" s="20" t="s">
        <v>203</v>
      </c>
    </row>
    <row r="276" spans="1:13" x14ac:dyDescent="0.25">
      <c r="A276" s="58"/>
      <c r="B276" s="26"/>
      <c r="C276" s="26"/>
      <c r="D276" s="26"/>
      <c r="E276" s="26"/>
      <c r="F276" s="26"/>
      <c r="G276" s="59"/>
      <c r="H276" s="35" t="str">
        <f>IF($G276="","",IFERROR($G276/(1+IFERROR(VLOOKUP($D276,Budgetplanung!$C$6:$E$27,3,FALSE),0)),0))</f>
        <v/>
      </c>
      <c r="I276" s="35" t="str">
        <f t="shared" si="16"/>
        <v/>
      </c>
      <c r="J276" s="35" t="str">
        <f t="shared" si="17"/>
        <v/>
      </c>
      <c r="K276" s="19" t="str">
        <f t="shared" si="18"/>
        <v/>
      </c>
      <c r="L276" s="19" t="str">
        <f t="shared" si="19"/>
        <v/>
      </c>
      <c r="M276" s="20" t="s">
        <v>203</v>
      </c>
    </row>
    <row r="277" spans="1:13" x14ac:dyDescent="0.25">
      <c r="A277" s="58"/>
      <c r="B277" s="26"/>
      <c r="C277" s="26"/>
      <c r="D277" s="26"/>
      <c r="E277" s="26"/>
      <c r="F277" s="26"/>
      <c r="G277" s="59"/>
      <c r="H277" s="35" t="str">
        <f>IF($G277="","",IFERROR($G277/(1+IFERROR(VLOOKUP($D277,Budgetplanung!$C$6:$E$27,3,FALSE),0)),0))</f>
        <v/>
      </c>
      <c r="I277" s="35" t="str">
        <f t="shared" si="16"/>
        <v/>
      </c>
      <c r="J277" s="35" t="str">
        <f t="shared" si="17"/>
        <v/>
      </c>
      <c r="K277" s="19" t="str">
        <f t="shared" si="18"/>
        <v/>
      </c>
      <c r="L277" s="19" t="str">
        <f t="shared" si="19"/>
        <v/>
      </c>
      <c r="M277" s="20" t="s">
        <v>203</v>
      </c>
    </row>
    <row r="278" spans="1:13" x14ac:dyDescent="0.25">
      <c r="A278" s="58"/>
      <c r="B278" s="26"/>
      <c r="C278" s="26"/>
      <c r="D278" s="26"/>
      <c r="E278" s="26"/>
      <c r="F278" s="26"/>
      <c r="G278" s="59"/>
      <c r="H278" s="35" t="str">
        <f>IF($G278="","",IFERROR($G278/(1+IFERROR(VLOOKUP($D278,Budgetplanung!$C$6:$E$27,3,FALSE),0)),0))</f>
        <v/>
      </c>
      <c r="I278" s="35" t="str">
        <f t="shared" si="16"/>
        <v/>
      </c>
      <c r="J278" s="35" t="str">
        <f t="shared" si="17"/>
        <v/>
      </c>
      <c r="K278" s="19" t="str">
        <f t="shared" si="18"/>
        <v/>
      </c>
      <c r="L278" s="19" t="str">
        <f t="shared" si="19"/>
        <v/>
      </c>
      <c r="M278" s="20" t="s">
        <v>203</v>
      </c>
    </row>
    <row r="279" spans="1:13" x14ac:dyDescent="0.25">
      <c r="A279" s="58"/>
      <c r="B279" s="26"/>
      <c r="C279" s="26"/>
      <c r="D279" s="26"/>
      <c r="E279" s="26"/>
      <c r="F279" s="26"/>
      <c r="G279" s="59"/>
      <c r="H279" s="35" t="str">
        <f>IF($G279="","",IFERROR($G279/(1+IFERROR(VLOOKUP($D279,Budgetplanung!$C$6:$E$27,3,FALSE),0)),0))</f>
        <v/>
      </c>
      <c r="I279" s="35" t="str">
        <f t="shared" si="16"/>
        <v/>
      </c>
      <c r="J279" s="35" t="str">
        <f t="shared" si="17"/>
        <v/>
      </c>
      <c r="K279" s="19" t="str">
        <f t="shared" si="18"/>
        <v/>
      </c>
      <c r="L279" s="19" t="str">
        <f t="shared" si="19"/>
        <v/>
      </c>
      <c r="M279" s="20" t="s">
        <v>203</v>
      </c>
    </row>
    <row r="280" spans="1:13" x14ac:dyDescent="0.25">
      <c r="A280" s="58"/>
      <c r="B280" s="26"/>
      <c r="C280" s="26"/>
      <c r="D280" s="26"/>
      <c r="E280" s="26"/>
      <c r="F280" s="26"/>
      <c r="G280" s="59"/>
      <c r="H280" s="35" t="str">
        <f>IF($G280="","",IFERROR($G280/(1+IFERROR(VLOOKUP($D280,Budgetplanung!$C$6:$E$27,3,FALSE),0)),0))</f>
        <v/>
      </c>
      <c r="I280" s="35" t="str">
        <f t="shared" si="16"/>
        <v/>
      </c>
      <c r="J280" s="35" t="str">
        <f t="shared" si="17"/>
        <v/>
      </c>
      <c r="K280" s="19" t="str">
        <f t="shared" si="18"/>
        <v/>
      </c>
      <c r="L280" s="19" t="str">
        <f t="shared" si="19"/>
        <v/>
      </c>
      <c r="M280" s="20" t="s">
        <v>203</v>
      </c>
    </row>
    <row r="281" spans="1:13" x14ac:dyDescent="0.25">
      <c r="A281" s="58"/>
      <c r="B281" s="26"/>
      <c r="C281" s="26"/>
      <c r="D281" s="26"/>
      <c r="E281" s="26"/>
      <c r="F281" s="26"/>
      <c r="G281" s="59"/>
      <c r="H281" s="35" t="str">
        <f>IF($G281="","",IFERROR($G281/(1+IFERROR(VLOOKUP($D281,Budgetplanung!$C$6:$E$27,3,FALSE),0)),0))</f>
        <v/>
      </c>
      <c r="I281" s="35" t="str">
        <f t="shared" si="16"/>
        <v/>
      </c>
      <c r="J281" s="35" t="str">
        <f t="shared" si="17"/>
        <v/>
      </c>
      <c r="K281" s="19" t="str">
        <f t="shared" si="18"/>
        <v/>
      </c>
      <c r="L281" s="19" t="str">
        <f t="shared" si="19"/>
        <v/>
      </c>
      <c r="M281" s="20" t="s">
        <v>203</v>
      </c>
    </row>
    <row r="282" spans="1:13" x14ac:dyDescent="0.25">
      <c r="A282" s="58"/>
      <c r="B282" s="26"/>
      <c r="C282" s="26"/>
      <c r="D282" s="26"/>
      <c r="E282" s="26"/>
      <c r="F282" s="26"/>
      <c r="G282" s="59"/>
      <c r="H282" s="35" t="str">
        <f>IF($G282="","",IFERROR($G282/(1+IFERROR(VLOOKUP($D282,Budgetplanung!$C$6:$E$27,3,FALSE),0)),0))</f>
        <v/>
      </c>
      <c r="I282" s="35" t="str">
        <f t="shared" si="16"/>
        <v/>
      </c>
      <c r="J282" s="35" t="str">
        <f t="shared" si="17"/>
        <v/>
      </c>
      <c r="K282" s="19" t="str">
        <f t="shared" si="18"/>
        <v/>
      </c>
      <c r="L282" s="19" t="str">
        <f t="shared" si="19"/>
        <v/>
      </c>
      <c r="M282" s="20" t="s">
        <v>203</v>
      </c>
    </row>
    <row r="283" spans="1:13" x14ac:dyDescent="0.25">
      <c r="A283" s="58"/>
      <c r="B283" s="26"/>
      <c r="C283" s="26"/>
      <c r="D283" s="26"/>
      <c r="E283" s="26"/>
      <c r="F283" s="26"/>
      <c r="G283" s="59"/>
      <c r="H283" s="35" t="str">
        <f>IF($G283="","",IFERROR($G283/(1+IFERROR(VLOOKUP($D283,Budgetplanung!$C$6:$E$27,3,FALSE),0)),0))</f>
        <v/>
      </c>
      <c r="I283" s="35" t="str">
        <f t="shared" si="16"/>
        <v/>
      </c>
      <c r="J283" s="35" t="str">
        <f t="shared" si="17"/>
        <v/>
      </c>
      <c r="K283" s="19" t="str">
        <f t="shared" si="18"/>
        <v/>
      </c>
      <c r="L283" s="19" t="str">
        <f t="shared" si="19"/>
        <v/>
      </c>
      <c r="M283" s="20" t="s">
        <v>203</v>
      </c>
    </row>
    <row r="284" spans="1:13" x14ac:dyDescent="0.25">
      <c r="A284" s="58"/>
      <c r="B284" s="26"/>
      <c r="C284" s="26"/>
      <c r="D284" s="26"/>
      <c r="E284" s="26"/>
      <c r="F284" s="26"/>
      <c r="G284" s="59"/>
      <c r="H284" s="35" t="str">
        <f>IF($G284="","",IFERROR($G284/(1+IFERROR(VLOOKUP($D284,Budgetplanung!$C$6:$E$27,3,FALSE),0)),0))</f>
        <v/>
      </c>
      <c r="I284" s="35" t="str">
        <f t="shared" si="16"/>
        <v/>
      </c>
      <c r="J284" s="35" t="str">
        <f t="shared" si="17"/>
        <v/>
      </c>
      <c r="K284" s="19" t="str">
        <f t="shared" si="18"/>
        <v/>
      </c>
      <c r="L284" s="19" t="str">
        <f t="shared" si="19"/>
        <v/>
      </c>
      <c r="M284" s="20" t="s">
        <v>203</v>
      </c>
    </row>
    <row r="285" spans="1:13" x14ac:dyDescent="0.25">
      <c r="A285" s="58"/>
      <c r="B285" s="26"/>
      <c r="C285" s="26"/>
      <c r="D285" s="26"/>
      <c r="E285" s="26"/>
      <c r="F285" s="26"/>
      <c r="G285" s="59"/>
      <c r="H285" s="35" t="str">
        <f>IF($G285="","",IFERROR($G285/(1+IFERROR(VLOOKUP($D285,Budgetplanung!$C$6:$E$27,3,FALSE),0)),0))</f>
        <v/>
      </c>
      <c r="I285" s="35" t="str">
        <f t="shared" si="16"/>
        <v/>
      </c>
      <c r="J285" s="35" t="str">
        <f t="shared" si="17"/>
        <v/>
      </c>
      <c r="K285" s="19" t="str">
        <f t="shared" si="18"/>
        <v/>
      </c>
      <c r="L285" s="19" t="str">
        <f t="shared" si="19"/>
        <v/>
      </c>
      <c r="M285" s="20" t="s">
        <v>203</v>
      </c>
    </row>
    <row r="286" spans="1:13" x14ac:dyDescent="0.25">
      <c r="A286" s="58"/>
      <c r="B286" s="26"/>
      <c r="C286" s="26"/>
      <c r="D286" s="26"/>
      <c r="E286" s="26"/>
      <c r="F286" s="26"/>
      <c r="G286" s="59"/>
      <c r="H286" s="35" t="str">
        <f>IF($G286="","",IFERROR($G286/(1+IFERROR(VLOOKUP($D286,Budgetplanung!$C$6:$E$27,3,FALSE),0)),0))</f>
        <v/>
      </c>
      <c r="I286" s="35" t="str">
        <f t="shared" si="16"/>
        <v/>
      </c>
      <c r="J286" s="35" t="str">
        <f t="shared" si="17"/>
        <v/>
      </c>
      <c r="K286" s="19" t="str">
        <f t="shared" si="18"/>
        <v/>
      </c>
      <c r="L286" s="19" t="str">
        <f t="shared" si="19"/>
        <v/>
      </c>
      <c r="M286" s="20" t="s">
        <v>203</v>
      </c>
    </row>
    <row r="287" spans="1:13" x14ac:dyDescent="0.25">
      <c r="A287" s="58"/>
      <c r="B287" s="26"/>
      <c r="C287" s="26"/>
      <c r="D287" s="26"/>
      <c r="E287" s="26"/>
      <c r="F287" s="26"/>
      <c r="G287" s="59"/>
      <c r="H287" s="35" t="str">
        <f>IF($G287="","",IFERROR($G287/(1+IFERROR(VLOOKUP($D287,Budgetplanung!$C$6:$E$27,3,FALSE),0)),0))</f>
        <v/>
      </c>
      <c r="I287" s="35" t="str">
        <f t="shared" si="16"/>
        <v/>
      </c>
      <c r="J287" s="35" t="str">
        <f t="shared" si="17"/>
        <v/>
      </c>
      <c r="K287" s="19" t="str">
        <f t="shared" si="18"/>
        <v/>
      </c>
      <c r="L287" s="19" t="str">
        <f t="shared" si="19"/>
        <v/>
      </c>
      <c r="M287" s="20" t="s">
        <v>203</v>
      </c>
    </row>
    <row r="288" spans="1:13" x14ac:dyDescent="0.25">
      <c r="A288" s="58"/>
      <c r="B288" s="26"/>
      <c r="C288" s="26"/>
      <c r="D288" s="26"/>
      <c r="E288" s="26"/>
      <c r="F288" s="26"/>
      <c r="G288" s="59"/>
      <c r="H288" s="35" t="str">
        <f>IF($G288="","",IFERROR($G288/(1+IFERROR(VLOOKUP($D288,Budgetplanung!$C$6:$E$27,3,FALSE),0)),0))</f>
        <v/>
      </c>
      <c r="I288" s="35" t="str">
        <f t="shared" si="16"/>
        <v/>
      </c>
      <c r="J288" s="35" t="str">
        <f t="shared" si="17"/>
        <v/>
      </c>
      <c r="K288" s="19" t="str">
        <f t="shared" si="18"/>
        <v/>
      </c>
      <c r="L288" s="19" t="str">
        <f t="shared" si="19"/>
        <v/>
      </c>
      <c r="M288" s="20" t="s">
        <v>203</v>
      </c>
    </row>
    <row r="289" spans="1:13" x14ac:dyDescent="0.25">
      <c r="A289" s="58"/>
      <c r="B289" s="26"/>
      <c r="C289" s="26"/>
      <c r="D289" s="26"/>
      <c r="E289" s="26"/>
      <c r="F289" s="26"/>
      <c r="G289" s="59"/>
      <c r="H289" s="35" t="str">
        <f>IF($G289="","",IFERROR($G289/(1+IFERROR(VLOOKUP($D289,Budgetplanung!$C$6:$E$27,3,FALSE),0)),0))</f>
        <v/>
      </c>
      <c r="I289" s="35" t="str">
        <f t="shared" si="16"/>
        <v/>
      </c>
      <c r="J289" s="35" t="str">
        <f t="shared" si="17"/>
        <v/>
      </c>
      <c r="K289" s="19" t="str">
        <f t="shared" si="18"/>
        <v/>
      </c>
      <c r="L289" s="19" t="str">
        <f t="shared" si="19"/>
        <v/>
      </c>
      <c r="M289" s="20" t="s">
        <v>203</v>
      </c>
    </row>
    <row r="290" spans="1:13" x14ac:dyDescent="0.25">
      <c r="A290" s="58"/>
      <c r="B290" s="26"/>
      <c r="C290" s="26"/>
      <c r="D290" s="26"/>
      <c r="E290" s="26"/>
      <c r="F290" s="26"/>
      <c r="G290" s="59"/>
      <c r="H290" s="35" t="str">
        <f>IF($G290="","",IFERROR($G290/(1+IFERROR(VLOOKUP($D290,Budgetplanung!$C$6:$E$27,3,FALSE),0)),0))</f>
        <v/>
      </c>
      <c r="I290" s="35" t="str">
        <f t="shared" si="16"/>
        <v/>
      </c>
      <c r="J290" s="35" t="str">
        <f t="shared" si="17"/>
        <v/>
      </c>
      <c r="K290" s="19" t="str">
        <f t="shared" si="18"/>
        <v/>
      </c>
      <c r="L290" s="19" t="str">
        <f t="shared" si="19"/>
        <v/>
      </c>
      <c r="M290" s="20" t="s">
        <v>203</v>
      </c>
    </row>
    <row r="291" spans="1:13" x14ac:dyDescent="0.25">
      <c r="A291" s="58"/>
      <c r="B291" s="26"/>
      <c r="C291" s="26"/>
      <c r="D291" s="26"/>
      <c r="E291" s="26"/>
      <c r="F291" s="26"/>
      <c r="G291" s="59"/>
      <c r="H291" s="35" t="str">
        <f>IF($G291="","",IFERROR($G291/(1+IFERROR(VLOOKUP($D291,Budgetplanung!$C$6:$E$27,3,FALSE),0)),0))</f>
        <v/>
      </c>
      <c r="I291" s="35" t="str">
        <f t="shared" si="16"/>
        <v/>
      </c>
      <c r="J291" s="35" t="str">
        <f t="shared" si="17"/>
        <v/>
      </c>
      <c r="K291" s="19" t="str">
        <f t="shared" si="18"/>
        <v/>
      </c>
      <c r="L291" s="19" t="str">
        <f t="shared" si="19"/>
        <v/>
      </c>
      <c r="M291" s="20" t="s">
        <v>203</v>
      </c>
    </row>
    <row r="292" spans="1:13" x14ac:dyDescent="0.25">
      <c r="A292" s="58"/>
      <c r="B292" s="26"/>
      <c r="C292" s="26"/>
      <c r="D292" s="26"/>
      <c r="E292" s="26"/>
      <c r="F292" s="26"/>
      <c r="G292" s="59"/>
      <c r="H292" s="35" t="str">
        <f>IF($G292="","",IFERROR($G292/(1+IFERROR(VLOOKUP($D292,Budgetplanung!$C$6:$E$27,3,FALSE),0)),0))</f>
        <v/>
      </c>
      <c r="I292" s="35" t="str">
        <f t="shared" si="16"/>
        <v/>
      </c>
      <c r="J292" s="35" t="str">
        <f t="shared" si="17"/>
        <v/>
      </c>
      <c r="K292" s="19" t="str">
        <f t="shared" si="18"/>
        <v/>
      </c>
      <c r="L292" s="19" t="str">
        <f t="shared" si="19"/>
        <v/>
      </c>
      <c r="M292" s="20" t="s">
        <v>203</v>
      </c>
    </row>
    <row r="293" spans="1:13" x14ac:dyDescent="0.25">
      <c r="A293" s="58"/>
      <c r="B293" s="26"/>
      <c r="C293" s="26"/>
      <c r="D293" s="26"/>
      <c r="E293" s="26"/>
      <c r="F293" s="26"/>
      <c r="G293" s="59"/>
      <c r="H293" s="35" t="str">
        <f>IF($G293="","",IFERROR($G293/(1+IFERROR(VLOOKUP($D293,Budgetplanung!$C$6:$E$27,3,FALSE),0)),0))</f>
        <v/>
      </c>
      <c r="I293" s="35" t="str">
        <f t="shared" si="16"/>
        <v/>
      </c>
      <c r="J293" s="35" t="str">
        <f t="shared" si="17"/>
        <v/>
      </c>
      <c r="K293" s="19" t="str">
        <f t="shared" si="18"/>
        <v/>
      </c>
      <c r="L293" s="19" t="str">
        <f t="shared" si="19"/>
        <v/>
      </c>
      <c r="M293" s="20" t="s">
        <v>203</v>
      </c>
    </row>
    <row r="294" spans="1:13" x14ac:dyDescent="0.25">
      <c r="A294" s="58"/>
      <c r="B294" s="26"/>
      <c r="C294" s="26"/>
      <c r="D294" s="26"/>
      <c r="E294" s="26"/>
      <c r="F294" s="26"/>
      <c r="G294" s="59"/>
      <c r="H294" s="35" t="str">
        <f>IF($G294="","",IFERROR($G294/(1+IFERROR(VLOOKUP($D294,Budgetplanung!$C$6:$E$27,3,FALSE),0)),0))</f>
        <v/>
      </c>
      <c r="I294" s="35" t="str">
        <f t="shared" si="16"/>
        <v/>
      </c>
      <c r="J294" s="35" t="str">
        <f t="shared" si="17"/>
        <v/>
      </c>
      <c r="K294" s="19" t="str">
        <f t="shared" si="18"/>
        <v/>
      </c>
      <c r="L294" s="19" t="str">
        <f t="shared" si="19"/>
        <v/>
      </c>
      <c r="M294" s="20" t="s">
        <v>203</v>
      </c>
    </row>
    <row r="295" spans="1:13" x14ac:dyDescent="0.25">
      <c r="A295" s="58"/>
      <c r="B295" s="26"/>
      <c r="C295" s="26"/>
      <c r="D295" s="26"/>
      <c r="E295" s="26"/>
      <c r="F295" s="26"/>
      <c r="G295" s="59"/>
      <c r="H295" s="35" t="str">
        <f>IF($G295="","",IFERROR($G295/(1+IFERROR(VLOOKUP($D295,Budgetplanung!$C$6:$E$27,3,FALSE),0)),0))</f>
        <v/>
      </c>
      <c r="I295" s="35" t="str">
        <f t="shared" si="16"/>
        <v/>
      </c>
      <c r="J295" s="35" t="str">
        <f t="shared" si="17"/>
        <v/>
      </c>
      <c r="K295" s="19" t="str">
        <f t="shared" si="18"/>
        <v/>
      </c>
      <c r="L295" s="19" t="str">
        <f t="shared" si="19"/>
        <v/>
      </c>
      <c r="M295" s="20" t="s">
        <v>203</v>
      </c>
    </row>
    <row r="296" spans="1:13" x14ac:dyDescent="0.25">
      <c r="A296" s="58"/>
      <c r="B296" s="26"/>
      <c r="C296" s="26"/>
      <c r="D296" s="26"/>
      <c r="E296" s="26"/>
      <c r="F296" s="26"/>
      <c r="G296" s="59"/>
      <c r="H296" s="35" t="str">
        <f>IF($G296="","",IFERROR($G296/(1+IFERROR(VLOOKUP($D296,Budgetplanung!$C$6:$E$27,3,FALSE),0)),0))</f>
        <v/>
      </c>
      <c r="I296" s="35" t="str">
        <f t="shared" si="16"/>
        <v/>
      </c>
      <c r="J296" s="35" t="str">
        <f t="shared" si="17"/>
        <v/>
      </c>
      <c r="K296" s="19" t="str">
        <f t="shared" si="18"/>
        <v/>
      </c>
      <c r="L296" s="19" t="str">
        <f t="shared" si="19"/>
        <v/>
      </c>
      <c r="M296" s="20" t="s">
        <v>203</v>
      </c>
    </row>
    <row r="297" spans="1:13" x14ac:dyDescent="0.25">
      <c r="A297" s="58"/>
      <c r="B297" s="26"/>
      <c r="C297" s="26"/>
      <c r="D297" s="26"/>
      <c r="E297" s="26"/>
      <c r="F297" s="26"/>
      <c r="G297" s="59"/>
      <c r="H297" s="35" t="str">
        <f>IF($G297="","",IFERROR($G297/(1+IFERROR(VLOOKUP($D297,Budgetplanung!$C$6:$E$27,3,FALSE),0)),0))</f>
        <v/>
      </c>
      <c r="I297" s="35" t="str">
        <f t="shared" si="16"/>
        <v/>
      </c>
      <c r="J297" s="35" t="str">
        <f t="shared" si="17"/>
        <v/>
      </c>
      <c r="K297" s="19" t="str">
        <f t="shared" si="18"/>
        <v/>
      </c>
      <c r="L297" s="19" t="str">
        <f t="shared" si="19"/>
        <v/>
      </c>
      <c r="M297" s="20" t="s">
        <v>203</v>
      </c>
    </row>
    <row r="298" spans="1:13" x14ac:dyDescent="0.25">
      <c r="A298" s="58"/>
      <c r="B298" s="26"/>
      <c r="C298" s="26"/>
      <c r="D298" s="26"/>
      <c r="E298" s="26"/>
      <c r="F298" s="26"/>
      <c r="G298" s="59"/>
      <c r="H298" s="35" t="str">
        <f>IF($G298="","",IFERROR($G298/(1+IFERROR(VLOOKUP($D298,Budgetplanung!$C$6:$E$27,3,FALSE),0)),0))</f>
        <v/>
      </c>
      <c r="I298" s="35" t="str">
        <f t="shared" si="16"/>
        <v/>
      </c>
      <c r="J298" s="35" t="str">
        <f t="shared" si="17"/>
        <v/>
      </c>
      <c r="K298" s="19" t="str">
        <f t="shared" si="18"/>
        <v/>
      </c>
      <c r="L298" s="19" t="str">
        <f t="shared" si="19"/>
        <v/>
      </c>
      <c r="M298" s="20" t="s">
        <v>203</v>
      </c>
    </row>
    <row r="299" spans="1:13" x14ac:dyDescent="0.25">
      <c r="A299" s="58"/>
      <c r="B299" s="26"/>
      <c r="C299" s="26"/>
      <c r="D299" s="26"/>
      <c r="E299" s="26"/>
      <c r="F299" s="26"/>
      <c r="G299" s="59"/>
      <c r="H299" s="35" t="str">
        <f>IF($G299="","",IFERROR($G299/(1+IFERROR(VLOOKUP($D299,Budgetplanung!$C$6:$E$27,3,FALSE),0)),0))</f>
        <v/>
      </c>
      <c r="I299" s="35" t="str">
        <f t="shared" si="16"/>
        <v/>
      </c>
      <c r="J299" s="35" t="str">
        <f t="shared" si="17"/>
        <v/>
      </c>
      <c r="K299" s="19" t="str">
        <f t="shared" si="18"/>
        <v/>
      </c>
      <c r="L299" s="19" t="str">
        <f t="shared" si="19"/>
        <v/>
      </c>
      <c r="M299" s="20" t="s">
        <v>203</v>
      </c>
    </row>
    <row r="300" spans="1:13" x14ac:dyDescent="0.25">
      <c r="A300" s="58"/>
      <c r="B300" s="26"/>
      <c r="C300" s="26"/>
      <c r="D300" s="26"/>
      <c r="E300" s="26"/>
      <c r="F300" s="26"/>
      <c r="G300" s="59"/>
      <c r="H300" s="35" t="str">
        <f>IF($G300="","",IFERROR($G300/(1+IFERROR(VLOOKUP($D300,Budgetplanung!$C$6:$E$27,3,FALSE),0)),0))</f>
        <v/>
      </c>
      <c r="I300" s="35" t="str">
        <f t="shared" si="16"/>
        <v/>
      </c>
      <c r="J300" s="35" t="str">
        <f t="shared" si="17"/>
        <v/>
      </c>
      <c r="K300" s="19" t="str">
        <f t="shared" si="18"/>
        <v/>
      </c>
      <c r="L300" s="19" t="str">
        <f t="shared" si="19"/>
        <v/>
      </c>
      <c r="M300" s="20" t="s">
        <v>203</v>
      </c>
    </row>
    <row r="301" spans="1:13" x14ac:dyDescent="0.25">
      <c r="A301" s="58"/>
      <c r="B301" s="26"/>
      <c r="C301" s="26"/>
      <c r="D301" s="26"/>
      <c r="E301" s="26"/>
      <c r="F301" s="26"/>
      <c r="G301" s="59"/>
      <c r="H301" s="35" t="str">
        <f>IF($G301="","",IFERROR($G301/(1+IFERROR(VLOOKUP($D301,Budgetplanung!$C$6:$E$27,3,FALSE),0)),0))</f>
        <v/>
      </c>
      <c r="I301" s="35" t="str">
        <f t="shared" si="16"/>
        <v/>
      </c>
      <c r="J301" s="35" t="str">
        <f t="shared" si="17"/>
        <v/>
      </c>
      <c r="K301" s="19" t="str">
        <f t="shared" si="18"/>
        <v/>
      </c>
      <c r="L301" s="19" t="str">
        <f t="shared" si="19"/>
        <v/>
      </c>
      <c r="M301" s="20" t="s">
        <v>203</v>
      </c>
    </row>
    <row r="302" spans="1:13" x14ac:dyDescent="0.25">
      <c r="A302" s="58"/>
      <c r="B302" s="26"/>
      <c r="C302" s="26"/>
      <c r="D302" s="26"/>
      <c r="E302" s="26"/>
      <c r="F302" s="26"/>
      <c r="G302" s="59"/>
      <c r="H302" s="35" t="str">
        <f>IF($G302="","",IFERROR($G302/(1+IFERROR(VLOOKUP($D302,Budgetplanung!$C$6:$E$27,3,FALSE),0)),0))</f>
        <v/>
      </c>
      <c r="I302" s="35" t="str">
        <f t="shared" si="16"/>
        <v/>
      </c>
      <c r="J302" s="35" t="str">
        <f t="shared" si="17"/>
        <v/>
      </c>
      <c r="K302" s="19" t="str">
        <f t="shared" si="18"/>
        <v/>
      </c>
      <c r="L302" s="19" t="str">
        <f t="shared" si="19"/>
        <v/>
      </c>
      <c r="M302" s="20" t="s">
        <v>203</v>
      </c>
    </row>
    <row r="303" spans="1:13" x14ac:dyDescent="0.25">
      <c r="A303" s="58"/>
      <c r="B303" s="26"/>
      <c r="C303" s="26"/>
      <c r="D303" s="26"/>
      <c r="E303" s="26"/>
      <c r="F303" s="26"/>
      <c r="G303" s="59"/>
      <c r="H303" s="35" t="str">
        <f>IF($G303="","",IFERROR($G303/(1+IFERROR(VLOOKUP($D303,Budgetplanung!$C$6:$E$27,3,FALSE),0)),0))</f>
        <v/>
      </c>
      <c r="I303" s="35" t="str">
        <f t="shared" si="16"/>
        <v/>
      </c>
      <c r="J303" s="35" t="str">
        <f t="shared" si="17"/>
        <v/>
      </c>
      <c r="K303" s="19" t="str">
        <f t="shared" si="18"/>
        <v/>
      </c>
      <c r="L303" s="19" t="str">
        <f t="shared" si="19"/>
        <v/>
      </c>
      <c r="M303" s="20" t="s">
        <v>203</v>
      </c>
    </row>
    <row r="304" spans="1:13" x14ac:dyDescent="0.25">
      <c r="A304" s="58"/>
      <c r="B304" s="26"/>
      <c r="C304" s="26"/>
      <c r="D304" s="26"/>
      <c r="E304" s="26"/>
      <c r="F304" s="26"/>
      <c r="G304" s="59"/>
      <c r="H304" s="35" t="str">
        <f>IF($G304="","",IFERROR($G304/(1+IFERROR(VLOOKUP($D304,Budgetplanung!$C$6:$E$27,3,FALSE),0)),0))</f>
        <v/>
      </c>
      <c r="I304" s="35" t="str">
        <f t="shared" si="16"/>
        <v/>
      </c>
      <c r="J304" s="35" t="str">
        <f t="shared" si="17"/>
        <v/>
      </c>
      <c r="K304" s="19" t="str">
        <f t="shared" si="18"/>
        <v/>
      </c>
      <c r="L304" s="19" t="str">
        <f t="shared" si="19"/>
        <v/>
      </c>
      <c r="M304" s="20" t="s">
        <v>203</v>
      </c>
    </row>
    <row r="305" spans="1:13" x14ac:dyDescent="0.25">
      <c r="A305" s="60"/>
      <c r="B305" s="28"/>
      <c r="C305" s="28"/>
      <c r="D305" s="28"/>
      <c r="E305" s="28"/>
      <c r="F305" s="28"/>
      <c r="G305" s="61"/>
      <c r="H305" s="37" t="str">
        <f>IF($G305="","",IFERROR($G305/(1+IFERROR(VLOOKUP($D305,Budgetplanung!$C$6:$E$27,3,FALSE),0)),0))</f>
        <v/>
      </c>
      <c r="I305" s="37" t="str">
        <f t="shared" si="16"/>
        <v/>
      </c>
      <c r="J305" s="37" t="str">
        <f t="shared" si="17"/>
        <v/>
      </c>
      <c r="K305" s="21" t="str">
        <f t="shared" si="18"/>
        <v/>
      </c>
      <c r="L305" s="21" t="str">
        <f t="shared" si="19"/>
        <v/>
      </c>
      <c r="M305" s="22" t="s">
        <v>203</v>
      </c>
    </row>
  </sheetData>
  <mergeCells count="2">
    <mergeCell ref="A1:M1"/>
    <mergeCell ref="A2:M2"/>
  </mergeCells>
  <conditionalFormatting sqref="M6:M305">
    <cfRule type="expression" dxfId="1" priority="1">
      <formula>M6="Prüfen"</formula>
    </cfRule>
    <cfRule type="expression" dxfId="0" priority="2">
      <formula>M6="Gebucht"</formula>
    </cfRule>
  </conditionalFormatting>
  <dataValidations count="2">
    <dataValidation type="list" sqref="B6:B305" xr:uid="{00000000-0002-0000-0200-000000000000}">
      <formula1>"Einzahlung,Auszahlung"</formula1>
    </dataValidation>
    <dataValidation type="list" sqref="M6:M305" xr:uid="{00000000-0002-0000-0200-000002000000}">
      <formula1>"Offen,Gebucht,Verschoben,Prüfen"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1000000}">
          <x14:formula1>
            <xm:f>Annahmen!$A$24:$A$45</xm:f>
          </x14:formula1>
          <xm:sqref>D6:D305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45"/>
  <sheetViews>
    <sheetView workbookViewId="0"/>
  </sheetViews>
  <sheetFormatPr baseColWidth="10" defaultColWidth="9" defaultRowHeight="15" x14ac:dyDescent="0.25"/>
  <cols>
    <col min="1" max="1" width="26" customWidth="1"/>
    <col min="2" max="2" width="18" customWidth="1"/>
    <col min="3" max="3" width="20" customWidth="1"/>
    <col min="4" max="4" width="32" customWidth="1"/>
    <col min="6" max="7" width="18" customWidth="1"/>
    <col min="8" max="8" width="32" customWidth="1"/>
    <col min="10" max="12" width="18" customWidth="1"/>
  </cols>
  <sheetData>
    <row r="1" spans="1:26" ht="26.1" customHeight="1" x14ac:dyDescent="0.25">
      <c r="A1" s="75" t="s">
        <v>206</v>
      </c>
      <c r="B1" s="76"/>
      <c r="C1" s="76"/>
      <c r="D1" s="76"/>
      <c r="E1" s="76"/>
      <c r="F1" s="76"/>
      <c r="G1" s="76"/>
      <c r="H1" s="76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3" spans="1:26" x14ac:dyDescent="0.25">
      <c r="A3" s="2" t="s">
        <v>14</v>
      </c>
      <c r="B3" s="3" t="s">
        <v>207</v>
      </c>
      <c r="C3" s="3" t="s">
        <v>208</v>
      </c>
      <c r="D3" s="4" t="s">
        <v>209</v>
      </c>
      <c r="F3" s="2" t="s">
        <v>210</v>
      </c>
      <c r="G3" s="3" t="s">
        <v>3</v>
      </c>
      <c r="H3" s="4" t="s">
        <v>4</v>
      </c>
    </row>
    <row r="4" spans="1:26" x14ac:dyDescent="0.25">
      <c r="A4" s="5" t="s">
        <v>15</v>
      </c>
      <c r="B4" s="11">
        <v>1</v>
      </c>
      <c r="C4" s="11">
        <v>1</v>
      </c>
      <c r="D4" s="12">
        <v>1</v>
      </c>
      <c r="F4" s="5" t="s">
        <v>7</v>
      </c>
      <c r="G4" s="15">
        <v>2026</v>
      </c>
      <c r="H4" s="7" t="s">
        <v>211</v>
      </c>
    </row>
    <row r="5" spans="1:26" x14ac:dyDescent="0.25">
      <c r="A5" s="5" t="s">
        <v>212</v>
      </c>
      <c r="B5" s="11">
        <v>1.1200000000000001</v>
      </c>
      <c r="C5" s="11">
        <v>1.04</v>
      </c>
      <c r="D5" s="12">
        <v>1.2</v>
      </c>
      <c r="F5" s="5" t="s">
        <v>21</v>
      </c>
      <c r="G5" s="15">
        <v>42000</v>
      </c>
      <c r="H5" s="7" t="s">
        <v>213</v>
      </c>
    </row>
    <row r="6" spans="1:26" x14ac:dyDescent="0.25">
      <c r="A6" s="5" t="s">
        <v>214</v>
      </c>
      <c r="B6" s="11">
        <v>0.92</v>
      </c>
      <c r="C6" s="11">
        <v>0.98</v>
      </c>
      <c r="D6" s="12">
        <v>0.85</v>
      </c>
      <c r="F6" s="5" t="s">
        <v>27</v>
      </c>
      <c r="G6" s="15">
        <v>18000</v>
      </c>
      <c r="H6" s="7" t="s">
        <v>215</v>
      </c>
    </row>
    <row r="7" spans="1:26" ht="30" x14ac:dyDescent="0.25">
      <c r="A7" s="8" t="s">
        <v>216</v>
      </c>
      <c r="B7" s="13">
        <v>0.78</v>
      </c>
      <c r="C7" s="13">
        <v>0.9</v>
      </c>
      <c r="D7" s="14">
        <v>0.6</v>
      </c>
      <c r="F7" s="8" t="s">
        <v>217</v>
      </c>
      <c r="G7" s="16">
        <v>0.19</v>
      </c>
      <c r="H7" s="10" t="s">
        <v>218</v>
      </c>
    </row>
    <row r="10" spans="1:26" x14ac:dyDescent="0.25">
      <c r="A10" s="2" t="s">
        <v>219</v>
      </c>
      <c r="B10" s="3" t="s">
        <v>220</v>
      </c>
      <c r="C10" s="3" t="s">
        <v>221</v>
      </c>
      <c r="D10" s="4" t="s">
        <v>4</v>
      </c>
      <c r="F10" s="2" t="s">
        <v>222</v>
      </c>
      <c r="G10" s="3" t="s">
        <v>3</v>
      </c>
      <c r="H10" s="4" t="s">
        <v>171</v>
      </c>
      <c r="J10" s="2" t="s">
        <v>87</v>
      </c>
      <c r="K10" s="3" t="s">
        <v>223</v>
      </c>
      <c r="L10" s="4" t="s">
        <v>224</v>
      </c>
    </row>
    <row r="11" spans="1:26" x14ac:dyDescent="0.25">
      <c r="A11" s="5" t="s">
        <v>225</v>
      </c>
      <c r="B11" s="11">
        <v>0.19</v>
      </c>
      <c r="C11" s="6" t="s">
        <v>226</v>
      </c>
      <c r="D11" s="7" t="s">
        <v>227</v>
      </c>
      <c r="F11" s="5" t="s">
        <v>169</v>
      </c>
      <c r="G11" s="6" t="s">
        <v>96</v>
      </c>
      <c r="H11" s="7" t="s">
        <v>228</v>
      </c>
      <c r="J11" s="5" t="s">
        <v>95</v>
      </c>
      <c r="K11" s="6" t="s">
        <v>96</v>
      </c>
      <c r="L11" s="7" t="s">
        <v>207</v>
      </c>
    </row>
    <row r="12" spans="1:26" x14ac:dyDescent="0.25">
      <c r="A12" s="5" t="s">
        <v>229</v>
      </c>
      <c r="B12" s="11">
        <v>7.0000000000000007E-2</v>
      </c>
      <c r="C12" s="6" t="s">
        <v>230</v>
      </c>
      <c r="D12" s="7" t="s">
        <v>231</v>
      </c>
      <c r="F12" s="5" t="s">
        <v>169</v>
      </c>
      <c r="G12" s="6" t="s">
        <v>109</v>
      </c>
      <c r="H12" s="7" t="s">
        <v>232</v>
      </c>
      <c r="J12" s="5" t="s">
        <v>108</v>
      </c>
      <c r="K12" s="6" t="s">
        <v>109</v>
      </c>
      <c r="L12" s="7" t="s">
        <v>208</v>
      </c>
    </row>
    <row r="13" spans="1:26" x14ac:dyDescent="0.25">
      <c r="A13" s="5" t="s">
        <v>233</v>
      </c>
      <c r="B13" s="11">
        <v>0</v>
      </c>
      <c r="C13" s="6" t="s">
        <v>234</v>
      </c>
      <c r="D13" s="7" t="s">
        <v>235</v>
      </c>
      <c r="F13" s="5" t="s">
        <v>33</v>
      </c>
      <c r="G13" s="6" t="s">
        <v>203</v>
      </c>
      <c r="H13" s="7" t="s">
        <v>236</v>
      </c>
      <c r="J13" s="5" t="s">
        <v>71</v>
      </c>
      <c r="K13" s="6" t="s">
        <v>109</v>
      </c>
      <c r="L13" s="7" t="s">
        <v>208</v>
      </c>
    </row>
    <row r="14" spans="1:26" x14ac:dyDescent="0.25">
      <c r="A14" s="5" t="s">
        <v>237</v>
      </c>
      <c r="B14" s="11">
        <v>0</v>
      </c>
      <c r="C14" s="6" t="s">
        <v>238</v>
      </c>
      <c r="D14" s="7" t="s">
        <v>239</v>
      </c>
      <c r="F14" s="5" t="s">
        <v>33</v>
      </c>
      <c r="G14" s="6" t="s">
        <v>180</v>
      </c>
      <c r="H14" s="7" t="s">
        <v>240</v>
      </c>
      <c r="J14" s="5" t="s">
        <v>74</v>
      </c>
      <c r="K14" s="6" t="s">
        <v>109</v>
      </c>
      <c r="L14" s="7" t="s">
        <v>208</v>
      </c>
    </row>
    <row r="15" spans="1:26" x14ac:dyDescent="0.25">
      <c r="A15" s="5"/>
      <c r="B15" s="6"/>
      <c r="C15" s="6"/>
      <c r="D15" s="7"/>
      <c r="F15" s="5" t="s">
        <v>33</v>
      </c>
      <c r="G15" s="6" t="s">
        <v>241</v>
      </c>
      <c r="H15" s="7" t="s">
        <v>242</v>
      </c>
      <c r="J15" s="5" t="s">
        <v>77</v>
      </c>
      <c r="K15" s="6" t="s">
        <v>109</v>
      </c>
      <c r="L15" s="7" t="s">
        <v>208</v>
      </c>
    </row>
    <row r="16" spans="1:26" x14ac:dyDescent="0.25">
      <c r="A16" s="8"/>
      <c r="B16" s="9"/>
      <c r="C16" s="9"/>
      <c r="D16" s="10"/>
      <c r="F16" s="5" t="s">
        <v>33</v>
      </c>
      <c r="G16" s="6" t="s">
        <v>243</v>
      </c>
      <c r="H16" s="7" t="s">
        <v>244</v>
      </c>
      <c r="J16" s="5" t="s">
        <v>143</v>
      </c>
      <c r="K16" s="6" t="s">
        <v>109</v>
      </c>
      <c r="L16" s="7" t="s">
        <v>209</v>
      </c>
    </row>
    <row r="17" spans="1:12" x14ac:dyDescent="0.25">
      <c r="F17" s="5" t="s">
        <v>87</v>
      </c>
      <c r="G17" s="6" t="s">
        <v>95</v>
      </c>
      <c r="H17" s="7" t="s">
        <v>93</v>
      </c>
      <c r="J17" s="5" t="s">
        <v>81</v>
      </c>
      <c r="K17" s="6" t="s">
        <v>109</v>
      </c>
      <c r="L17" s="7" t="s">
        <v>208</v>
      </c>
    </row>
    <row r="18" spans="1:12" x14ac:dyDescent="0.25">
      <c r="F18" s="5" t="s">
        <v>87</v>
      </c>
      <c r="G18" s="6" t="s">
        <v>108</v>
      </c>
      <c r="H18" s="7" t="s">
        <v>245</v>
      </c>
      <c r="J18" s="5" t="s">
        <v>82</v>
      </c>
      <c r="K18" s="6" t="s">
        <v>109</v>
      </c>
      <c r="L18" s="7" t="s">
        <v>208</v>
      </c>
    </row>
    <row r="19" spans="1:12" x14ac:dyDescent="0.25">
      <c r="F19" s="5" t="s">
        <v>87</v>
      </c>
      <c r="G19" s="6" t="s">
        <v>71</v>
      </c>
      <c r="H19" s="7" t="s">
        <v>246</v>
      </c>
      <c r="J19" s="8"/>
      <c r="K19" s="9"/>
      <c r="L19" s="10"/>
    </row>
    <row r="20" spans="1:12" x14ac:dyDescent="0.25">
      <c r="F20" s="8" t="s">
        <v>87</v>
      </c>
      <c r="G20" s="9" t="s">
        <v>74</v>
      </c>
      <c r="H20" s="10" t="s">
        <v>247</v>
      </c>
    </row>
    <row r="23" spans="1:12" x14ac:dyDescent="0.25">
      <c r="A23" s="2" t="s">
        <v>86</v>
      </c>
      <c r="B23" s="3" t="s">
        <v>87</v>
      </c>
      <c r="C23" s="4" t="s">
        <v>169</v>
      </c>
    </row>
    <row r="24" spans="1:12" x14ac:dyDescent="0.25">
      <c r="A24" s="5" t="s">
        <v>94</v>
      </c>
      <c r="B24" s="6" t="s">
        <v>95</v>
      </c>
      <c r="C24" s="7" t="s">
        <v>96</v>
      </c>
    </row>
    <row r="25" spans="1:12" x14ac:dyDescent="0.25">
      <c r="A25" s="5" t="s">
        <v>99</v>
      </c>
      <c r="B25" s="6" t="s">
        <v>95</v>
      </c>
      <c r="C25" s="7" t="s">
        <v>96</v>
      </c>
    </row>
    <row r="26" spans="1:12" x14ac:dyDescent="0.25">
      <c r="A26" s="5" t="s">
        <v>102</v>
      </c>
      <c r="B26" s="6" t="s">
        <v>95</v>
      </c>
      <c r="C26" s="7" t="s">
        <v>96</v>
      </c>
    </row>
    <row r="27" spans="1:12" x14ac:dyDescent="0.25">
      <c r="A27" s="5" t="s">
        <v>104</v>
      </c>
      <c r="B27" s="6" t="s">
        <v>95</v>
      </c>
      <c r="C27" s="7" t="s">
        <v>96</v>
      </c>
    </row>
    <row r="28" spans="1:12" x14ac:dyDescent="0.25">
      <c r="A28" s="5" t="s">
        <v>107</v>
      </c>
      <c r="B28" s="6" t="s">
        <v>108</v>
      </c>
      <c r="C28" s="7" t="s">
        <v>109</v>
      </c>
    </row>
    <row r="29" spans="1:12" x14ac:dyDescent="0.25">
      <c r="A29" s="5" t="s">
        <v>112</v>
      </c>
      <c r="B29" s="6" t="s">
        <v>108</v>
      </c>
      <c r="C29" s="7" t="s">
        <v>109</v>
      </c>
    </row>
    <row r="30" spans="1:12" x14ac:dyDescent="0.25">
      <c r="A30" s="5" t="s">
        <v>114</v>
      </c>
      <c r="B30" s="6" t="s">
        <v>108</v>
      </c>
      <c r="C30" s="7" t="s">
        <v>109</v>
      </c>
    </row>
    <row r="31" spans="1:12" x14ac:dyDescent="0.25">
      <c r="A31" s="5" t="s">
        <v>116</v>
      </c>
      <c r="B31" s="6" t="s">
        <v>71</v>
      </c>
      <c r="C31" s="7" t="s">
        <v>109</v>
      </c>
    </row>
    <row r="32" spans="1:12" x14ac:dyDescent="0.25">
      <c r="A32" s="5" t="s">
        <v>119</v>
      </c>
      <c r="B32" s="6" t="s">
        <v>71</v>
      </c>
      <c r="C32" s="7" t="s">
        <v>109</v>
      </c>
    </row>
    <row r="33" spans="1:3" x14ac:dyDescent="0.25">
      <c r="A33" s="5" t="s">
        <v>122</v>
      </c>
      <c r="B33" s="6" t="s">
        <v>71</v>
      </c>
      <c r="C33" s="7" t="s">
        <v>109</v>
      </c>
    </row>
    <row r="34" spans="1:3" x14ac:dyDescent="0.25">
      <c r="A34" s="5" t="s">
        <v>124</v>
      </c>
      <c r="B34" s="6" t="s">
        <v>74</v>
      </c>
      <c r="C34" s="7" t="s">
        <v>109</v>
      </c>
    </row>
    <row r="35" spans="1:3" x14ac:dyDescent="0.25">
      <c r="A35" s="5" t="s">
        <v>127</v>
      </c>
      <c r="B35" s="6" t="s">
        <v>74</v>
      </c>
      <c r="C35" s="7" t="s">
        <v>109</v>
      </c>
    </row>
    <row r="36" spans="1:3" x14ac:dyDescent="0.25">
      <c r="A36" s="5" t="s">
        <v>129</v>
      </c>
      <c r="B36" s="6" t="s">
        <v>74</v>
      </c>
      <c r="C36" s="7" t="s">
        <v>109</v>
      </c>
    </row>
    <row r="37" spans="1:3" x14ac:dyDescent="0.25">
      <c r="A37" s="5" t="s">
        <v>131</v>
      </c>
      <c r="B37" s="6" t="s">
        <v>74</v>
      </c>
      <c r="C37" s="7" t="s">
        <v>109</v>
      </c>
    </row>
    <row r="38" spans="1:3" x14ac:dyDescent="0.25">
      <c r="A38" s="5" t="s">
        <v>133</v>
      </c>
      <c r="B38" s="6" t="s">
        <v>77</v>
      </c>
      <c r="C38" s="7" t="s">
        <v>109</v>
      </c>
    </row>
    <row r="39" spans="1:3" x14ac:dyDescent="0.25">
      <c r="A39" s="5" t="s">
        <v>135</v>
      </c>
      <c r="B39" s="6" t="s">
        <v>77</v>
      </c>
      <c r="C39" s="7" t="s">
        <v>109</v>
      </c>
    </row>
    <row r="40" spans="1:3" x14ac:dyDescent="0.25">
      <c r="A40" s="5" t="s">
        <v>137</v>
      </c>
      <c r="B40" s="6" t="s">
        <v>74</v>
      </c>
      <c r="C40" s="7" t="s">
        <v>109</v>
      </c>
    </row>
    <row r="41" spans="1:3" x14ac:dyDescent="0.25">
      <c r="A41" s="5" t="s">
        <v>140</v>
      </c>
      <c r="B41" s="6" t="s">
        <v>74</v>
      </c>
      <c r="C41" s="7" t="s">
        <v>109</v>
      </c>
    </row>
    <row r="42" spans="1:3" x14ac:dyDescent="0.25">
      <c r="A42" s="5" t="s">
        <v>142</v>
      </c>
      <c r="B42" s="6" t="s">
        <v>143</v>
      </c>
      <c r="C42" s="7" t="s">
        <v>109</v>
      </c>
    </row>
    <row r="43" spans="1:3" x14ac:dyDescent="0.25">
      <c r="A43" s="5" t="s">
        <v>145</v>
      </c>
      <c r="B43" s="6" t="s">
        <v>143</v>
      </c>
      <c r="C43" s="7" t="s">
        <v>109</v>
      </c>
    </row>
    <row r="44" spans="1:3" x14ac:dyDescent="0.25">
      <c r="A44" s="5" t="s">
        <v>147</v>
      </c>
      <c r="B44" s="6" t="s">
        <v>81</v>
      </c>
      <c r="C44" s="7" t="s">
        <v>109</v>
      </c>
    </row>
    <row r="45" spans="1:3" x14ac:dyDescent="0.25">
      <c r="A45" s="8" t="s">
        <v>149</v>
      </c>
      <c r="B45" s="9" t="s">
        <v>82</v>
      </c>
      <c r="C45" s="10" t="s">
        <v>109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Budgetplanung</vt:lpstr>
      <vt:lpstr>Ist-Erfassung</vt:lpstr>
      <vt:lpstr>Annahmen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2026-05-10T17:44:48Z</dcterms:modified>
</cp:coreProperties>
</file>