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vermieteung\"/>
    </mc:Choice>
  </mc:AlternateContent>
  <xr:revisionPtr revIDLastSave="0" documentId="13_ncr:1_{6D046F63-4482-46E1-B863-92C2AF59F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Übersicht" sheetId="1" r:id="rId1"/>
    <sheet name="Objekte" sheetId="2" r:id="rId2"/>
    <sheet name="Buchungen" sheetId="3" r:id="rId3"/>
    <sheet name="Nebenkosten" sheetId="4" r:id="rId4"/>
    <sheet name="List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2" i="4" l="1"/>
  <c r="E62" i="4"/>
  <c r="A60" i="4"/>
  <c r="A59" i="4"/>
  <c r="A58" i="4"/>
  <c r="A57" i="4"/>
  <c r="A56" i="4"/>
  <c r="A55" i="4"/>
  <c r="A54" i="4"/>
  <c r="A53" i="4"/>
  <c r="N52" i="4"/>
  <c r="M52" i="4"/>
  <c r="L52" i="4"/>
  <c r="K52" i="4"/>
  <c r="J52" i="4"/>
  <c r="I52" i="4"/>
  <c r="A52" i="4"/>
  <c r="A51" i="4"/>
  <c r="A50" i="4"/>
  <c r="A49" i="4"/>
  <c r="A48" i="4"/>
  <c r="A47" i="4"/>
  <c r="A46" i="4"/>
  <c r="A45" i="4"/>
  <c r="A44" i="4"/>
  <c r="A43" i="4"/>
  <c r="M42" i="4"/>
  <c r="A42" i="4"/>
  <c r="A41" i="4"/>
  <c r="A40" i="4"/>
  <c r="A39" i="4"/>
  <c r="A38" i="4"/>
  <c r="A37" i="4"/>
  <c r="A36" i="4"/>
  <c r="A35" i="4"/>
  <c r="A34" i="4"/>
  <c r="A33" i="4"/>
  <c r="A32" i="4"/>
  <c r="A31" i="4"/>
  <c r="D22" i="4"/>
  <c r="G21" i="4"/>
  <c r="G20" i="4"/>
  <c r="G19" i="4"/>
  <c r="G18" i="4"/>
  <c r="G17" i="4"/>
  <c r="G16" i="4"/>
  <c r="G15" i="4"/>
  <c r="G14" i="4"/>
  <c r="G13" i="4"/>
  <c r="G12" i="4"/>
  <c r="G11" i="4"/>
  <c r="G10" i="4"/>
  <c r="B7" i="4"/>
  <c r="J10" i="1" s="1"/>
  <c r="B6" i="4"/>
  <c r="B5" i="4"/>
  <c r="B4" i="4"/>
  <c r="U210" i="3"/>
  <c r="T210" i="3"/>
  <c r="S210" i="3"/>
  <c r="O210" i="3"/>
  <c r="G210" i="3"/>
  <c r="F210" i="3"/>
  <c r="D210" i="3"/>
  <c r="C210" i="3"/>
  <c r="U209" i="3"/>
  <c r="T209" i="3"/>
  <c r="S209" i="3"/>
  <c r="O209" i="3"/>
  <c r="G209" i="3"/>
  <c r="F209" i="3"/>
  <c r="D209" i="3"/>
  <c r="C209" i="3"/>
  <c r="U208" i="3"/>
  <c r="T208" i="3"/>
  <c r="S208" i="3"/>
  <c r="O208" i="3"/>
  <c r="G208" i="3"/>
  <c r="F208" i="3"/>
  <c r="D208" i="3"/>
  <c r="C208" i="3"/>
  <c r="U207" i="3"/>
  <c r="T207" i="3"/>
  <c r="S207" i="3"/>
  <c r="O207" i="3"/>
  <c r="G207" i="3"/>
  <c r="F207" i="3"/>
  <c r="D207" i="3"/>
  <c r="C207" i="3"/>
  <c r="U206" i="3"/>
  <c r="T206" i="3"/>
  <c r="S206" i="3"/>
  <c r="O206" i="3"/>
  <c r="G206" i="3"/>
  <c r="F206" i="3"/>
  <c r="D206" i="3"/>
  <c r="C206" i="3"/>
  <c r="U205" i="3"/>
  <c r="T205" i="3"/>
  <c r="S205" i="3"/>
  <c r="O205" i="3"/>
  <c r="G205" i="3"/>
  <c r="F205" i="3"/>
  <c r="D205" i="3"/>
  <c r="C205" i="3"/>
  <c r="U204" i="3"/>
  <c r="T204" i="3"/>
  <c r="S204" i="3"/>
  <c r="O204" i="3"/>
  <c r="G204" i="3"/>
  <c r="F204" i="3"/>
  <c r="D204" i="3"/>
  <c r="C204" i="3"/>
  <c r="U203" i="3"/>
  <c r="T203" i="3"/>
  <c r="S203" i="3"/>
  <c r="O203" i="3"/>
  <c r="G203" i="3"/>
  <c r="F203" i="3"/>
  <c r="D203" i="3"/>
  <c r="C203" i="3"/>
  <c r="U202" i="3"/>
  <c r="T202" i="3"/>
  <c r="S202" i="3"/>
  <c r="O202" i="3"/>
  <c r="G202" i="3"/>
  <c r="F202" i="3"/>
  <c r="D202" i="3"/>
  <c r="C202" i="3"/>
  <c r="U201" i="3"/>
  <c r="T201" i="3"/>
  <c r="S201" i="3"/>
  <c r="O201" i="3"/>
  <c r="G201" i="3"/>
  <c r="F201" i="3"/>
  <c r="D201" i="3"/>
  <c r="C201" i="3"/>
  <c r="U200" i="3"/>
  <c r="T200" i="3"/>
  <c r="S200" i="3"/>
  <c r="O200" i="3"/>
  <c r="G200" i="3"/>
  <c r="F200" i="3"/>
  <c r="D200" i="3"/>
  <c r="C200" i="3"/>
  <c r="U199" i="3"/>
  <c r="T199" i="3"/>
  <c r="S199" i="3"/>
  <c r="O199" i="3"/>
  <c r="G199" i="3"/>
  <c r="F199" i="3"/>
  <c r="D199" i="3"/>
  <c r="C199" i="3"/>
  <c r="U198" i="3"/>
  <c r="T198" i="3"/>
  <c r="S198" i="3"/>
  <c r="O198" i="3"/>
  <c r="G198" i="3"/>
  <c r="F198" i="3"/>
  <c r="D198" i="3"/>
  <c r="C198" i="3"/>
  <c r="U197" i="3"/>
  <c r="T197" i="3"/>
  <c r="S197" i="3"/>
  <c r="O197" i="3"/>
  <c r="G197" i="3"/>
  <c r="F197" i="3"/>
  <c r="D197" i="3"/>
  <c r="C197" i="3"/>
  <c r="U196" i="3"/>
  <c r="T196" i="3"/>
  <c r="S196" i="3"/>
  <c r="O196" i="3"/>
  <c r="G196" i="3"/>
  <c r="F196" i="3"/>
  <c r="D196" i="3"/>
  <c r="C196" i="3"/>
  <c r="U195" i="3"/>
  <c r="T195" i="3"/>
  <c r="S195" i="3"/>
  <c r="O195" i="3"/>
  <c r="G195" i="3"/>
  <c r="F195" i="3"/>
  <c r="D195" i="3"/>
  <c r="C195" i="3"/>
  <c r="U194" i="3"/>
  <c r="T194" i="3"/>
  <c r="S194" i="3"/>
  <c r="O194" i="3"/>
  <c r="G194" i="3"/>
  <c r="F194" i="3"/>
  <c r="D194" i="3"/>
  <c r="C194" i="3"/>
  <c r="U193" i="3"/>
  <c r="T193" i="3"/>
  <c r="S193" i="3"/>
  <c r="O193" i="3"/>
  <c r="G193" i="3"/>
  <c r="F193" i="3"/>
  <c r="D193" i="3"/>
  <c r="C193" i="3"/>
  <c r="U192" i="3"/>
  <c r="T192" i="3"/>
  <c r="S192" i="3"/>
  <c r="O192" i="3"/>
  <c r="G192" i="3"/>
  <c r="F192" i="3"/>
  <c r="D192" i="3"/>
  <c r="C192" i="3"/>
  <c r="U191" i="3"/>
  <c r="T191" i="3"/>
  <c r="S191" i="3"/>
  <c r="O191" i="3"/>
  <c r="G191" i="3"/>
  <c r="F191" i="3"/>
  <c r="D191" i="3"/>
  <c r="C191" i="3"/>
  <c r="U190" i="3"/>
  <c r="T190" i="3"/>
  <c r="S190" i="3"/>
  <c r="O190" i="3"/>
  <c r="G190" i="3"/>
  <c r="F190" i="3"/>
  <c r="D190" i="3"/>
  <c r="C190" i="3"/>
  <c r="U189" i="3"/>
  <c r="T189" i="3"/>
  <c r="S189" i="3"/>
  <c r="O189" i="3"/>
  <c r="G189" i="3"/>
  <c r="F189" i="3"/>
  <c r="D189" i="3"/>
  <c r="C189" i="3"/>
  <c r="U188" i="3"/>
  <c r="T188" i="3"/>
  <c r="S188" i="3"/>
  <c r="O188" i="3"/>
  <c r="G188" i="3"/>
  <c r="F188" i="3"/>
  <c r="D188" i="3"/>
  <c r="C188" i="3"/>
  <c r="U187" i="3"/>
  <c r="T187" i="3"/>
  <c r="S187" i="3"/>
  <c r="O187" i="3"/>
  <c r="G187" i="3"/>
  <c r="F187" i="3"/>
  <c r="D187" i="3"/>
  <c r="C187" i="3"/>
  <c r="U186" i="3"/>
  <c r="T186" i="3"/>
  <c r="S186" i="3"/>
  <c r="O186" i="3"/>
  <c r="G186" i="3"/>
  <c r="F186" i="3"/>
  <c r="D186" i="3"/>
  <c r="C186" i="3"/>
  <c r="U185" i="3"/>
  <c r="T185" i="3"/>
  <c r="S185" i="3"/>
  <c r="O185" i="3"/>
  <c r="G185" i="3"/>
  <c r="F185" i="3"/>
  <c r="D185" i="3"/>
  <c r="C185" i="3"/>
  <c r="U184" i="3"/>
  <c r="T184" i="3"/>
  <c r="S184" i="3"/>
  <c r="O184" i="3"/>
  <c r="G184" i="3"/>
  <c r="F184" i="3"/>
  <c r="D184" i="3"/>
  <c r="C184" i="3"/>
  <c r="U183" i="3"/>
  <c r="T183" i="3"/>
  <c r="S183" i="3"/>
  <c r="O183" i="3"/>
  <c r="G183" i="3"/>
  <c r="F183" i="3"/>
  <c r="D183" i="3"/>
  <c r="C183" i="3"/>
  <c r="U182" i="3"/>
  <c r="T182" i="3"/>
  <c r="S182" i="3"/>
  <c r="O182" i="3"/>
  <c r="G182" i="3"/>
  <c r="F182" i="3"/>
  <c r="D182" i="3"/>
  <c r="C182" i="3"/>
  <c r="U181" i="3"/>
  <c r="T181" i="3"/>
  <c r="S181" i="3"/>
  <c r="O181" i="3"/>
  <c r="G181" i="3"/>
  <c r="F181" i="3"/>
  <c r="D181" i="3"/>
  <c r="C181" i="3"/>
  <c r="U180" i="3"/>
  <c r="T180" i="3"/>
  <c r="S180" i="3"/>
  <c r="O180" i="3"/>
  <c r="G180" i="3"/>
  <c r="F180" i="3"/>
  <c r="D180" i="3"/>
  <c r="C180" i="3"/>
  <c r="U179" i="3"/>
  <c r="T179" i="3"/>
  <c r="S179" i="3"/>
  <c r="O179" i="3"/>
  <c r="G179" i="3"/>
  <c r="F179" i="3"/>
  <c r="D179" i="3"/>
  <c r="C179" i="3"/>
  <c r="U178" i="3"/>
  <c r="T178" i="3"/>
  <c r="S178" i="3"/>
  <c r="O178" i="3"/>
  <c r="G178" i="3"/>
  <c r="F178" i="3"/>
  <c r="D178" i="3"/>
  <c r="C178" i="3"/>
  <c r="U177" i="3"/>
  <c r="T177" i="3"/>
  <c r="S177" i="3"/>
  <c r="O177" i="3"/>
  <c r="G177" i="3"/>
  <c r="F177" i="3"/>
  <c r="D177" i="3"/>
  <c r="C177" i="3"/>
  <c r="U176" i="3"/>
  <c r="T176" i="3"/>
  <c r="S176" i="3"/>
  <c r="O176" i="3"/>
  <c r="G176" i="3"/>
  <c r="F176" i="3"/>
  <c r="D176" i="3"/>
  <c r="C176" i="3"/>
  <c r="U175" i="3"/>
  <c r="T175" i="3"/>
  <c r="S175" i="3"/>
  <c r="O175" i="3"/>
  <c r="G175" i="3"/>
  <c r="F175" i="3"/>
  <c r="D175" i="3"/>
  <c r="C175" i="3"/>
  <c r="U174" i="3"/>
  <c r="T174" i="3"/>
  <c r="S174" i="3"/>
  <c r="O174" i="3"/>
  <c r="G174" i="3"/>
  <c r="F174" i="3"/>
  <c r="D174" i="3"/>
  <c r="C174" i="3"/>
  <c r="U173" i="3"/>
  <c r="T173" i="3"/>
  <c r="S173" i="3"/>
  <c r="O173" i="3"/>
  <c r="G173" i="3"/>
  <c r="F173" i="3"/>
  <c r="D173" i="3"/>
  <c r="C173" i="3"/>
  <c r="U172" i="3"/>
  <c r="T172" i="3"/>
  <c r="S172" i="3"/>
  <c r="O172" i="3"/>
  <c r="G172" i="3"/>
  <c r="F172" i="3"/>
  <c r="D172" i="3"/>
  <c r="C172" i="3"/>
  <c r="U171" i="3"/>
  <c r="T171" i="3"/>
  <c r="S171" i="3"/>
  <c r="O171" i="3"/>
  <c r="G171" i="3"/>
  <c r="F171" i="3"/>
  <c r="D171" i="3"/>
  <c r="C171" i="3"/>
  <c r="U170" i="3"/>
  <c r="T170" i="3"/>
  <c r="S170" i="3"/>
  <c r="O170" i="3"/>
  <c r="G170" i="3"/>
  <c r="F170" i="3"/>
  <c r="D170" i="3"/>
  <c r="C170" i="3"/>
  <c r="U169" i="3"/>
  <c r="T169" i="3"/>
  <c r="S169" i="3"/>
  <c r="O169" i="3"/>
  <c r="G169" i="3"/>
  <c r="F169" i="3"/>
  <c r="D169" i="3"/>
  <c r="C169" i="3"/>
  <c r="U168" i="3"/>
  <c r="T168" i="3"/>
  <c r="S168" i="3"/>
  <c r="O168" i="3"/>
  <c r="G168" i="3"/>
  <c r="F168" i="3"/>
  <c r="D168" i="3"/>
  <c r="C168" i="3"/>
  <c r="U167" i="3"/>
  <c r="T167" i="3"/>
  <c r="S167" i="3"/>
  <c r="O167" i="3"/>
  <c r="G167" i="3"/>
  <c r="F167" i="3"/>
  <c r="D167" i="3"/>
  <c r="C167" i="3"/>
  <c r="U166" i="3"/>
  <c r="T166" i="3"/>
  <c r="S166" i="3"/>
  <c r="O166" i="3"/>
  <c r="G166" i="3"/>
  <c r="F166" i="3"/>
  <c r="D166" i="3"/>
  <c r="C166" i="3"/>
  <c r="U165" i="3"/>
  <c r="T165" i="3"/>
  <c r="S165" i="3"/>
  <c r="O165" i="3"/>
  <c r="G165" i="3"/>
  <c r="F165" i="3"/>
  <c r="D165" i="3"/>
  <c r="C165" i="3"/>
  <c r="U164" i="3"/>
  <c r="T164" i="3"/>
  <c r="S164" i="3"/>
  <c r="O164" i="3"/>
  <c r="G164" i="3"/>
  <c r="F164" i="3"/>
  <c r="D164" i="3"/>
  <c r="C164" i="3"/>
  <c r="U163" i="3"/>
  <c r="T163" i="3"/>
  <c r="S163" i="3"/>
  <c r="O163" i="3"/>
  <c r="G163" i="3"/>
  <c r="F163" i="3"/>
  <c r="D163" i="3"/>
  <c r="C163" i="3"/>
  <c r="U162" i="3"/>
  <c r="T162" i="3"/>
  <c r="S162" i="3"/>
  <c r="O162" i="3"/>
  <c r="G162" i="3"/>
  <c r="F162" i="3"/>
  <c r="D162" i="3"/>
  <c r="C162" i="3"/>
  <c r="U161" i="3"/>
  <c r="T161" i="3"/>
  <c r="S161" i="3"/>
  <c r="O161" i="3"/>
  <c r="G161" i="3"/>
  <c r="F161" i="3"/>
  <c r="D161" i="3"/>
  <c r="C161" i="3"/>
  <c r="U160" i="3"/>
  <c r="T160" i="3"/>
  <c r="S160" i="3"/>
  <c r="O160" i="3"/>
  <c r="G160" i="3"/>
  <c r="F160" i="3"/>
  <c r="D160" i="3"/>
  <c r="C160" i="3"/>
  <c r="U159" i="3"/>
  <c r="T159" i="3"/>
  <c r="S159" i="3"/>
  <c r="O159" i="3"/>
  <c r="G159" i="3"/>
  <c r="F159" i="3"/>
  <c r="D159" i="3"/>
  <c r="C159" i="3"/>
  <c r="U158" i="3"/>
  <c r="T158" i="3"/>
  <c r="S158" i="3"/>
  <c r="O158" i="3"/>
  <c r="G158" i="3"/>
  <c r="F158" i="3"/>
  <c r="D158" i="3"/>
  <c r="C158" i="3"/>
  <c r="U157" i="3"/>
  <c r="T157" i="3"/>
  <c r="S157" i="3"/>
  <c r="O157" i="3"/>
  <c r="G157" i="3"/>
  <c r="F157" i="3"/>
  <c r="D157" i="3"/>
  <c r="C157" i="3"/>
  <c r="U156" i="3"/>
  <c r="T156" i="3"/>
  <c r="S156" i="3"/>
  <c r="O156" i="3"/>
  <c r="G156" i="3"/>
  <c r="F156" i="3"/>
  <c r="D156" i="3"/>
  <c r="C156" i="3"/>
  <c r="U155" i="3"/>
  <c r="T155" i="3"/>
  <c r="S155" i="3"/>
  <c r="O155" i="3"/>
  <c r="G155" i="3"/>
  <c r="F155" i="3"/>
  <c r="D155" i="3"/>
  <c r="C155" i="3"/>
  <c r="U154" i="3"/>
  <c r="T154" i="3"/>
  <c r="S154" i="3"/>
  <c r="O154" i="3"/>
  <c r="G154" i="3"/>
  <c r="F154" i="3"/>
  <c r="D154" i="3"/>
  <c r="C154" i="3"/>
  <c r="U153" i="3"/>
  <c r="T153" i="3"/>
  <c r="S153" i="3"/>
  <c r="O153" i="3"/>
  <c r="G153" i="3"/>
  <c r="F153" i="3"/>
  <c r="D153" i="3"/>
  <c r="C153" i="3"/>
  <c r="U152" i="3"/>
  <c r="T152" i="3"/>
  <c r="S152" i="3"/>
  <c r="O152" i="3"/>
  <c r="G152" i="3"/>
  <c r="F152" i="3"/>
  <c r="D152" i="3"/>
  <c r="C152" i="3"/>
  <c r="U151" i="3"/>
  <c r="T151" i="3"/>
  <c r="S151" i="3"/>
  <c r="O151" i="3"/>
  <c r="G151" i="3"/>
  <c r="F151" i="3"/>
  <c r="D151" i="3"/>
  <c r="C151" i="3"/>
  <c r="U150" i="3"/>
  <c r="T150" i="3"/>
  <c r="S150" i="3"/>
  <c r="O150" i="3"/>
  <c r="G150" i="3"/>
  <c r="F150" i="3"/>
  <c r="D150" i="3"/>
  <c r="C150" i="3"/>
  <c r="U149" i="3"/>
  <c r="T149" i="3"/>
  <c r="S149" i="3"/>
  <c r="O149" i="3"/>
  <c r="G149" i="3"/>
  <c r="F149" i="3"/>
  <c r="D149" i="3"/>
  <c r="C149" i="3"/>
  <c r="U148" i="3"/>
  <c r="T148" i="3"/>
  <c r="S148" i="3"/>
  <c r="O148" i="3"/>
  <c r="G148" i="3"/>
  <c r="F148" i="3"/>
  <c r="D148" i="3"/>
  <c r="C148" i="3"/>
  <c r="U147" i="3"/>
  <c r="T147" i="3"/>
  <c r="S147" i="3"/>
  <c r="O147" i="3"/>
  <c r="G147" i="3"/>
  <c r="F147" i="3"/>
  <c r="D147" i="3"/>
  <c r="C147" i="3"/>
  <c r="U146" i="3"/>
  <c r="T146" i="3"/>
  <c r="S146" i="3"/>
  <c r="O146" i="3"/>
  <c r="G146" i="3"/>
  <c r="F146" i="3"/>
  <c r="D146" i="3"/>
  <c r="C146" i="3"/>
  <c r="U145" i="3"/>
  <c r="T145" i="3"/>
  <c r="S145" i="3"/>
  <c r="O145" i="3"/>
  <c r="G145" i="3"/>
  <c r="F145" i="3"/>
  <c r="D145" i="3"/>
  <c r="C145" i="3"/>
  <c r="U144" i="3"/>
  <c r="T144" i="3"/>
  <c r="S144" i="3"/>
  <c r="O144" i="3"/>
  <c r="G144" i="3"/>
  <c r="F144" i="3"/>
  <c r="D144" i="3"/>
  <c r="C144" i="3"/>
  <c r="U143" i="3"/>
  <c r="T143" i="3"/>
  <c r="S143" i="3"/>
  <c r="O143" i="3"/>
  <c r="G143" i="3"/>
  <c r="F143" i="3"/>
  <c r="D143" i="3"/>
  <c r="C143" i="3"/>
  <c r="U142" i="3"/>
  <c r="T142" i="3"/>
  <c r="S142" i="3"/>
  <c r="O142" i="3"/>
  <c r="G142" i="3"/>
  <c r="F142" i="3"/>
  <c r="D142" i="3"/>
  <c r="C142" i="3"/>
  <c r="U141" i="3"/>
  <c r="T141" i="3"/>
  <c r="S141" i="3"/>
  <c r="O141" i="3"/>
  <c r="G141" i="3"/>
  <c r="F141" i="3"/>
  <c r="D141" i="3"/>
  <c r="C141" i="3"/>
  <c r="U140" i="3"/>
  <c r="T140" i="3"/>
  <c r="S140" i="3"/>
  <c r="O140" i="3"/>
  <c r="G140" i="3"/>
  <c r="F140" i="3"/>
  <c r="D140" i="3"/>
  <c r="C140" i="3"/>
  <c r="U139" i="3"/>
  <c r="T139" i="3"/>
  <c r="S139" i="3"/>
  <c r="O139" i="3"/>
  <c r="G139" i="3"/>
  <c r="F139" i="3"/>
  <c r="D139" i="3"/>
  <c r="C139" i="3"/>
  <c r="U138" i="3"/>
  <c r="T138" i="3"/>
  <c r="S138" i="3"/>
  <c r="O138" i="3"/>
  <c r="G138" i="3"/>
  <c r="F138" i="3"/>
  <c r="D138" i="3"/>
  <c r="C138" i="3"/>
  <c r="U137" i="3"/>
  <c r="T137" i="3"/>
  <c r="S137" i="3"/>
  <c r="O137" i="3"/>
  <c r="G137" i="3"/>
  <c r="F137" i="3"/>
  <c r="D137" i="3"/>
  <c r="C137" i="3"/>
  <c r="U136" i="3"/>
  <c r="T136" i="3"/>
  <c r="S136" i="3"/>
  <c r="O136" i="3"/>
  <c r="G136" i="3"/>
  <c r="F136" i="3"/>
  <c r="D136" i="3"/>
  <c r="C136" i="3"/>
  <c r="U135" i="3"/>
  <c r="T135" i="3"/>
  <c r="S135" i="3"/>
  <c r="O135" i="3"/>
  <c r="G135" i="3"/>
  <c r="F135" i="3"/>
  <c r="D135" i="3"/>
  <c r="C135" i="3"/>
  <c r="U134" i="3"/>
  <c r="T134" i="3"/>
  <c r="S134" i="3"/>
  <c r="O134" i="3"/>
  <c r="G134" i="3"/>
  <c r="F134" i="3"/>
  <c r="D134" i="3"/>
  <c r="C134" i="3"/>
  <c r="U133" i="3"/>
  <c r="T133" i="3"/>
  <c r="S133" i="3"/>
  <c r="O133" i="3"/>
  <c r="G133" i="3"/>
  <c r="F133" i="3"/>
  <c r="D133" i="3"/>
  <c r="C133" i="3"/>
  <c r="U132" i="3"/>
  <c r="T132" i="3"/>
  <c r="S132" i="3"/>
  <c r="O132" i="3"/>
  <c r="G132" i="3"/>
  <c r="F132" i="3"/>
  <c r="D132" i="3"/>
  <c r="C132" i="3"/>
  <c r="U131" i="3"/>
  <c r="T131" i="3"/>
  <c r="S131" i="3"/>
  <c r="O131" i="3"/>
  <c r="G131" i="3"/>
  <c r="F131" i="3"/>
  <c r="D131" i="3"/>
  <c r="C131" i="3"/>
  <c r="U130" i="3"/>
  <c r="T130" i="3"/>
  <c r="S130" i="3"/>
  <c r="O130" i="3"/>
  <c r="G130" i="3"/>
  <c r="F130" i="3"/>
  <c r="D130" i="3"/>
  <c r="C130" i="3"/>
  <c r="U129" i="3"/>
  <c r="T129" i="3"/>
  <c r="S129" i="3"/>
  <c r="O129" i="3"/>
  <c r="G129" i="3"/>
  <c r="F129" i="3"/>
  <c r="D129" i="3"/>
  <c r="C129" i="3"/>
  <c r="U128" i="3"/>
  <c r="T128" i="3"/>
  <c r="S128" i="3"/>
  <c r="O128" i="3"/>
  <c r="G128" i="3"/>
  <c r="F128" i="3"/>
  <c r="D128" i="3"/>
  <c r="C128" i="3"/>
  <c r="U127" i="3"/>
  <c r="T127" i="3"/>
  <c r="S127" i="3"/>
  <c r="O127" i="3"/>
  <c r="G127" i="3"/>
  <c r="F127" i="3"/>
  <c r="D127" i="3"/>
  <c r="C127" i="3"/>
  <c r="U126" i="3"/>
  <c r="T126" i="3"/>
  <c r="S126" i="3"/>
  <c r="O126" i="3"/>
  <c r="G126" i="3"/>
  <c r="F126" i="3"/>
  <c r="D126" i="3"/>
  <c r="C126" i="3"/>
  <c r="U125" i="3"/>
  <c r="T125" i="3"/>
  <c r="S125" i="3"/>
  <c r="O125" i="3"/>
  <c r="G125" i="3"/>
  <c r="F125" i="3"/>
  <c r="D125" i="3"/>
  <c r="C125" i="3"/>
  <c r="U124" i="3"/>
  <c r="T124" i="3"/>
  <c r="S124" i="3"/>
  <c r="O124" i="3"/>
  <c r="G124" i="3"/>
  <c r="F124" i="3"/>
  <c r="D124" i="3"/>
  <c r="C124" i="3"/>
  <c r="U123" i="3"/>
  <c r="T123" i="3"/>
  <c r="S123" i="3"/>
  <c r="O123" i="3"/>
  <c r="G123" i="3"/>
  <c r="F123" i="3"/>
  <c r="D123" i="3"/>
  <c r="C123" i="3"/>
  <c r="U122" i="3"/>
  <c r="T122" i="3"/>
  <c r="S122" i="3"/>
  <c r="O122" i="3"/>
  <c r="G122" i="3"/>
  <c r="F122" i="3"/>
  <c r="D122" i="3"/>
  <c r="C122" i="3"/>
  <c r="U121" i="3"/>
  <c r="T121" i="3"/>
  <c r="S121" i="3"/>
  <c r="O121" i="3"/>
  <c r="G121" i="3"/>
  <c r="F121" i="3"/>
  <c r="D121" i="3"/>
  <c r="C121" i="3"/>
  <c r="U120" i="3"/>
  <c r="T120" i="3"/>
  <c r="S120" i="3"/>
  <c r="O120" i="3"/>
  <c r="G120" i="3"/>
  <c r="F120" i="3"/>
  <c r="D120" i="3"/>
  <c r="C120" i="3"/>
  <c r="U119" i="3"/>
  <c r="T119" i="3"/>
  <c r="S119" i="3"/>
  <c r="O119" i="3"/>
  <c r="G119" i="3"/>
  <c r="F119" i="3"/>
  <c r="D119" i="3"/>
  <c r="C119" i="3"/>
  <c r="U118" i="3"/>
  <c r="T118" i="3"/>
  <c r="S118" i="3"/>
  <c r="O118" i="3"/>
  <c r="G118" i="3"/>
  <c r="F118" i="3"/>
  <c r="D118" i="3"/>
  <c r="C118" i="3"/>
  <c r="U117" i="3"/>
  <c r="T117" i="3"/>
  <c r="S117" i="3"/>
  <c r="O117" i="3"/>
  <c r="G117" i="3"/>
  <c r="F117" i="3"/>
  <c r="D117" i="3"/>
  <c r="C117" i="3"/>
  <c r="U116" i="3"/>
  <c r="T116" i="3"/>
  <c r="S116" i="3"/>
  <c r="O116" i="3"/>
  <c r="G116" i="3"/>
  <c r="F116" i="3"/>
  <c r="D116" i="3"/>
  <c r="C116" i="3"/>
  <c r="U115" i="3"/>
  <c r="T115" i="3"/>
  <c r="S115" i="3"/>
  <c r="O115" i="3"/>
  <c r="G115" i="3"/>
  <c r="F115" i="3"/>
  <c r="D115" i="3"/>
  <c r="C115" i="3"/>
  <c r="U114" i="3"/>
  <c r="T114" i="3"/>
  <c r="S114" i="3"/>
  <c r="O114" i="3"/>
  <c r="G114" i="3"/>
  <c r="F114" i="3"/>
  <c r="D114" i="3"/>
  <c r="C114" i="3"/>
  <c r="U113" i="3"/>
  <c r="T113" i="3"/>
  <c r="S113" i="3"/>
  <c r="O113" i="3"/>
  <c r="G113" i="3"/>
  <c r="F113" i="3"/>
  <c r="D113" i="3"/>
  <c r="C113" i="3"/>
  <c r="U112" i="3"/>
  <c r="T112" i="3"/>
  <c r="S112" i="3"/>
  <c r="O112" i="3"/>
  <c r="G112" i="3"/>
  <c r="F112" i="3"/>
  <c r="D112" i="3"/>
  <c r="C112" i="3"/>
  <c r="U111" i="3"/>
  <c r="T111" i="3"/>
  <c r="S111" i="3"/>
  <c r="O111" i="3"/>
  <c r="G111" i="3"/>
  <c r="F111" i="3"/>
  <c r="D111" i="3"/>
  <c r="C111" i="3"/>
  <c r="U110" i="3"/>
  <c r="T110" i="3"/>
  <c r="S110" i="3"/>
  <c r="O110" i="3"/>
  <c r="G110" i="3"/>
  <c r="F110" i="3"/>
  <c r="D110" i="3"/>
  <c r="C110" i="3"/>
  <c r="U109" i="3"/>
  <c r="T109" i="3"/>
  <c r="S109" i="3"/>
  <c r="O109" i="3"/>
  <c r="G109" i="3"/>
  <c r="F109" i="3"/>
  <c r="D109" i="3"/>
  <c r="C109" i="3"/>
  <c r="U108" i="3"/>
  <c r="T108" i="3"/>
  <c r="S108" i="3"/>
  <c r="O108" i="3"/>
  <c r="G108" i="3"/>
  <c r="F108" i="3"/>
  <c r="D108" i="3"/>
  <c r="C108" i="3"/>
  <c r="U107" i="3"/>
  <c r="T107" i="3"/>
  <c r="S107" i="3"/>
  <c r="O107" i="3"/>
  <c r="G107" i="3"/>
  <c r="F107" i="3"/>
  <c r="D107" i="3"/>
  <c r="C107" i="3"/>
  <c r="U106" i="3"/>
  <c r="T106" i="3"/>
  <c r="S106" i="3"/>
  <c r="O106" i="3"/>
  <c r="G106" i="3"/>
  <c r="F106" i="3"/>
  <c r="D106" i="3"/>
  <c r="C106" i="3"/>
  <c r="U105" i="3"/>
  <c r="T105" i="3"/>
  <c r="S105" i="3"/>
  <c r="O105" i="3"/>
  <c r="G105" i="3"/>
  <c r="F105" i="3"/>
  <c r="D105" i="3"/>
  <c r="C105" i="3"/>
  <c r="U104" i="3"/>
  <c r="T104" i="3"/>
  <c r="S104" i="3"/>
  <c r="O104" i="3"/>
  <c r="G104" i="3"/>
  <c r="F104" i="3"/>
  <c r="D104" i="3"/>
  <c r="C104" i="3"/>
  <c r="U103" i="3"/>
  <c r="T103" i="3"/>
  <c r="S103" i="3"/>
  <c r="O103" i="3"/>
  <c r="G103" i="3"/>
  <c r="F103" i="3"/>
  <c r="D103" i="3"/>
  <c r="C103" i="3"/>
  <c r="U102" i="3"/>
  <c r="T102" i="3"/>
  <c r="S102" i="3"/>
  <c r="O102" i="3"/>
  <c r="G102" i="3"/>
  <c r="F102" i="3"/>
  <c r="D102" i="3"/>
  <c r="C102" i="3"/>
  <c r="U101" i="3"/>
  <c r="T101" i="3"/>
  <c r="S101" i="3"/>
  <c r="O101" i="3"/>
  <c r="G101" i="3"/>
  <c r="F101" i="3"/>
  <c r="D101" i="3"/>
  <c r="C101" i="3"/>
  <c r="U100" i="3"/>
  <c r="T100" i="3"/>
  <c r="S100" i="3"/>
  <c r="O100" i="3"/>
  <c r="G100" i="3"/>
  <c r="F100" i="3"/>
  <c r="D100" i="3"/>
  <c r="C100" i="3"/>
  <c r="U99" i="3"/>
  <c r="T99" i="3"/>
  <c r="S99" i="3"/>
  <c r="O99" i="3"/>
  <c r="G99" i="3"/>
  <c r="F99" i="3"/>
  <c r="D99" i="3"/>
  <c r="C99" i="3"/>
  <c r="U98" i="3"/>
  <c r="T98" i="3"/>
  <c r="S98" i="3"/>
  <c r="O98" i="3"/>
  <c r="G98" i="3"/>
  <c r="F98" i="3"/>
  <c r="D98" i="3"/>
  <c r="C98" i="3"/>
  <c r="U97" i="3"/>
  <c r="T97" i="3"/>
  <c r="S97" i="3"/>
  <c r="O97" i="3"/>
  <c r="G97" i="3"/>
  <c r="F97" i="3"/>
  <c r="D97" i="3"/>
  <c r="C97" i="3"/>
  <c r="U96" i="3"/>
  <c r="T96" i="3"/>
  <c r="S96" i="3"/>
  <c r="O96" i="3"/>
  <c r="G96" i="3"/>
  <c r="F96" i="3"/>
  <c r="D96" i="3"/>
  <c r="C96" i="3"/>
  <c r="U95" i="3"/>
  <c r="T95" i="3"/>
  <c r="S95" i="3"/>
  <c r="O95" i="3"/>
  <c r="G95" i="3"/>
  <c r="F95" i="3"/>
  <c r="D95" i="3"/>
  <c r="C95" i="3"/>
  <c r="U94" i="3"/>
  <c r="T94" i="3"/>
  <c r="S94" i="3"/>
  <c r="O94" i="3"/>
  <c r="G94" i="3"/>
  <c r="F94" i="3"/>
  <c r="D94" i="3"/>
  <c r="C94" i="3"/>
  <c r="U93" i="3"/>
  <c r="T93" i="3"/>
  <c r="S93" i="3"/>
  <c r="O93" i="3"/>
  <c r="G93" i="3"/>
  <c r="F93" i="3"/>
  <c r="D93" i="3"/>
  <c r="C93" i="3"/>
  <c r="U92" i="3"/>
  <c r="T92" i="3"/>
  <c r="S92" i="3"/>
  <c r="O92" i="3"/>
  <c r="G92" i="3"/>
  <c r="F92" i="3"/>
  <c r="D92" i="3"/>
  <c r="C92" i="3"/>
  <c r="U91" i="3"/>
  <c r="T91" i="3"/>
  <c r="S91" i="3"/>
  <c r="O91" i="3"/>
  <c r="G91" i="3"/>
  <c r="F91" i="3"/>
  <c r="D91" i="3"/>
  <c r="C91" i="3"/>
  <c r="U90" i="3"/>
  <c r="T90" i="3"/>
  <c r="S90" i="3"/>
  <c r="O90" i="3"/>
  <c r="G90" i="3"/>
  <c r="F90" i="3"/>
  <c r="D90" i="3"/>
  <c r="C90" i="3"/>
  <c r="U89" i="3"/>
  <c r="T89" i="3"/>
  <c r="S89" i="3"/>
  <c r="O89" i="3"/>
  <c r="G89" i="3"/>
  <c r="F89" i="3"/>
  <c r="D89" i="3"/>
  <c r="C89" i="3"/>
  <c r="U88" i="3"/>
  <c r="T88" i="3"/>
  <c r="S88" i="3"/>
  <c r="O88" i="3"/>
  <c r="G88" i="3"/>
  <c r="F88" i="3"/>
  <c r="D88" i="3"/>
  <c r="C88" i="3"/>
  <c r="U87" i="3"/>
  <c r="T87" i="3"/>
  <c r="S87" i="3"/>
  <c r="O87" i="3"/>
  <c r="G87" i="3"/>
  <c r="F87" i="3"/>
  <c r="D87" i="3"/>
  <c r="C87" i="3"/>
  <c r="U86" i="3"/>
  <c r="T86" i="3"/>
  <c r="S86" i="3"/>
  <c r="O86" i="3"/>
  <c r="G86" i="3"/>
  <c r="F86" i="3"/>
  <c r="D86" i="3"/>
  <c r="C86" i="3"/>
  <c r="U85" i="3"/>
  <c r="T85" i="3"/>
  <c r="S85" i="3"/>
  <c r="O85" i="3"/>
  <c r="G85" i="3"/>
  <c r="F85" i="3"/>
  <c r="D85" i="3"/>
  <c r="C85" i="3"/>
  <c r="U84" i="3"/>
  <c r="T84" i="3"/>
  <c r="S84" i="3"/>
  <c r="O84" i="3"/>
  <c r="G84" i="3"/>
  <c r="F84" i="3"/>
  <c r="D84" i="3"/>
  <c r="C84" i="3"/>
  <c r="U83" i="3"/>
  <c r="T83" i="3"/>
  <c r="S83" i="3"/>
  <c r="O83" i="3"/>
  <c r="G83" i="3"/>
  <c r="F83" i="3"/>
  <c r="D83" i="3"/>
  <c r="C83" i="3"/>
  <c r="U82" i="3"/>
  <c r="T82" i="3"/>
  <c r="S82" i="3"/>
  <c r="O82" i="3"/>
  <c r="G82" i="3"/>
  <c r="F82" i="3"/>
  <c r="D82" i="3"/>
  <c r="C82" i="3"/>
  <c r="U81" i="3"/>
  <c r="T81" i="3"/>
  <c r="S81" i="3"/>
  <c r="O81" i="3"/>
  <c r="G81" i="3"/>
  <c r="F81" i="3"/>
  <c r="D81" i="3"/>
  <c r="C81" i="3"/>
  <c r="U80" i="3"/>
  <c r="T80" i="3"/>
  <c r="S80" i="3"/>
  <c r="O80" i="3"/>
  <c r="G80" i="3"/>
  <c r="F80" i="3"/>
  <c r="D80" i="3"/>
  <c r="C80" i="3"/>
  <c r="U79" i="3"/>
  <c r="T79" i="3"/>
  <c r="S79" i="3"/>
  <c r="O79" i="3"/>
  <c r="G79" i="3"/>
  <c r="F79" i="3"/>
  <c r="D79" i="3"/>
  <c r="C79" i="3"/>
  <c r="U78" i="3"/>
  <c r="T78" i="3"/>
  <c r="S78" i="3"/>
  <c r="O78" i="3"/>
  <c r="G78" i="3"/>
  <c r="F78" i="3"/>
  <c r="D78" i="3"/>
  <c r="C78" i="3"/>
  <c r="U77" i="3"/>
  <c r="T77" i="3"/>
  <c r="S77" i="3"/>
  <c r="O77" i="3"/>
  <c r="G77" i="3"/>
  <c r="F77" i="3"/>
  <c r="D77" i="3"/>
  <c r="C77" i="3"/>
  <c r="U76" i="3"/>
  <c r="T76" i="3"/>
  <c r="S76" i="3"/>
  <c r="O76" i="3"/>
  <c r="G76" i="3"/>
  <c r="F76" i="3"/>
  <c r="D76" i="3"/>
  <c r="C76" i="3"/>
  <c r="U75" i="3"/>
  <c r="T75" i="3"/>
  <c r="S75" i="3"/>
  <c r="O75" i="3"/>
  <c r="G75" i="3"/>
  <c r="F75" i="3"/>
  <c r="D75" i="3"/>
  <c r="C75" i="3"/>
  <c r="U74" i="3"/>
  <c r="T74" i="3"/>
  <c r="S74" i="3"/>
  <c r="O74" i="3"/>
  <c r="G74" i="3"/>
  <c r="F74" i="3"/>
  <c r="D74" i="3"/>
  <c r="C74" i="3"/>
  <c r="U73" i="3"/>
  <c r="T73" i="3"/>
  <c r="S73" i="3"/>
  <c r="O73" i="3"/>
  <c r="G73" i="3"/>
  <c r="F73" i="3"/>
  <c r="D73" i="3"/>
  <c r="C73" i="3"/>
  <c r="U72" i="3"/>
  <c r="T72" i="3"/>
  <c r="S72" i="3"/>
  <c r="O72" i="3"/>
  <c r="G72" i="3"/>
  <c r="F72" i="3"/>
  <c r="D72" i="3"/>
  <c r="C72" i="3"/>
  <c r="U71" i="3"/>
  <c r="T71" i="3"/>
  <c r="S71" i="3"/>
  <c r="O71" i="3"/>
  <c r="G71" i="3"/>
  <c r="F71" i="3"/>
  <c r="D71" i="3"/>
  <c r="C71" i="3"/>
  <c r="U70" i="3"/>
  <c r="T70" i="3"/>
  <c r="S70" i="3"/>
  <c r="O70" i="3"/>
  <c r="G70" i="3"/>
  <c r="F70" i="3"/>
  <c r="D70" i="3"/>
  <c r="C70" i="3"/>
  <c r="U69" i="3"/>
  <c r="T69" i="3"/>
  <c r="S69" i="3"/>
  <c r="O69" i="3"/>
  <c r="G69" i="3"/>
  <c r="F69" i="3"/>
  <c r="D69" i="3"/>
  <c r="C69" i="3"/>
  <c r="U68" i="3"/>
  <c r="T68" i="3"/>
  <c r="S68" i="3"/>
  <c r="O68" i="3"/>
  <c r="G68" i="3"/>
  <c r="F68" i="3"/>
  <c r="D68" i="3"/>
  <c r="C68" i="3"/>
  <c r="U67" i="3"/>
  <c r="T67" i="3"/>
  <c r="S67" i="3"/>
  <c r="O67" i="3"/>
  <c r="G67" i="3"/>
  <c r="F67" i="3"/>
  <c r="D67" i="3"/>
  <c r="C67" i="3"/>
  <c r="U66" i="3"/>
  <c r="T66" i="3"/>
  <c r="S66" i="3"/>
  <c r="O66" i="3"/>
  <c r="G66" i="3"/>
  <c r="F66" i="3"/>
  <c r="D66" i="3"/>
  <c r="C66" i="3"/>
  <c r="U65" i="3"/>
  <c r="T65" i="3"/>
  <c r="S65" i="3"/>
  <c r="O65" i="3"/>
  <c r="G65" i="3"/>
  <c r="F65" i="3"/>
  <c r="D65" i="3"/>
  <c r="C65" i="3"/>
  <c r="U64" i="3"/>
  <c r="T64" i="3"/>
  <c r="S64" i="3"/>
  <c r="O64" i="3"/>
  <c r="G64" i="3"/>
  <c r="F64" i="3"/>
  <c r="D64" i="3"/>
  <c r="C64" i="3"/>
  <c r="U63" i="3"/>
  <c r="T63" i="3"/>
  <c r="S63" i="3"/>
  <c r="O63" i="3"/>
  <c r="G63" i="3"/>
  <c r="F63" i="3"/>
  <c r="D63" i="3"/>
  <c r="C63" i="3"/>
  <c r="U62" i="3"/>
  <c r="T62" i="3"/>
  <c r="S62" i="3"/>
  <c r="O62" i="3"/>
  <c r="G62" i="3"/>
  <c r="F62" i="3"/>
  <c r="D62" i="3"/>
  <c r="C62" i="3"/>
  <c r="U61" i="3"/>
  <c r="T61" i="3"/>
  <c r="S61" i="3"/>
  <c r="O61" i="3"/>
  <c r="G61" i="3"/>
  <c r="F61" i="3"/>
  <c r="D61" i="3"/>
  <c r="C61" i="3"/>
  <c r="U60" i="3"/>
  <c r="T60" i="3"/>
  <c r="S60" i="3"/>
  <c r="O60" i="3"/>
  <c r="G60" i="3"/>
  <c r="F60" i="3"/>
  <c r="D60" i="3"/>
  <c r="C60" i="3"/>
  <c r="U59" i="3"/>
  <c r="T59" i="3"/>
  <c r="S59" i="3"/>
  <c r="O59" i="3"/>
  <c r="G59" i="3"/>
  <c r="F59" i="3"/>
  <c r="D59" i="3"/>
  <c r="C59" i="3"/>
  <c r="U58" i="3"/>
  <c r="T58" i="3"/>
  <c r="S58" i="3"/>
  <c r="O58" i="3"/>
  <c r="G58" i="3"/>
  <c r="F58" i="3"/>
  <c r="D58" i="3"/>
  <c r="C58" i="3"/>
  <c r="U57" i="3"/>
  <c r="T57" i="3"/>
  <c r="S57" i="3"/>
  <c r="O57" i="3"/>
  <c r="G57" i="3"/>
  <c r="F57" i="3"/>
  <c r="D57" i="3"/>
  <c r="C57" i="3"/>
  <c r="U56" i="3"/>
  <c r="T56" i="3"/>
  <c r="S56" i="3"/>
  <c r="O56" i="3"/>
  <c r="G56" i="3"/>
  <c r="F56" i="3"/>
  <c r="D56" i="3"/>
  <c r="C56" i="3"/>
  <c r="U55" i="3"/>
  <c r="T55" i="3"/>
  <c r="S55" i="3"/>
  <c r="O55" i="3"/>
  <c r="G55" i="3"/>
  <c r="F55" i="3"/>
  <c r="D55" i="3"/>
  <c r="C55" i="3"/>
  <c r="U54" i="3"/>
  <c r="T54" i="3"/>
  <c r="S54" i="3"/>
  <c r="O54" i="3"/>
  <c r="G54" i="3"/>
  <c r="F54" i="3"/>
  <c r="D54" i="3"/>
  <c r="C54" i="3"/>
  <c r="U53" i="3"/>
  <c r="T53" i="3"/>
  <c r="S53" i="3"/>
  <c r="O53" i="3"/>
  <c r="G53" i="3"/>
  <c r="F53" i="3"/>
  <c r="D53" i="3"/>
  <c r="C53" i="3"/>
  <c r="U52" i="3"/>
  <c r="T52" i="3"/>
  <c r="S52" i="3"/>
  <c r="O52" i="3"/>
  <c r="G52" i="3"/>
  <c r="F52" i="3"/>
  <c r="D52" i="3"/>
  <c r="C52" i="3"/>
  <c r="U51" i="3"/>
  <c r="T51" i="3"/>
  <c r="S51" i="3"/>
  <c r="O51" i="3"/>
  <c r="G51" i="3"/>
  <c r="F51" i="3"/>
  <c r="D51" i="3"/>
  <c r="C51" i="3"/>
  <c r="U50" i="3"/>
  <c r="T50" i="3"/>
  <c r="S50" i="3"/>
  <c r="O50" i="3"/>
  <c r="G50" i="3"/>
  <c r="F50" i="3"/>
  <c r="D50" i="3"/>
  <c r="C50" i="3"/>
  <c r="U49" i="3"/>
  <c r="T49" i="3"/>
  <c r="S49" i="3"/>
  <c r="O49" i="3"/>
  <c r="G49" i="3"/>
  <c r="F49" i="3"/>
  <c r="D49" i="3"/>
  <c r="C49" i="3"/>
  <c r="U48" i="3"/>
  <c r="T48" i="3"/>
  <c r="S48" i="3"/>
  <c r="O48" i="3"/>
  <c r="G48" i="3"/>
  <c r="F48" i="3"/>
  <c r="D48" i="3"/>
  <c r="C48" i="3"/>
  <c r="U47" i="3"/>
  <c r="T47" i="3"/>
  <c r="S47" i="3"/>
  <c r="O47" i="3"/>
  <c r="G47" i="3"/>
  <c r="F47" i="3"/>
  <c r="D47" i="3"/>
  <c r="C47" i="3"/>
  <c r="U46" i="3"/>
  <c r="T46" i="3"/>
  <c r="S46" i="3"/>
  <c r="O46" i="3"/>
  <c r="G46" i="3"/>
  <c r="F46" i="3"/>
  <c r="D46" i="3"/>
  <c r="C46" i="3"/>
  <c r="U45" i="3"/>
  <c r="T45" i="3"/>
  <c r="S45" i="3"/>
  <c r="O45" i="3"/>
  <c r="G45" i="3"/>
  <c r="F45" i="3"/>
  <c r="D45" i="3"/>
  <c r="C45" i="3"/>
  <c r="U44" i="3"/>
  <c r="T44" i="3"/>
  <c r="S44" i="3"/>
  <c r="O44" i="3"/>
  <c r="G44" i="3"/>
  <c r="F44" i="3"/>
  <c r="D44" i="3"/>
  <c r="C44" i="3"/>
  <c r="U43" i="3"/>
  <c r="T43" i="3"/>
  <c r="S43" i="3"/>
  <c r="O43" i="3"/>
  <c r="G43" i="3"/>
  <c r="F43" i="3"/>
  <c r="D43" i="3"/>
  <c r="C43" i="3"/>
  <c r="U42" i="3"/>
  <c r="T42" i="3"/>
  <c r="S42" i="3"/>
  <c r="O42" i="3"/>
  <c r="G42" i="3"/>
  <c r="F42" i="3"/>
  <c r="D42" i="3"/>
  <c r="C42" i="3"/>
  <c r="U41" i="3"/>
  <c r="T41" i="3"/>
  <c r="S41" i="3"/>
  <c r="O41" i="3"/>
  <c r="G41" i="3"/>
  <c r="F41" i="3"/>
  <c r="D41" i="3"/>
  <c r="C41" i="3"/>
  <c r="U40" i="3"/>
  <c r="T40" i="3"/>
  <c r="S40" i="3"/>
  <c r="O40" i="3"/>
  <c r="G40" i="3"/>
  <c r="F40" i="3"/>
  <c r="D40" i="3"/>
  <c r="C40" i="3"/>
  <c r="U39" i="3"/>
  <c r="T39" i="3"/>
  <c r="S39" i="3"/>
  <c r="O39" i="3"/>
  <c r="G39" i="3"/>
  <c r="F39" i="3"/>
  <c r="D39" i="3"/>
  <c r="C39" i="3"/>
  <c r="U38" i="3"/>
  <c r="T38" i="3"/>
  <c r="S38" i="3"/>
  <c r="O38" i="3"/>
  <c r="G38" i="3"/>
  <c r="F38" i="3"/>
  <c r="D38" i="3"/>
  <c r="C38" i="3"/>
  <c r="U37" i="3"/>
  <c r="T37" i="3"/>
  <c r="S37" i="3"/>
  <c r="O37" i="3"/>
  <c r="G37" i="3"/>
  <c r="F37" i="3"/>
  <c r="D37" i="3"/>
  <c r="C37" i="3"/>
  <c r="U36" i="3"/>
  <c r="T36" i="3"/>
  <c r="S36" i="3"/>
  <c r="O36" i="3"/>
  <c r="G36" i="3"/>
  <c r="F36" i="3"/>
  <c r="D36" i="3"/>
  <c r="C36" i="3"/>
  <c r="U35" i="3"/>
  <c r="T35" i="3"/>
  <c r="S35" i="3"/>
  <c r="O35" i="3"/>
  <c r="G35" i="3"/>
  <c r="F35" i="3"/>
  <c r="D35" i="3"/>
  <c r="C35" i="3"/>
  <c r="U34" i="3"/>
  <c r="T34" i="3"/>
  <c r="S34" i="3"/>
  <c r="O34" i="3"/>
  <c r="G34" i="3"/>
  <c r="F34" i="3"/>
  <c r="D34" i="3"/>
  <c r="C34" i="3"/>
  <c r="U33" i="3"/>
  <c r="T33" i="3"/>
  <c r="S33" i="3"/>
  <c r="O33" i="3"/>
  <c r="G33" i="3"/>
  <c r="F33" i="3"/>
  <c r="D33" i="3"/>
  <c r="C33" i="3"/>
  <c r="U32" i="3"/>
  <c r="T32" i="3"/>
  <c r="S32" i="3"/>
  <c r="O32" i="3"/>
  <c r="G32" i="3"/>
  <c r="F32" i="3"/>
  <c r="D32" i="3"/>
  <c r="C32" i="3"/>
  <c r="U31" i="3"/>
  <c r="T31" i="3"/>
  <c r="S31" i="3"/>
  <c r="O31" i="3"/>
  <c r="G31" i="3"/>
  <c r="F31" i="3"/>
  <c r="D31" i="3"/>
  <c r="C31" i="3"/>
  <c r="U30" i="3"/>
  <c r="T30" i="3"/>
  <c r="S30" i="3"/>
  <c r="O30" i="3"/>
  <c r="G30" i="3"/>
  <c r="F30" i="3"/>
  <c r="D30" i="3"/>
  <c r="C30" i="3"/>
  <c r="U29" i="3"/>
  <c r="T29" i="3"/>
  <c r="S29" i="3"/>
  <c r="O29" i="3"/>
  <c r="G29" i="3"/>
  <c r="F29" i="3"/>
  <c r="D29" i="3"/>
  <c r="C29" i="3"/>
  <c r="U28" i="3"/>
  <c r="T28" i="3"/>
  <c r="S28" i="3"/>
  <c r="O28" i="3"/>
  <c r="G28" i="3"/>
  <c r="F28" i="3"/>
  <c r="D28" i="3"/>
  <c r="C28" i="3"/>
  <c r="U27" i="3"/>
  <c r="T27" i="3"/>
  <c r="S27" i="3"/>
  <c r="O27" i="3"/>
  <c r="G27" i="3"/>
  <c r="F27" i="3"/>
  <c r="D27" i="3"/>
  <c r="C27" i="3"/>
  <c r="U26" i="3"/>
  <c r="T26" i="3"/>
  <c r="S26" i="3"/>
  <c r="O26" i="3"/>
  <c r="G26" i="3"/>
  <c r="F26" i="3"/>
  <c r="D26" i="3"/>
  <c r="C26" i="3"/>
  <c r="U25" i="3"/>
  <c r="T25" i="3"/>
  <c r="S25" i="3"/>
  <c r="O25" i="3"/>
  <c r="G25" i="3"/>
  <c r="F25" i="3"/>
  <c r="D25" i="3"/>
  <c r="C25" i="3"/>
  <c r="U24" i="3"/>
  <c r="T24" i="3"/>
  <c r="S24" i="3"/>
  <c r="O24" i="3"/>
  <c r="G24" i="3"/>
  <c r="F24" i="3"/>
  <c r="D24" i="3"/>
  <c r="C24" i="3"/>
  <c r="U23" i="3"/>
  <c r="T23" i="3"/>
  <c r="S23" i="3"/>
  <c r="O23" i="3"/>
  <c r="G23" i="3"/>
  <c r="F23" i="3"/>
  <c r="D23" i="3"/>
  <c r="C23" i="3"/>
  <c r="U22" i="3"/>
  <c r="T22" i="3"/>
  <c r="S22" i="3"/>
  <c r="O22" i="3"/>
  <c r="G22" i="3"/>
  <c r="F22" i="3"/>
  <c r="D22" i="3"/>
  <c r="C22" i="3"/>
  <c r="U21" i="3"/>
  <c r="T21" i="3"/>
  <c r="S21" i="3"/>
  <c r="O21" i="3"/>
  <c r="G21" i="3"/>
  <c r="F21" i="3"/>
  <c r="D21" i="3"/>
  <c r="C21" i="3"/>
  <c r="U20" i="3"/>
  <c r="T20" i="3"/>
  <c r="S20" i="3"/>
  <c r="O20" i="3"/>
  <c r="G20" i="3"/>
  <c r="F20" i="3"/>
  <c r="D20" i="3"/>
  <c r="C20" i="3"/>
  <c r="U19" i="3"/>
  <c r="T19" i="3"/>
  <c r="S19" i="3"/>
  <c r="O19" i="3"/>
  <c r="G19" i="3"/>
  <c r="F19" i="3"/>
  <c r="D19" i="3"/>
  <c r="C19" i="3"/>
  <c r="U18" i="3"/>
  <c r="T18" i="3"/>
  <c r="S18" i="3"/>
  <c r="O18" i="3"/>
  <c r="G18" i="3"/>
  <c r="F18" i="3"/>
  <c r="D18" i="3"/>
  <c r="C18" i="3"/>
  <c r="U17" i="3"/>
  <c r="T17" i="3"/>
  <c r="S17" i="3"/>
  <c r="O17" i="3"/>
  <c r="G17" i="3"/>
  <c r="F17" i="3"/>
  <c r="D17" i="3"/>
  <c r="C17" i="3"/>
  <c r="U16" i="3"/>
  <c r="T16" i="3"/>
  <c r="S16" i="3"/>
  <c r="O16" i="3"/>
  <c r="G16" i="3"/>
  <c r="F16" i="3"/>
  <c r="D16" i="3"/>
  <c r="C16" i="3"/>
  <c r="U15" i="3"/>
  <c r="T15" i="3"/>
  <c r="S15" i="3"/>
  <c r="O15" i="3"/>
  <c r="G15" i="3"/>
  <c r="F15" i="3"/>
  <c r="D15" i="3"/>
  <c r="C15" i="3"/>
  <c r="U14" i="3"/>
  <c r="T14" i="3"/>
  <c r="S14" i="3"/>
  <c r="O14" i="3"/>
  <c r="G14" i="3"/>
  <c r="F14" i="3"/>
  <c r="D14" i="3"/>
  <c r="C14" i="3"/>
  <c r="U13" i="3"/>
  <c r="T13" i="3"/>
  <c r="S13" i="3"/>
  <c r="O13" i="3"/>
  <c r="G13" i="3"/>
  <c r="F13" i="3"/>
  <c r="D13" i="3"/>
  <c r="C13" i="3"/>
  <c r="U12" i="3"/>
  <c r="T12" i="3"/>
  <c r="S12" i="3"/>
  <c r="O12" i="3"/>
  <c r="G12" i="3"/>
  <c r="F12" i="3"/>
  <c r="D12" i="3"/>
  <c r="C12" i="3"/>
  <c r="U11" i="3"/>
  <c r="T11" i="3"/>
  <c r="S11" i="3"/>
  <c r="O11" i="3"/>
  <c r="G11" i="3"/>
  <c r="F11" i="3"/>
  <c r="D11" i="3"/>
  <c r="C11" i="3"/>
  <c r="U10" i="3"/>
  <c r="T10" i="3"/>
  <c r="S10" i="3"/>
  <c r="O10" i="3"/>
  <c r="G10" i="3"/>
  <c r="F10" i="3"/>
  <c r="D10" i="3"/>
  <c r="C10" i="3"/>
  <c r="U9" i="3"/>
  <c r="T9" i="3"/>
  <c r="S9" i="3"/>
  <c r="O9" i="3"/>
  <c r="G9" i="3"/>
  <c r="F9" i="3"/>
  <c r="D9" i="3"/>
  <c r="C9" i="3"/>
  <c r="U8" i="3"/>
  <c r="T8" i="3"/>
  <c r="S8" i="3"/>
  <c r="O8" i="3"/>
  <c r="G8" i="3"/>
  <c r="F8" i="3"/>
  <c r="D8" i="3"/>
  <c r="C8" i="3"/>
  <c r="U7" i="3"/>
  <c r="T7" i="3"/>
  <c r="S7" i="3"/>
  <c r="O7" i="3"/>
  <c r="G7" i="3"/>
  <c r="F7" i="3"/>
  <c r="D7" i="3"/>
  <c r="C7" i="3"/>
  <c r="U6" i="3"/>
  <c r="T6" i="3"/>
  <c r="S6" i="3"/>
  <c r="O6" i="3"/>
  <c r="G6" i="3"/>
  <c r="F6" i="3"/>
  <c r="D6" i="3"/>
  <c r="C6" i="3"/>
  <c r="T35" i="2"/>
  <c r="S35" i="2"/>
  <c r="Q35" i="2"/>
  <c r="P35" i="2"/>
  <c r="O35" i="2"/>
  <c r="T34" i="2"/>
  <c r="S34" i="2"/>
  <c r="Q34" i="2"/>
  <c r="P34" i="2"/>
  <c r="O34" i="2"/>
  <c r="T33" i="2"/>
  <c r="S33" i="2"/>
  <c r="Q33" i="2"/>
  <c r="P33" i="2"/>
  <c r="O33" i="2"/>
  <c r="T32" i="2"/>
  <c r="S32" i="2"/>
  <c r="Q32" i="2"/>
  <c r="P32" i="2"/>
  <c r="O32" i="2"/>
  <c r="T31" i="2"/>
  <c r="S31" i="2"/>
  <c r="Q31" i="2"/>
  <c r="P31" i="2"/>
  <c r="O31" i="2"/>
  <c r="T30" i="2"/>
  <c r="S30" i="2"/>
  <c r="Q30" i="2"/>
  <c r="P30" i="2"/>
  <c r="O30" i="2"/>
  <c r="T29" i="2"/>
  <c r="S29" i="2"/>
  <c r="Q29" i="2"/>
  <c r="P29" i="2"/>
  <c r="O29" i="2"/>
  <c r="T28" i="2"/>
  <c r="S28" i="2"/>
  <c r="Q28" i="2"/>
  <c r="P28" i="2"/>
  <c r="O28" i="2"/>
  <c r="T27" i="2"/>
  <c r="S27" i="2"/>
  <c r="Q27" i="2"/>
  <c r="P27" i="2"/>
  <c r="O27" i="2"/>
  <c r="T26" i="2"/>
  <c r="S26" i="2"/>
  <c r="Q26" i="2"/>
  <c r="P26" i="2"/>
  <c r="O26" i="2"/>
  <c r="T25" i="2"/>
  <c r="S25" i="2"/>
  <c r="Q25" i="2"/>
  <c r="P25" i="2"/>
  <c r="O25" i="2"/>
  <c r="T24" i="2"/>
  <c r="S24" i="2"/>
  <c r="Q24" i="2"/>
  <c r="P24" i="2"/>
  <c r="O24" i="2"/>
  <c r="T23" i="2"/>
  <c r="S23" i="2"/>
  <c r="Q23" i="2"/>
  <c r="P23" i="2"/>
  <c r="O23" i="2"/>
  <c r="T22" i="2"/>
  <c r="S22" i="2"/>
  <c r="Q22" i="2"/>
  <c r="P22" i="2"/>
  <c r="O22" i="2"/>
  <c r="T21" i="2"/>
  <c r="S21" i="2"/>
  <c r="Q21" i="2"/>
  <c r="P21" i="2"/>
  <c r="O21" i="2"/>
  <c r="T20" i="2"/>
  <c r="S20" i="2"/>
  <c r="Q20" i="2"/>
  <c r="P20" i="2"/>
  <c r="O20" i="2"/>
  <c r="T19" i="2"/>
  <c r="S19" i="2"/>
  <c r="Q19" i="2"/>
  <c r="P19" i="2"/>
  <c r="O19" i="2"/>
  <c r="T18" i="2"/>
  <c r="S18" i="2"/>
  <c r="Q18" i="2"/>
  <c r="P18" i="2"/>
  <c r="O18" i="2"/>
  <c r="T17" i="2"/>
  <c r="S17" i="2"/>
  <c r="Q17" i="2"/>
  <c r="P17" i="2"/>
  <c r="O17" i="2"/>
  <c r="T16" i="2"/>
  <c r="S16" i="2"/>
  <c r="Q16" i="2"/>
  <c r="P16" i="2"/>
  <c r="O16" i="2"/>
  <c r="T15" i="2"/>
  <c r="S15" i="2"/>
  <c r="Q15" i="2"/>
  <c r="P15" i="2"/>
  <c r="O15" i="2"/>
  <c r="T14" i="2"/>
  <c r="S14" i="2"/>
  <c r="Q14" i="2"/>
  <c r="P14" i="2"/>
  <c r="O14" i="2"/>
  <c r="T13" i="2"/>
  <c r="S13" i="2"/>
  <c r="Q13" i="2"/>
  <c r="P13" i="2"/>
  <c r="O13" i="2"/>
  <c r="T12" i="2"/>
  <c r="S12" i="2"/>
  <c r="Q12" i="2"/>
  <c r="O12" i="2"/>
  <c r="P12" i="2" s="1"/>
  <c r="T11" i="2"/>
  <c r="S11" i="2"/>
  <c r="Q11" i="2"/>
  <c r="O11" i="2"/>
  <c r="P11" i="2" s="1"/>
  <c r="T10" i="2"/>
  <c r="S10" i="2"/>
  <c r="Q10" i="2"/>
  <c r="O10" i="2"/>
  <c r="P10" i="2" s="1"/>
  <c r="T9" i="2"/>
  <c r="S9" i="2"/>
  <c r="Q9" i="2"/>
  <c r="O9" i="2"/>
  <c r="P9" i="2" s="1"/>
  <c r="T8" i="2"/>
  <c r="S8" i="2"/>
  <c r="Q8" i="2"/>
  <c r="O8" i="2"/>
  <c r="P8" i="2" s="1"/>
  <c r="T7" i="2"/>
  <c r="S7" i="2"/>
  <c r="Q7" i="2"/>
  <c r="O7" i="2"/>
  <c r="P7" i="2" s="1"/>
  <c r="T6" i="2"/>
  <c r="S6" i="2"/>
  <c r="Q6" i="2"/>
  <c r="O6" i="2"/>
  <c r="P6" i="2" s="1"/>
  <c r="F20" i="1"/>
  <c r="E20" i="1"/>
  <c r="G20" i="1" s="1"/>
  <c r="D20" i="1"/>
  <c r="C20" i="1"/>
  <c r="B20" i="1"/>
  <c r="F19" i="1"/>
  <c r="E19" i="1"/>
  <c r="G19" i="1" s="1"/>
  <c r="D19" i="1"/>
  <c r="C19" i="1"/>
  <c r="B19" i="1"/>
  <c r="B15" i="1"/>
  <c r="B14" i="1"/>
  <c r="B13" i="1"/>
  <c r="B11" i="1"/>
  <c r="B10" i="1"/>
  <c r="B12" i="1" s="1"/>
  <c r="J9" i="1"/>
  <c r="B9" i="1"/>
  <c r="J5" i="1" s="1"/>
  <c r="B8" i="1"/>
  <c r="J7" i="1"/>
  <c r="B7" i="1"/>
  <c r="J6" i="1"/>
  <c r="N60" i="4" l="1"/>
  <c r="M60" i="4"/>
  <c r="L60" i="4"/>
  <c r="K60" i="4"/>
  <c r="J60" i="4"/>
  <c r="I60" i="4"/>
  <c r="H60" i="4"/>
  <c r="G60" i="4"/>
  <c r="D60" i="4"/>
  <c r="C60" i="4"/>
  <c r="B60" i="4"/>
  <c r="N59" i="4"/>
  <c r="M59" i="4"/>
  <c r="L59" i="4"/>
  <c r="K59" i="4"/>
  <c r="J59" i="4"/>
  <c r="I59" i="4"/>
  <c r="H59" i="4"/>
  <c r="G59" i="4"/>
  <c r="D59" i="4"/>
  <c r="C59" i="4"/>
  <c r="B59" i="4"/>
  <c r="N58" i="4"/>
  <c r="M58" i="4"/>
  <c r="L58" i="4"/>
  <c r="K58" i="4"/>
  <c r="J58" i="4"/>
  <c r="I58" i="4"/>
  <c r="H58" i="4"/>
  <c r="G58" i="4"/>
  <c r="D58" i="4"/>
  <c r="C58" i="4"/>
  <c r="B58" i="4"/>
  <c r="N57" i="4"/>
  <c r="M57" i="4"/>
  <c r="L57" i="4"/>
  <c r="K57" i="4"/>
  <c r="J57" i="4"/>
  <c r="I57" i="4"/>
  <c r="H57" i="4"/>
  <c r="G57" i="4"/>
  <c r="D57" i="4"/>
  <c r="C57" i="4"/>
  <c r="B57" i="4"/>
  <c r="N56" i="4"/>
  <c r="M56" i="4"/>
  <c r="L56" i="4"/>
  <c r="K56" i="4"/>
  <c r="J56" i="4"/>
  <c r="I56" i="4"/>
  <c r="H56" i="4"/>
  <c r="G56" i="4"/>
  <c r="D56" i="4"/>
  <c r="C56" i="4"/>
  <c r="B56" i="4"/>
  <c r="N55" i="4"/>
  <c r="M55" i="4"/>
  <c r="L55" i="4"/>
  <c r="K55" i="4"/>
  <c r="J55" i="4"/>
  <c r="I55" i="4"/>
  <c r="H55" i="4"/>
  <c r="G55" i="4"/>
  <c r="D55" i="4"/>
  <c r="C55" i="4"/>
  <c r="B55" i="4"/>
  <c r="N54" i="4"/>
  <c r="M54" i="4"/>
  <c r="L54" i="4"/>
  <c r="K54" i="4"/>
  <c r="J54" i="4"/>
  <c r="I54" i="4"/>
  <c r="H54" i="4"/>
  <c r="G54" i="4"/>
  <c r="D54" i="4"/>
  <c r="C54" i="4"/>
  <c r="B54" i="4"/>
  <c r="N53" i="4"/>
  <c r="M53" i="4"/>
  <c r="L53" i="4"/>
  <c r="K53" i="4"/>
  <c r="J53" i="4"/>
  <c r="I53" i="4"/>
  <c r="H53" i="4"/>
  <c r="G53" i="4"/>
  <c r="D53" i="4"/>
  <c r="C53" i="4"/>
  <c r="B53" i="4"/>
  <c r="B52" i="4"/>
  <c r="H52" i="4"/>
  <c r="G52" i="4"/>
  <c r="D52" i="4"/>
  <c r="C52" i="4"/>
  <c r="I51" i="4"/>
  <c r="H51" i="4"/>
  <c r="G51" i="4"/>
  <c r="D51" i="4"/>
  <c r="C51" i="4"/>
  <c r="B51" i="4"/>
  <c r="N51" i="4"/>
  <c r="M51" i="4"/>
  <c r="L51" i="4"/>
  <c r="K51" i="4"/>
  <c r="J51" i="4"/>
  <c r="B50" i="4"/>
  <c r="I50" i="4"/>
  <c r="H50" i="4"/>
  <c r="G50" i="4"/>
  <c r="D50" i="4"/>
  <c r="C50" i="4"/>
  <c r="N50" i="4"/>
  <c r="M50" i="4"/>
  <c r="L50" i="4"/>
  <c r="K50" i="4"/>
  <c r="J50" i="4"/>
  <c r="N49" i="4"/>
  <c r="M49" i="4"/>
  <c r="L49" i="4"/>
  <c r="K49" i="4"/>
  <c r="J49" i="4"/>
  <c r="I49" i="4"/>
  <c r="H49" i="4"/>
  <c r="G49" i="4"/>
  <c r="D49" i="4"/>
  <c r="C49" i="4"/>
  <c r="B49" i="4"/>
  <c r="I48" i="4"/>
  <c r="H48" i="4"/>
  <c r="G48" i="4"/>
  <c r="D48" i="4"/>
  <c r="C48" i="4"/>
  <c r="B48" i="4"/>
  <c r="N48" i="4"/>
  <c r="M48" i="4"/>
  <c r="L48" i="4"/>
  <c r="K48" i="4"/>
  <c r="J48" i="4"/>
  <c r="N47" i="4"/>
  <c r="M47" i="4"/>
  <c r="L47" i="4"/>
  <c r="K47" i="4"/>
  <c r="J47" i="4"/>
  <c r="I47" i="4"/>
  <c r="H47" i="4"/>
  <c r="G47" i="4"/>
  <c r="D47" i="4"/>
  <c r="C47" i="4"/>
  <c r="B47" i="4"/>
  <c r="I46" i="4"/>
  <c r="K46" i="4"/>
  <c r="J46" i="4"/>
  <c r="H46" i="4"/>
  <c r="G46" i="4"/>
  <c r="C46" i="4"/>
  <c r="B46" i="4"/>
  <c r="L46" i="4"/>
  <c r="M46" i="4"/>
  <c r="D46" i="4"/>
  <c r="N46" i="4"/>
  <c r="C45" i="4"/>
  <c r="M45" i="4"/>
  <c r="H45" i="4"/>
  <c r="N45" i="4"/>
  <c r="L45" i="4"/>
  <c r="K45" i="4"/>
  <c r="J45" i="4"/>
  <c r="I45" i="4"/>
  <c r="D45" i="4"/>
  <c r="G45" i="4"/>
  <c r="B45" i="4"/>
  <c r="L44" i="4"/>
  <c r="C44" i="4"/>
  <c r="D44" i="4"/>
  <c r="G44" i="4"/>
  <c r="H44" i="4"/>
  <c r="I44" i="4"/>
  <c r="J44" i="4"/>
  <c r="K44" i="4"/>
  <c r="M44" i="4"/>
  <c r="N44" i="4"/>
  <c r="B44" i="4"/>
  <c r="N43" i="4"/>
  <c r="G43" i="4"/>
  <c r="M43" i="4"/>
  <c r="L43" i="4"/>
  <c r="K43" i="4"/>
  <c r="J43" i="4"/>
  <c r="I43" i="4"/>
  <c r="H43" i="4"/>
  <c r="D43" i="4"/>
  <c r="C43" i="4"/>
  <c r="B43" i="4"/>
  <c r="N42" i="4"/>
  <c r="L42" i="4"/>
  <c r="K42" i="4"/>
  <c r="J42" i="4"/>
  <c r="I42" i="4"/>
  <c r="H42" i="4"/>
  <c r="G42" i="4"/>
  <c r="D42" i="4"/>
  <c r="C42" i="4"/>
  <c r="B42" i="4"/>
  <c r="N41" i="4"/>
  <c r="B41" i="4"/>
  <c r="C41" i="4"/>
  <c r="D41" i="4"/>
  <c r="H41" i="4"/>
  <c r="G41" i="4"/>
  <c r="I41" i="4"/>
  <c r="J41" i="4"/>
  <c r="K41" i="4"/>
  <c r="L41" i="4"/>
  <c r="M41" i="4"/>
  <c r="M40" i="4"/>
  <c r="J40" i="4"/>
  <c r="N40" i="4"/>
  <c r="L40" i="4"/>
  <c r="K40" i="4"/>
  <c r="B40" i="4"/>
  <c r="C40" i="4"/>
  <c r="D40" i="4"/>
  <c r="I40" i="4"/>
  <c r="G40" i="4"/>
  <c r="H40" i="4"/>
  <c r="J39" i="4"/>
  <c r="I39" i="4"/>
  <c r="N39" i="4"/>
  <c r="M39" i="4"/>
  <c r="L39" i="4"/>
  <c r="K39" i="4"/>
  <c r="G39" i="4"/>
  <c r="B39" i="4"/>
  <c r="C39" i="4"/>
  <c r="D39" i="4"/>
  <c r="H39" i="4"/>
  <c r="B38" i="4"/>
  <c r="I38" i="4"/>
  <c r="H38" i="4"/>
  <c r="G38" i="4"/>
  <c r="D38" i="4"/>
  <c r="C38" i="4"/>
  <c r="N38" i="4"/>
  <c r="M38" i="4"/>
  <c r="L38" i="4"/>
  <c r="K38" i="4"/>
  <c r="J38" i="4"/>
  <c r="N37" i="4"/>
  <c r="D37" i="4"/>
  <c r="G37" i="4"/>
  <c r="B37" i="4"/>
  <c r="C37" i="4"/>
  <c r="G36" i="4"/>
  <c r="D36" i="4"/>
  <c r="C36" i="4"/>
  <c r="B36" i="4"/>
  <c r="C35" i="4"/>
  <c r="G35" i="4"/>
  <c r="D35" i="4"/>
  <c r="B35" i="4"/>
  <c r="G34" i="4"/>
  <c r="D34" i="4"/>
  <c r="N34" i="4"/>
  <c r="B34" i="4"/>
  <c r="C34" i="4"/>
  <c r="C33" i="4"/>
  <c r="B33" i="4"/>
  <c r="D33" i="4"/>
  <c r="G33" i="4"/>
  <c r="G32" i="4"/>
  <c r="D32" i="4"/>
  <c r="B32" i="4"/>
  <c r="C32" i="4"/>
  <c r="D31" i="4"/>
  <c r="G31" i="4"/>
  <c r="C31" i="4"/>
  <c r="B31" i="4"/>
  <c r="E21" i="1"/>
  <c r="C21" i="1"/>
  <c r="C10" i="4"/>
  <c r="C12" i="4"/>
  <c r="E12" i="4" s="1"/>
  <c r="C13" i="4"/>
  <c r="E13" i="4" s="1"/>
  <c r="C14" i="4"/>
  <c r="E14" i="4" s="1"/>
  <c r="C18" i="4"/>
  <c r="E18" i="4" s="1"/>
  <c r="C17" i="4"/>
  <c r="E17" i="4" s="1"/>
  <c r="C21" i="4"/>
  <c r="E21" i="4" s="1"/>
  <c r="C20" i="4"/>
  <c r="E20" i="4" s="1"/>
  <c r="C19" i="4"/>
  <c r="E19" i="4" s="1"/>
  <c r="J8" i="1" s="1"/>
  <c r="C16" i="4"/>
  <c r="E16" i="4" s="1"/>
  <c r="C15" i="4"/>
  <c r="E15" i="4" s="1"/>
  <c r="C11" i="4"/>
  <c r="E11" i="4" s="1"/>
  <c r="E30" i="1"/>
  <c r="D30" i="1"/>
  <c r="E29" i="1"/>
  <c r="C29" i="1"/>
  <c r="F28" i="1"/>
  <c r="D28" i="1"/>
  <c r="E27" i="1"/>
  <c r="C27" i="1"/>
  <c r="F26" i="1"/>
  <c r="D26" i="1"/>
  <c r="F25" i="1"/>
  <c r="D25" i="1"/>
  <c r="E24" i="1"/>
  <c r="C24" i="1"/>
  <c r="F23" i="1"/>
  <c r="D23" i="1"/>
  <c r="F22" i="1"/>
  <c r="D22" i="1"/>
  <c r="F21" i="1"/>
  <c r="D21" i="1"/>
  <c r="F30" i="1"/>
  <c r="C30" i="1"/>
  <c r="F29" i="1"/>
  <c r="D29" i="1"/>
  <c r="E28" i="1"/>
  <c r="G28" i="1" s="1"/>
  <c r="C28" i="1"/>
  <c r="F27" i="1"/>
  <c r="D27" i="1"/>
  <c r="E26" i="1"/>
  <c r="G26" i="1" s="1"/>
  <c r="C26" i="1"/>
  <c r="E25" i="1"/>
  <c r="G25" i="1" s="1"/>
  <c r="C25" i="1"/>
  <c r="F24" i="1"/>
  <c r="D24" i="1"/>
  <c r="E23" i="1"/>
  <c r="G23" i="1" s="1"/>
  <c r="C23" i="1"/>
  <c r="E22" i="1"/>
  <c r="G22" i="1" s="1"/>
  <c r="C22" i="1"/>
  <c r="B23" i="1"/>
  <c r="B26" i="1"/>
  <c r="B28" i="1"/>
  <c r="B27" i="1"/>
  <c r="B25" i="1"/>
  <c r="B21" i="1"/>
  <c r="B24" i="1"/>
  <c r="B30" i="1"/>
  <c r="B22" i="1"/>
  <c r="B29" i="1"/>
  <c r="E10" i="4" l="1"/>
  <c r="C22" i="4"/>
  <c r="C62" i="4"/>
  <c r="G21" i="1"/>
  <c r="G62" i="4"/>
  <c r="G27" i="1"/>
  <c r="D62" i="4"/>
  <c r="G30" i="1"/>
  <c r="G24" i="1"/>
  <c r="G29" i="1"/>
  <c r="I37" i="4"/>
  <c r="I36" i="4"/>
  <c r="I32" i="4"/>
  <c r="I31" i="4"/>
  <c r="I35" i="4"/>
  <c r="I34" i="4"/>
  <c r="I33" i="4"/>
  <c r="J36" i="4"/>
  <c r="J34" i="4"/>
  <c r="J35" i="4"/>
  <c r="J33" i="4"/>
  <c r="J32" i="4"/>
  <c r="J31" i="4"/>
  <c r="J37" i="4"/>
  <c r="K33" i="4"/>
  <c r="K35" i="4"/>
  <c r="K34" i="4"/>
  <c r="K32" i="4"/>
  <c r="K36" i="4"/>
  <c r="K37" i="4"/>
  <c r="K31" i="4"/>
  <c r="H33" i="4" l="1"/>
  <c r="L33" i="4" s="1"/>
  <c r="M33" i="4" s="1"/>
  <c r="N33" i="4" s="1"/>
  <c r="H36" i="4"/>
  <c r="L36" i="4" s="1"/>
  <c r="M36" i="4" s="1"/>
  <c r="N36" i="4" s="1"/>
  <c r="H35" i="4"/>
  <c r="L35" i="4" s="1"/>
  <c r="M35" i="4" s="1"/>
  <c r="N35" i="4" s="1"/>
  <c r="H31" i="4"/>
  <c r="H37" i="4"/>
  <c r="L37" i="4" s="1"/>
  <c r="M37" i="4" s="1"/>
  <c r="H32" i="4"/>
  <c r="L32" i="4" s="1"/>
  <c r="M32" i="4" s="1"/>
  <c r="N32" i="4" s="1"/>
  <c r="H34" i="4"/>
  <c r="L34" i="4" s="1"/>
  <c r="M34" i="4" s="1"/>
  <c r="E22" i="4"/>
  <c r="I62" i="4"/>
  <c r="J62" i="4"/>
  <c r="K62" i="4"/>
  <c r="L31" i="4" l="1"/>
  <c r="H62" i="4"/>
  <c r="M31" i="4" l="1"/>
  <c r="L62" i="4"/>
  <c r="N31" i="4" l="1"/>
  <c r="B16" i="1" s="1"/>
  <c r="M62" i="4"/>
  <c r="N62" i="4" s="1"/>
</calcChain>
</file>

<file path=xl/sharedStrings.xml><?xml version="1.0" encoding="utf-8"?>
<sst xmlns="http://schemas.openxmlformats.org/spreadsheetml/2006/main" count="654" uniqueCount="326">
  <si>
    <t>Buchhaltung Vermietung · Übersicht</t>
  </si>
  <si>
    <t>Steuerung über Jahr und Monat. Die Kennzahlen werden aus Objekten, Buchungen und Nebenkosten automatisch berechnet.</t>
  </si>
  <si>
    <t>Geschäftsjahr</t>
  </si>
  <si>
    <t>Prüfpunkte</t>
  </si>
  <si>
    <t>Monat</t>
  </si>
  <si>
    <t>August</t>
  </si>
  <si>
    <t>Offene Mieten</t>
  </si>
  <si>
    <t>aus Buchungen</t>
  </si>
  <si>
    <t>Überfällige Buchungen</t>
  </si>
  <si>
    <t>Warnung = überfällig</t>
  </si>
  <si>
    <t>Sollmiete Monat</t>
  </si>
  <si>
    <t>Vertragliche Monatsmiete der vermieteten Einheiten</t>
  </si>
  <si>
    <t>Freie Einheiten</t>
  </si>
  <si>
    <t>Status = frei</t>
  </si>
  <si>
    <t>Ist-Miete Monat</t>
  </si>
  <si>
    <t>Tatsächlich eingegangene Miete im gewählten Monat</t>
  </si>
  <si>
    <t>Nicht umlagefähige Kosten</t>
  </si>
  <si>
    <t>Nebenkostenblatt</t>
  </si>
  <si>
    <t>Offene Miete Monat</t>
  </si>
  <si>
    <t>Noch offener Sollbetrag für Miete im gewählten Monat</t>
  </si>
  <si>
    <t>Nächste Zustellfrist NK</t>
  </si>
  <si>
    <t>Ende Folgejahr</t>
  </si>
  <si>
    <t>Einnahmen Monat</t>
  </si>
  <si>
    <t>Alle eingegangenen Einnahmen im Monat</t>
  </si>
  <si>
    <t>Status Nebenkosten</t>
  </si>
  <si>
    <t>automatisch</t>
  </si>
  <si>
    <t>Ausgaben Monat</t>
  </si>
  <si>
    <t>Alle bezahlten Ausgaben im Monat</t>
  </si>
  <si>
    <t>Monatlicher Überschuss</t>
  </si>
  <si>
    <t>Einnahmen minus Ausgaben</t>
  </si>
  <si>
    <t>Jahresergebnis</t>
  </si>
  <si>
    <t>Summe aller Einnahmen und Ausgaben im Jahr</t>
  </si>
  <si>
    <t>Offene Posten</t>
  </si>
  <si>
    <t>Anzahl nicht vollständig bezahlter Buchungen</t>
  </si>
  <si>
    <t>Leerstandsquote</t>
  </si>
  <si>
    <t>Freie Einheiten im Verhältnis zu allen Einheiten</t>
  </si>
  <si>
    <t>Nebenkosten-Saldo</t>
  </si>
  <si>
    <t>Mietersaldo aus Nebenkostenblatt ohne Eigentümeranteil</t>
  </si>
  <si>
    <t>Sollmiete</t>
  </si>
  <si>
    <t>Ist-Miete</t>
  </si>
  <si>
    <t>Offene Miete</t>
  </si>
  <si>
    <t>Einnahmen gesamt</t>
  </si>
  <si>
    <t>Ausgaben</t>
  </si>
  <si>
    <t>Ergebnis</t>
  </si>
  <si>
    <t>Januar</t>
  </si>
  <si>
    <t>Februar</t>
  </si>
  <si>
    <t>März</t>
  </si>
  <si>
    <t>April</t>
  </si>
  <si>
    <t>Mai</t>
  </si>
  <si>
    <t>Juni</t>
  </si>
  <si>
    <t>Juli</t>
  </si>
  <si>
    <t>September</t>
  </si>
  <si>
    <t>Oktober</t>
  </si>
  <si>
    <t>November</t>
  </si>
  <si>
    <t>Dezember</t>
  </si>
  <si>
    <t>Objekte und Mietverträge</t>
  </si>
  <si>
    <t>Gelbe Felder sind Eingabefelder. Berechnete Spalten aktualisieren sich automatisch über Formeln. Beispielnamen und Adressen sind fiktiv.</t>
  </si>
  <si>
    <t>Einheit-ID</t>
  </si>
  <si>
    <t>Objekt</t>
  </si>
  <si>
    <t>Adresse</t>
  </si>
  <si>
    <t>Einheit</t>
  </si>
  <si>
    <t>Typ</t>
  </si>
  <si>
    <t>Fläche m²</t>
  </si>
  <si>
    <t>Personen</t>
  </si>
  <si>
    <t>Status</t>
  </si>
  <si>
    <t>Mieter</t>
  </si>
  <si>
    <t>Mietbeginn</t>
  </si>
  <si>
    <t>Mietende</t>
  </si>
  <si>
    <t>Kaltmiete</t>
  </si>
  <si>
    <t>NK-Vorauszahlung</t>
  </si>
  <si>
    <t>Stellplatz/Garage</t>
  </si>
  <si>
    <t>Vertragliche Monatsmiete</t>
  </si>
  <si>
    <t>Jahres-Soll</t>
  </si>
  <si>
    <t>Leerstandspotenzial</t>
  </si>
  <si>
    <t>Kaution</t>
  </si>
  <si>
    <t>Kaltmiete €/m²</t>
  </si>
  <si>
    <t>Hinweis</t>
  </si>
  <si>
    <t>E-01</t>
  </si>
  <si>
    <t>Beispielhaus Nord</t>
  </si>
  <si>
    <t>Musterstraße 10, 26100 Musterstadt</t>
  </si>
  <si>
    <t>WE 01 · EG links</t>
  </si>
  <si>
    <t>Wohnung</t>
  </si>
  <si>
    <t>vermietet</t>
  </si>
  <si>
    <t>Jonas Weber</t>
  </si>
  <si>
    <t>E-02</t>
  </si>
  <si>
    <t>WE 02 · EG rechts</t>
  </si>
  <si>
    <t>Mara König</t>
  </si>
  <si>
    <t>E-03</t>
  </si>
  <si>
    <t>WE 03 · 1. OG links</t>
  </si>
  <si>
    <t>Lea Fischer</t>
  </si>
  <si>
    <t>E-04</t>
  </si>
  <si>
    <t>WE 04 · 1. OG rechts</t>
  </si>
  <si>
    <t>frei</t>
  </si>
  <si>
    <t>E-05</t>
  </si>
  <si>
    <t>Beispielhaus Süd</t>
  </si>
  <si>
    <t>Beispielallee 4, 26100 Musterstadt</t>
  </si>
  <si>
    <t>WE 05 · DG</t>
  </si>
  <si>
    <t>Nico Brandt</t>
  </si>
  <si>
    <t>E-06</t>
  </si>
  <si>
    <t>Garage 01</t>
  </si>
  <si>
    <t>Garage</t>
  </si>
  <si>
    <t>Timo Seidel</t>
  </si>
  <si>
    <t>E-07</t>
  </si>
  <si>
    <t>Stellplatz 01</t>
  </si>
  <si>
    <t>Stellplatz</t>
  </si>
  <si>
    <t>Buchungen · Einnahmen und Ausgaben</t>
  </si>
  <si>
    <t>Erfasse jede Zahlung in einer Zeile. Für offene oder teilweise gezahlte Mieten wird der Sollbetrag erfasst und der Istbetrag als tatsächlich eingegangener Betrag eingetragen.</t>
  </si>
  <si>
    <t>Buchungs-ID</t>
  </si>
  <si>
    <t>Datum</t>
  </si>
  <si>
    <t>Jahr</t>
  </si>
  <si>
    <t>Art</t>
  </si>
  <si>
    <t>Kategorie</t>
  </si>
  <si>
    <t>Beschreibung</t>
  </si>
  <si>
    <t>Beleg-Nr.</t>
  </si>
  <si>
    <t>Sollbetrag</t>
  </si>
  <si>
    <t>Istbetrag</t>
  </si>
  <si>
    <t>USt %</t>
  </si>
  <si>
    <t>USt auf Ist</t>
  </si>
  <si>
    <t>Zahlungsstatus</t>
  </si>
  <si>
    <t>Fällig am</t>
  </si>
  <si>
    <t>Bezahlt am</t>
  </si>
  <si>
    <t>Auswertungsbetrag</t>
  </si>
  <si>
    <t>Offener Betrag</t>
  </si>
  <si>
    <t>Warnung</t>
  </si>
  <si>
    <t>B-1001</t>
  </si>
  <si>
    <t>Einnahme</t>
  </si>
  <si>
    <t>Mieteinnahme</t>
  </si>
  <si>
    <t>Miete 01/2025</t>
  </si>
  <si>
    <t>M-E-01-01</t>
  </si>
  <si>
    <t>Bezahlt</t>
  </si>
  <si>
    <t>B-1002</t>
  </si>
  <si>
    <t>Miete 02/2025</t>
  </si>
  <si>
    <t>M-E-01-02</t>
  </si>
  <si>
    <t>B-1003</t>
  </si>
  <si>
    <t>Miete 03/2025</t>
  </si>
  <si>
    <t>M-E-01-03</t>
  </si>
  <si>
    <t>B-1004</t>
  </si>
  <si>
    <t>Miete 04/2025</t>
  </si>
  <si>
    <t>M-E-01-04</t>
  </si>
  <si>
    <t>B-1005</t>
  </si>
  <si>
    <t>Miete 05/2025</t>
  </si>
  <si>
    <t>M-E-01-05</t>
  </si>
  <si>
    <t>B-1006</t>
  </si>
  <si>
    <t>Miete 06/2025</t>
  </si>
  <si>
    <t>M-E-01-06</t>
  </si>
  <si>
    <t>B-1007</t>
  </si>
  <si>
    <t>Miete 07/2025</t>
  </si>
  <si>
    <t>M-E-01-07</t>
  </si>
  <si>
    <t>B-1008</t>
  </si>
  <si>
    <t>Miete 08/2025</t>
  </si>
  <si>
    <t>M-E-01-08</t>
  </si>
  <si>
    <t>B-1009</t>
  </si>
  <si>
    <t>M-E-02-01</t>
  </si>
  <si>
    <t>B-1010</t>
  </si>
  <si>
    <t>M-E-02-02</t>
  </si>
  <si>
    <t>B-1011</t>
  </si>
  <si>
    <t>M-E-02-03</t>
  </si>
  <si>
    <t>B-1012</t>
  </si>
  <si>
    <t>M-E-02-04</t>
  </si>
  <si>
    <t>B-1013</t>
  </si>
  <si>
    <t>M-E-02-05</t>
  </si>
  <si>
    <t>B-1014</t>
  </si>
  <si>
    <t>M-E-02-06</t>
  </si>
  <si>
    <t>B-1015</t>
  </si>
  <si>
    <t>M-E-02-07</t>
  </si>
  <si>
    <t>B-1016</t>
  </si>
  <si>
    <t>Miete 08/2025 offen</t>
  </si>
  <si>
    <t>M-E-02-08</t>
  </si>
  <si>
    <t>Offen</t>
  </si>
  <si>
    <t>B-1017</t>
  </si>
  <si>
    <t>M-E-03-01</t>
  </si>
  <si>
    <t>B-1018</t>
  </si>
  <si>
    <t>M-E-03-02</t>
  </si>
  <si>
    <t>B-1019</t>
  </si>
  <si>
    <t>M-E-03-03</t>
  </si>
  <si>
    <t>B-1020</t>
  </si>
  <si>
    <t>M-E-03-04</t>
  </si>
  <si>
    <t>B-1021</t>
  </si>
  <si>
    <t>M-E-03-05</t>
  </si>
  <si>
    <t>B-1022</t>
  </si>
  <si>
    <t>M-E-03-06</t>
  </si>
  <si>
    <t>B-1023</t>
  </si>
  <si>
    <t>Miete 07/2025 teilweise</t>
  </si>
  <si>
    <t>M-E-03-07</t>
  </si>
  <si>
    <t>Teilweise</t>
  </si>
  <si>
    <t>B-1024</t>
  </si>
  <si>
    <t>M-E-03-08</t>
  </si>
  <si>
    <t>B-1025</t>
  </si>
  <si>
    <t>M-E-05-01</t>
  </si>
  <si>
    <t>B-1026</t>
  </si>
  <si>
    <t>M-E-05-02</t>
  </si>
  <si>
    <t>B-1027</t>
  </si>
  <si>
    <t>M-E-05-03</t>
  </si>
  <si>
    <t>B-1028</t>
  </si>
  <si>
    <t>M-E-05-04</t>
  </si>
  <si>
    <t>B-1029</t>
  </si>
  <si>
    <t>M-E-05-05</t>
  </si>
  <si>
    <t>B-1030</t>
  </si>
  <si>
    <t>M-E-05-06</t>
  </si>
  <si>
    <t>B-1031</t>
  </si>
  <si>
    <t>M-E-05-07</t>
  </si>
  <si>
    <t>B-1032</t>
  </si>
  <si>
    <t>M-E-05-08</t>
  </si>
  <si>
    <t>B-1033</t>
  </si>
  <si>
    <t>M-E-06-03</t>
  </si>
  <si>
    <t>B-1034</t>
  </si>
  <si>
    <t>M-E-06-04</t>
  </si>
  <si>
    <t>B-1035</t>
  </si>
  <si>
    <t>M-E-06-05</t>
  </si>
  <si>
    <t>B-1036</t>
  </si>
  <si>
    <t>M-E-06-06</t>
  </si>
  <si>
    <t>B-1037</t>
  </si>
  <si>
    <t>M-E-06-07</t>
  </si>
  <si>
    <t>B-1038</t>
  </si>
  <si>
    <t>M-E-06-08</t>
  </si>
  <si>
    <t>B-1039</t>
  </si>
  <si>
    <t>Ausgabe</t>
  </si>
  <si>
    <t>Grundsteuer</t>
  </si>
  <si>
    <t>Grundsteuer Quartal 1</t>
  </si>
  <si>
    <t>G-2025-01</t>
  </si>
  <si>
    <t>B-1040</t>
  </si>
  <si>
    <t>Grundsteuer Quartal 2</t>
  </si>
  <si>
    <t>G-2025-02</t>
  </si>
  <si>
    <t>B-1041</t>
  </si>
  <si>
    <t>Gebäudeversicherung</t>
  </si>
  <si>
    <t>Jahresbeitrag Gebäudeversicherung</t>
  </si>
  <si>
    <t>V-2025-01</t>
  </si>
  <si>
    <t>B-1042</t>
  </si>
  <si>
    <t>Wasser/Abwasser</t>
  </si>
  <si>
    <t>Abschlag Wasser/Abwasser</t>
  </si>
  <si>
    <t>W-2025-02</t>
  </si>
  <si>
    <t>B-1043</t>
  </si>
  <si>
    <t>W-2025-03</t>
  </si>
  <si>
    <t>B-1044</t>
  </si>
  <si>
    <t>W-2025-04</t>
  </si>
  <si>
    <t>B-1045</t>
  </si>
  <si>
    <t>Müllabfuhr</t>
  </si>
  <si>
    <t>Müllgebühren 2025</t>
  </si>
  <si>
    <t>M-ABF-2025</t>
  </si>
  <si>
    <t>B-1046</t>
  </si>
  <si>
    <t>Allgemeinstrom</t>
  </si>
  <si>
    <t>Allgemeinstrom Abschlag</t>
  </si>
  <si>
    <t>S-2025-02</t>
  </si>
  <si>
    <t>B-1047</t>
  </si>
  <si>
    <t>S-2025-03</t>
  </si>
  <si>
    <t>B-1048</t>
  </si>
  <si>
    <t>Hausreinigung</t>
  </si>
  <si>
    <t>Hausreinigung Januar</t>
  </si>
  <si>
    <t>HR-2025-01</t>
  </si>
  <si>
    <t>B-1049</t>
  </si>
  <si>
    <t>Hausreinigung Februar</t>
  </si>
  <si>
    <t>HR-2025-02</t>
  </si>
  <si>
    <t>B-1050</t>
  </si>
  <si>
    <t>Gartenpflege</t>
  </si>
  <si>
    <t>Gartenpflege Frühjahrsarbeiten</t>
  </si>
  <si>
    <t>GP-2025-05</t>
  </si>
  <si>
    <t>B-1051</t>
  </si>
  <si>
    <t>Heizung</t>
  </si>
  <si>
    <t>Abschlag Heizung Januar</t>
  </si>
  <si>
    <t>HZ-2025-01</t>
  </si>
  <si>
    <t>B-1052</t>
  </si>
  <si>
    <t>Abschlag Heizung Februar</t>
  </si>
  <si>
    <t>HZ-2025-02</t>
  </si>
  <si>
    <t>B-1053</t>
  </si>
  <si>
    <t>Abschlag Heizung März</t>
  </si>
  <si>
    <t>HZ-2025-03</t>
  </si>
  <si>
    <t>B-1054</t>
  </si>
  <si>
    <t>Warmwasser</t>
  </si>
  <si>
    <t>Warmwasser Technik/Wartung</t>
  </si>
  <si>
    <t>WW-2025-06</t>
  </si>
  <si>
    <t>B-1055</t>
  </si>
  <si>
    <t>Reparaturen</t>
  </si>
  <si>
    <t>Reparatur Klingelanlage</t>
  </si>
  <si>
    <t>REP-2025-07</t>
  </si>
  <si>
    <t>B-1056</t>
  </si>
  <si>
    <t>Verwaltungskosten</t>
  </si>
  <si>
    <t>Kontoführung und Verwaltung</t>
  </si>
  <si>
    <t>VERW-2025-08</t>
  </si>
  <si>
    <t>Nebenkostenabrechnung · Kostenverteilung</t>
  </si>
  <si>
    <t>Die Kosten werden aus den Buchungen übernommen. Gelbe Felder dienen für Schlüssel, Umlagefähigkeit, Korrekturen und Verbrauchswerte.</t>
  </si>
  <si>
    <t>Abrechnungsjahr</t>
  </si>
  <si>
    <t>Zeitraum von</t>
  </si>
  <si>
    <t>Zeitraum bis</t>
  </si>
  <si>
    <t>Zustellfrist</t>
  </si>
  <si>
    <t>Kostenart</t>
  </si>
  <si>
    <t>Umlageschlüssel</t>
  </si>
  <si>
    <t>Gebucht aus Buchungen</t>
  </si>
  <si>
    <t>Korrektur</t>
  </si>
  <si>
    <t>Gesamtkosten</t>
  </si>
  <si>
    <t>Umlagefähig</t>
  </si>
  <si>
    <t>Einheiten gesamt</t>
  </si>
  <si>
    <t>Fläche</t>
  </si>
  <si>
    <t>Ja</t>
  </si>
  <si>
    <t>Einheiten</t>
  </si>
  <si>
    <t>Verbrauch Heizung</t>
  </si>
  <si>
    <t>Verbrauch Warmwasser</t>
  </si>
  <si>
    <t>Nicht umlagefähig</t>
  </si>
  <si>
    <t>Nein</t>
  </si>
  <si>
    <t>Sonstige Ausgabe</t>
  </si>
  <si>
    <t>SUMME</t>
  </si>
  <si>
    <t>umlagefähig</t>
  </si>
  <si>
    <t>Einzelabrechnung pro Einheit</t>
  </si>
  <si>
    <t>Vorauszahlungen Jahr</t>
  </si>
  <si>
    <t>Anteil Fläche</t>
  </si>
  <si>
    <t>Anteil Personen</t>
  </si>
  <si>
    <t>Anteil Einheiten</t>
  </si>
  <si>
    <t>Anteil Verbrauch</t>
  </si>
  <si>
    <t>Kostenanteil</t>
  </si>
  <si>
    <t>Saldo</t>
  </si>
  <si>
    <t>Monate</t>
  </si>
  <si>
    <t>Kategorien Buchungen</t>
  </si>
  <si>
    <t>Buchungsarten</t>
  </si>
  <si>
    <t>Objektstatus</t>
  </si>
  <si>
    <t>Objekttyp</t>
  </si>
  <si>
    <t>Ja/Nein</t>
  </si>
  <si>
    <t>Nebenkosten-Vorauszahlung</t>
  </si>
  <si>
    <t>Haus</t>
  </si>
  <si>
    <t>Nebenkosten-Nachzahlung</t>
  </si>
  <si>
    <t>gekündigt</t>
  </si>
  <si>
    <t>Nebenkosten-Guthaben</t>
  </si>
  <si>
    <t>reserviert</t>
  </si>
  <si>
    <t>Gewerbe</t>
  </si>
  <si>
    <t>Sonstige Einnahme</t>
  </si>
  <si>
    <t>Sonstiges</t>
  </si>
  <si>
    <t>Darlehenszinsen</t>
  </si>
  <si>
    <t>Instandhaltung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</si>
</sst>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\.mm\.yyyy"/>
    <numFmt numFmtId="165" formatCode="#,##0.00\ \€"/>
    <numFmt numFmtId="166" formatCode="0.0"/>
    <numFmt numFmtId="167" formatCode="#,##0.0"/>
    <numFmt numFmtId="168" formatCode="0.0%"/>
  </numFmts>
  <fonts count="10" x14ac:knownFonts="1">
    <font>
      <sz val="11"/>
      <name val="Carlito"/>
    </font>
    <font>
      <b/>
      <sz val="10"/>
      <color rgb="FFFFFFFF"/>
      <name val="Aptos"/>
    </font>
    <font>
      <sz val="10"/>
      <name val="Aptos"/>
    </font>
    <font>
      <i/>
      <sz val="10"/>
      <name val="Aptos"/>
    </font>
    <font>
      <sz val="10"/>
      <color rgb="FF000000"/>
      <name val="Aptos"/>
    </font>
    <font>
      <b/>
      <sz val="10"/>
      <color rgb="FF1F4E79"/>
      <name val="Aptos"/>
    </font>
    <font>
      <b/>
      <sz val="10"/>
      <name val="Aptos"/>
    </font>
    <font>
      <b/>
      <sz val="16"/>
      <color rgb="FFFFFFFF"/>
      <name val="Aptos"/>
    </font>
    <font>
      <sz val="11"/>
      <name val="Carlito"/>
    </font>
    <font>
      <b/>
      <sz val="20"/>
      <color rgb="FFFFFFFF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FFFBEA"/>
      </patternFill>
    </fill>
    <fill>
      <patternFill patternType="solid">
        <fgColor rgb="FFEAF3F8"/>
      </patternFill>
    </fill>
    <fill>
      <patternFill patternType="solid">
        <fgColor rgb="FFD9EAD3"/>
      </patternFill>
    </fill>
    <fill>
      <patternFill patternType="solid">
        <fgColor rgb="FF4472C4"/>
      </patternFill>
    </fill>
    <fill>
      <patternFill patternType="solid">
        <fgColor rgb="FFD9EAF7"/>
      </patternFill>
    </fill>
    <fill>
      <patternFill patternType="solid">
        <fgColor rgb="FFF2F2F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/>
  </cellStyleXfs>
  <cellXfs count="44">
    <xf numFmtId="0" fontId="0" fillId="0" borderId="0" xfId="0"/>
    <xf numFmtId="0" fontId="2" fillId="0" borderId="0" xfId="1" applyFont="1" applyAlignment="1">
      <alignment vertical="center"/>
    </xf>
    <xf numFmtId="0" fontId="1" fillId="2" borderId="0" xfId="1" applyFont="1" applyFill="1" applyAlignment="1">
      <alignment horizontal="center" vertical="center" wrapText="1"/>
    </xf>
    <xf numFmtId="1" fontId="4" fillId="3" borderId="0" xfId="1" applyNumberFormat="1" applyFont="1" applyFill="1" applyAlignment="1">
      <alignment horizontal="left" vertical="center"/>
    </xf>
    <xf numFmtId="0" fontId="4" fillId="3" borderId="0" xfId="1" applyFont="1" applyFill="1" applyAlignment="1">
      <alignment horizontal="left" vertical="center"/>
    </xf>
    <xf numFmtId="0" fontId="5" fillId="8" borderId="0" xfId="1" applyFont="1" applyFill="1" applyAlignment="1">
      <alignment horizontal="center" vertical="center" wrapText="1"/>
    </xf>
    <xf numFmtId="165" fontId="6" fillId="5" borderId="0" xfId="1" applyNumberFormat="1" applyFont="1" applyFill="1" applyAlignment="1">
      <alignment horizontal="right" vertical="center"/>
    </xf>
    <xf numFmtId="0" fontId="3" fillId="9" borderId="0" xfId="1" applyFont="1" applyFill="1" applyAlignment="1">
      <alignment vertical="center"/>
    </xf>
    <xf numFmtId="1" fontId="6" fillId="5" borderId="0" xfId="1" applyNumberFormat="1" applyFont="1" applyFill="1" applyAlignment="1">
      <alignment horizontal="right" vertical="center"/>
    </xf>
    <xf numFmtId="165" fontId="6" fillId="5" borderId="0" xfId="1" applyNumberFormat="1" applyFont="1" applyFill="1" applyAlignment="1">
      <alignment horizontal="right" vertical="center" wrapText="1"/>
    </xf>
    <xf numFmtId="0" fontId="3" fillId="9" borderId="0" xfId="1" applyFont="1" applyFill="1" applyAlignment="1">
      <alignment vertical="center" wrapText="1"/>
    </xf>
    <xf numFmtId="164" fontId="6" fillId="5" borderId="0" xfId="1" applyNumberFormat="1" applyFont="1" applyFill="1" applyAlignment="1">
      <alignment horizontal="right" vertical="center"/>
    </xf>
    <xf numFmtId="0" fontId="6" fillId="5" borderId="0" xfId="1" applyFont="1" applyFill="1" applyAlignment="1">
      <alignment horizontal="right" vertical="center"/>
    </xf>
    <xf numFmtId="168" fontId="6" fillId="5" borderId="0" xfId="1" applyNumberFormat="1" applyFont="1" applyFill="1" applyAlignment="1">
      <alignment horizontal="right" vertical="center" wrapText="1"/>
    </xf>
    <xf numFmtId="165" fontId="2" fillId="0" borderId="0" xfId="1" applyNumberFormat="1" applyFont="1" applyAlignment="1">
      <alignment vertical="center"/>
    </xf>
    <xf numFmtId="0" fontId="2" fillId="0" borderId="0" xfId="1" applyFont="1" applyAlignment="1">
      <alignment vertical="center" wrapText="1"/>
    </xf>
    <xf numFmtId="0" fontId="2" fillId="4" borderId="0" xfId="1" applyFont="1" applyFill="1" applyAlignment="1">
      <alignment vertical="center"/>
    </xf>
    <xf numFmtId="166" fontId="2" fillId="4" borderId="0" xfId="1" applyNumberFormat="1" applyFont="1" applyFill="1" applyAlignment="1">
      <alignment vertical="center"/>
    </xf>
    <xf numFmtId="164" fontId="2" fillId="4" borderId="0" xfId="1" applyNumberFormat="1" applyFont="1" applyFill="1" applyAlignment="1">
      <alignment vertical="center"/>
    </xf>
    <xf numFmtId="165" fontId="2" fillId="4" borderId="0" xfId="1" applyNumberFormat="1" applyFont="1" applyFill="1" applyAlignment="1">
      <alignment vertical="center"/>
    </xf>
    <xf numFmtId="165" fontId="2" fillId="5" borderId="0" xfId="1" applyNumberFormat="1" applyFont="1" applyFill="1" applyAlignment="1">
      <alignment vertical="center"/>
    </xf>
    <xf numFmtId="0" fontId="2" fillId="5" borderId="0" xfId="1" applyFont="1" applyFill="1" applyAlignment="1">
      <alignment vertical="center"/>
    </xf>
    <xf numFmtId="0" fontId="2" fillId="4" borderId="0" xfId="1" applyFont="1" applyFill="1" applyAlignment="1">
      <alignment vertical="center" wrapText="1"/>
    </xf>
    <xf numFmtId="164" fontId="2" fillId="4" borderId="0" xfId="1" applyNumberFormat="1" applyFont="1" applyFill="1" applyAlignment="1">
      <alignment vertical="center" wrapText="1"/>
    </xf>
    <xf numFmtId="0" fontId="2" fillId="5" borderId="0" xfId="1" applyFont="1" applyFill="1" applyAlignment="1">
      <alignment vertical="center" wrapText="1"/>
    </xf>
    <xf numFmtId="165" fontId="2" fillId="4" borderId="0" xfId="1" applyNumberFormat="1" applyFont="1" applyFill="1" applyAlignment="1">
      <alignment vertical="center" wrapText="1"/>
    </xf>
    <xf numFmtId="9" fontId="2" fillId="4" borderId="0" xfId="1" applyNumberFormat="1" applyFont="1" applyFill="1" applyAlignment="1">
      <alignment vertical="center" wrapText="1"/>
    </xf>
    <xf numFmtId="165" fontId="2" fillId="5" borderId="0" xfId="1" applyNumberFormat="1" applyFont="1" applyFill="1" applyAlignment="1">
      <alignment vertical="center" wrapText="1"/>
    </xf>
    <xf numFmtId="164" fontId="4" fillId="3" borderId="0" xfId="1" applyNumberFormat="1" applyFont="1" applyFill="1" applyAlignment="1">
      <alignment horizontal="left" vertical="center"/>
    </xf>
    <xf numFmtId="4" fontId="2" fillId="5" borderId="0" xfId="1" applyNumberFormat="1" applyFont="1" applyFill="1" applyAlignment="1">
      <alignment vertical="center"/>
    </xf>
    <xf numFmtId="0" fontId="6" fillId="6" borderId="0" xfId="1" applyFont="1" applyFill="1" applyAlignment="1">
      <alignment vertical="center"/>
    </xf>
    <xf numFmtId="165" fontId="6" fillId="5" borderId="0" xfId="1" applyNumberFormat="1" applyFont="1" applyFill="1" applyAlignment="1">
      <alignment vertical="center"/>
    </xf>
    <xf numFmtId="165" fontId="6" fillId="6" borderId="0" xfId="1" applyNumberFormat="1" applyFont="1" applyFill="1" applyAlignment="1">
      <alignment vertical="center"/>
    </xf>
    <xf numFmtId="167" fontId="2" fillId="5" borderId="0" xfId="1" applyNumberFormat="1" applyFont="1" applyFill="1" applyAlignment="1">
      <alignment vertical="center"/>
    </xf>
    <xf numFmtId="167" fontId="2" fillId="4" borderId="0" xfId="1" applyNumberFormat="1" applyFont="1" applyFill="1" applyAlignment="1">
      <alignment vertical="center"/>
    </xf>
    <xf numFmtId="167" fontId="2" fillId="0" borderId="0" xfId="1" applyNumberFormat="1" applyFont="1" applyAlignment="1">
      <alignment vertical="center"/>
    </xf>
    <xf numFmtId="167" fontId="6" fillId="6" borderId="0" xfId="1" applyNumberFormat="1" applyFont="1" applyFill="1" applyAlignment="1">
      <alignment vertical="center"/>
    </xf>
    <xf numFmtId="0" fontId="7" fillId="2" borderId="0" xfId="1" applyFont="1" applyFill="1" applyAlignment="1">
      <alignment horizontal="left" vertical="center"/>
    </xf>
    <xf numFmtId="0" fontId="3" fillId="3" borderId="0" xfId="1" applyFont="1" applyFill="1" applyAlignment="1">
      <alignment vertical="center" wrapText="1"/>
    </xf>
    <xf numFmtId="0" fontId="2" fillId="0" borderId="0" xfId="1" applyFont="1" applyAlignment="1">
      <alignment vertical="center"/>
    </xf>
    <xf numFmtId="0" fontId="1" fillId="7" borderId="0" xfId="1" applyFont="1" applyFill="1" applyAlignment="1">
      <alignment horizontal="left" vertical="center"/>
    </xf>
    <xf numFmtId="0" fontId="7" fillId="2" borderId="0" xfId="1" applyFont="1" applyFill="1" applyAlignment="1">
      <alignment horizontal="left" vertical="center" wrapText="1"/>
    </xf>
    <xf numFmtId="0" fontId="5" fillId="8" borderId="0" xfId="1" applyFont="1" applyFill="1" applyAlignment="1">
      <alignment horizontal="left" vertical="center" wrapText="1"/>
    </xf>
    <xf numFmtId="0" fontId="9" fillId="2" borderId="0" xfId="1" applyFont="1" applyFill="1" applyAlignment="1">
      <alignment horizontal="left" vertical="center"/>
    </xf>
  </cellXfs>
  <cellStyles count="2">
    <cellStyle name="Normal" xfId="1" xr:uid="{00000000-0005-0000-0000-000000000000}"/>
    <cellStyle name="Standard" xfId="0" builtinId="0"/>
  </cellStyles>
  <dxfs count="20">
    <dxf>
      <font>
        <b/>
      </font>
      <fill>
        <patternFill patternType="solid">
          <bgColor rgb="FFD9EAD3"/>
        </patternFill>
      </fill>
    </dxf>
    <dxf>
      <font>
        <b/>
      </font>
      <fill>
        <patternFill patternType="solid">
          <bgColor rgb="FFE2F0D9"/>
        </patternFill>
      </fill>
    </dxf>
    <dxf>
      <font>
        <b/>
      </font>
      <fill>
        <patternFill patternType="solid">
          <bgColor rgb="FFFCE4D6"/>
        </patternFill>
      </fill>
    </dxf>
    <dxf>
      <font>
        <color rgb="FF008000"/>
      </font>
      <fill>
        <patternFill patternType="solid">
          <bgColor rgb="FFE2F0D9"/>
        </patternFill>
      </fill>
    </dxf>
    <dxf>
      <font>
        <color rgb="FFC00000"/>
      </font>
      <fill>
        <patternFill patternType="solid">
          <bgColor rgb="FFFCE4D6"/>
        </patternFill>
      </fill>
    </dxf>
    <dxf>
      <font>
        <b/>
      </font>
      <fill>
        <patternFill patternType="solid">
          <bgColor rgb="FFE2F0D9"/>
        </patternFill>
      </fill>
    </dxf>
    <dxf>
      <font>
        <b/>
      </font>
      <fill>
        <patternFill patternType="solid">
          <bgColor rgb="FFF4CCCC"/>
        </patternFill>
      </fill>
    </dxf>
    <dxf>
      <font>
        <b/>
      </font>
      <fill>
        <patternFill patternType="solid">
          <bgColor rgb="FFFFF2CC"/>
        </patternFill>
      </fill>
    </dxf>
    <dxf>
      <font>
        <b/>
      </font>
      <fill>
        <patternFill patternType="solid">
          <bgColor rgb="FFF4CCCC"/>
        </patternFill>
      </fill>
    </dxf>
    <dxf>
      <font>
        <color rgb="FF008000"/>
      </font>
    </dxf>
    <dxf>
      <font>
        <color rgb="FFC00000"/>
      </font>
    </dxf>
    <dxf>
      <font>
        <b/>
      </font>
      <fill>
        <patternFill patternType="solid">
          <bgColor rgb="FFFFF2CC"/>
        </patternFill>
      </fill>
    </dxf>
    <dxf>
      <fill>
        <patternFill patternType="solid">
          <bgColor rgb="FFF4CCCC"/>
        </patternFill>
      </fill>
    </dxf>
    <dxf>
      <font>
        <b/>
        <color rgb="FFC00000"/>
      </font>
      <fill>
        <patternFill patternType="solid">
          <bgColor rgb="FFFCE4D6"/>
        </patternFill>
      </fill>
    </dxf>
    <dxf>
      <font>
        <b/>
        <color rgb="FFC00000"/>
      </font>
      <fill>
        <patternFill patternType="solid">
          <bgColor rgb="FFFCE4D6"/>
        </patternFill>
      </fill>
    </dxf>
    <dxf>
      <font>
        <color rgb="FF008000"/>
      </font>
      <fill>
        <patternFill patternType="solid">
          <bgColor rgb="FFE2F0D9"/>
        </patternFill>
      </fill>
    </dxf>
    <dxf>
      <font>
        <color rgb="FFC00000"/>
      </font>
      <fill>
        <patternFill patternType="solid">
          <bgColor rgb="FFFCE4D6"/>
        </patternFill>
      </fill>
    </dxf>
    <dxf>
      <font>
        <color rgb="FF008000"/>
      </font>
      <fill>
        <patternFill patternType="solid">
          <bgColor rgb="FFE2F0D9"/>
        </patternFill>
      </fill>
    </dxf>
    <dxf>
      <font>
        <color rgb="FFC00000"/>
      </font>
      <fill>
        <patternFill patternType="solid">
          <bgColor rgb="FFFCE4D6"/>
        </patternFill>
      </fill>
    </dxf>
    <dxf>
      <font>
        <color rgb="FFC00000"/>
      </font>
      <fill>
        <patternFill patternType="solid">
          <bgColor rgb="FFFCE4D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/>
          <a:lstStyle/>
          <a:p>
            <a:r>
              <a:rPr lang="de-DE"/>
              <a:t>Sollmiete und Ist-Miete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Sollmiete</c:v>
          </c:tx>
          <c:cat>
            <c:strRef>
              <c:f>Übersicht!$A$19:$A$30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Übersicht!$B$19:$B$30</c:f>
              <c:numCache>
                <c:formatCode>#,##0.00\ \€</c:formatCode>
                <c:ptCount val="12"/>
                <c:pt idx="0">
                  <c:v>3755</c:v>
                </c:pt>
                <c:pt idx="1">
                  <c:v>3755</c:v>
                </c:pt>
                <c:pt idx="2">
                  <c:v>3755</c:v>
                </c:pt>
                <c:pt idx="3">
                  <c:v>3755</c:v>
                </c:pt>
                <c:pt idx="4">
                  <c:v>3755</c:v>
                </c:pt>
                <c:pt idx="5">
                  <c:v>3755</c:v>
                </c:pt>
                <c:pt idx="6">
                  <c:v>3755</c:v>
                </c:pt>
                <c:pt idx="7">
                  <c:v>3755</c:v>
                </c:pt>
                <c:pt idx="8">
                  <c:v>3755</c:v>
                </c:pt>
                <c:pt idx="9">
                  <c:v>3755</c:v>
                </c:pt>
                <c:pt idx="10">
                  <c:v>3755</c:v>
                </c:pt>
                <c:pt idx="11">
                  <c:v>3755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12-4C57-8F7A-C7AE8F641C1A}"/>
            </c:ext>
          </c:extLst>
        </c:ser>
        <c:ser>
          <c:idx val="1"/>
          <c:order val="1"/>
          <c:tx>
            <c:v>Ist-Miete</c:v>
          </c:tx>
          <c:cat>
            <c:strRef>
              <c:f>Übersicht!$A$19:$A$30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Übersicht!$C$19:$C$30</c:f>
              <c:numCache>
                <c:formatCode>#,##0.00\ \€</c:formatCode>
                <c:ptCount val="12"/>
                <c:pt idx="0">
                  <c:v>3685</c:v>
                </c:pt>
                <c:pt idx="1">
                  <c:v>3685</c:v>
                </c:pt>
                <c:pt idx="2">
                  <c:v>3755</c:v>
                </c:pt>
                <c:pt idx="3">
                  <c:v>3755</c:v>
                </c:pt>
                <c:pt idx="4">
                  <c:v>3755</c:v>
                </c:pt>
                <c:pt idx="5">
                  <c:v>3755</c:v>
                </c:pt>
                <c:pt idx="6">
                  <c:v>3455</c:v>
                </c:pt>
                <c:pt idx="7">
                  <c:v>2885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12-4C57-8F7A-C7AE8F641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solidFill>
      <a:schemeClr val="accent6">
        <a:lumMod val="20000"/>
        <a:lumOff val="80000"/>
      </a:schemeClr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2</xdr:row>
      <xdr:rowOff>19050</xdr:rowOff>
    </xdr:from>
    <xdr:to>
      <xdr:col>7</xdr:col>
      <xdr:colOff>1000125</xdr:colOff>
      <xdr:row>16</xdr:row>
      <xdr:rowOff>133350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blMonatsuebersicht" displayName="tblMonatsuebersicht" ref="A18:G30">
  <tableColumns count="7">
    <tableColumn id="1" xr3:uid="{00000000-0010-0000-0000-000001000000}" name="Monat"/>
    <tableColumn id="2" xr3:uid="{00000000-0010-0000-0000-000002000000}" name="Sollmiete"/>
    <tableColumn id="3" xr3:uid="{00000000-0010-0000-0000-000003000000}" name="Ist-Miete"/>
    <tableColumn id="4" xr3:uid="{00000000-0010-0000-0000-000004000000}" name="Offene Miete"/>
    <tableColumn id="5" xr3:uid="{00000000-0010-0000-0000-000005000000}" name="Einnahmen gesamt"/>
    <tableColumn id="6" xr3:uid="{00000000-0010-0000-0000-000006000000}" name="Ausgaben"/>
    <tableColumn id="7" xr3:uid="{00000000-0010-0000-0000-000007000000}" name="Ergebni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Objekte" displayName="tblObjekte" ref="A5:T35">
  <tableColumns count="20">
    <tableColumn id="1" xr3:uid="{00000000-0010-0000-0100-000001000000}" name="Einheit-ID"/>
    <tableColumn id="2" xr3:uid="{00000000-0010-0000-0100-000002000000}" name="Objekt"/>
    <tableColumn id="3" xr3:uid="{00000000-0010-0000-0100-000003000000}" name="Adresse"/>
    <tableColumn id="4" xr3:uid="{00000000-0010-0000-0100-000004000000}" name="Einheit"/>
    <tableColumn id="5" xr3:uid="{00000000-0010-0000-0100-000005000000}" name="Typ"/>
    <tableColumn id="6" xr3:uid="{00000000-0010-0000-0100-000006000000}" name="Fläche m²"/>
    <tableColumn id="7" xr3:uid="{00000000-0010-0000-0100-000007000000}" name="Personen"/>
    <tableColumn id="8" xr3:uid="{00000000-0010-0000-0100-000008000000}" name="Status"/>
    <tableColumn id="9" xr3:uid="{00000000-0010-0000-0100-000009000000}" name="Mieter"/>
    <tableColumn id="10" xr3:uid="{00000000-0010-0000-0100-00000A000000}" name="Mietbeginn"/>
    <tableColumn id="11" xr3:uid="{00000000-0010-0000-0100-00000B000000}" name="Mietende"/>
    <tableColumn id="12" xr3:uid="{00000000-0010-0000-0100-00000C000000}" name="Kaltmiete"/>
    <tableColumn id="13" xr3:uid="{00000000-0010-0000-0100-00000D000000}" name="NK-Vorauszahlung"/>
    <tableColumn id="14" xr3:uid="{00000000-0010-0000-0100-00000E000000}" name="Stellplatz/Garage"/>
    <tableColumn id="15" xr3:uid="{00000000-0010-0000-0100-00000F000000}" name="Vertragliche Monatsmiete"/>
    <tableColumn id="16" xr3:uid="{00000000-0010-0000-0100-000010000000}" name="Jahres-Soll"/>
    <tableColumn id="17" xr3:uid="{00000000-0010-0000-0100-000011000000}" name="Leerstandspotenzial"/>
    <tableColumn id="18" xr3:uid="{00000000-0010-0000-0100-000012000000}" name="Kaution"/>
    <tableColumn id="19" xr3:uid="{00000000-0010-0000-0100-000013000000}" name="Kaltmiete €/m²"/>
    <tableColumn id="20" xr3:uid="{00000000-0010-0000-0100-000014000000}" name="Hinwei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blBuchungen" displayName="tblBuchungen" ref="A5:U205">
  <tableColumns count="21">
    <tableColumn id="1" xr3:uid="{00000000-0010-0000-0200-000001000000}" name="Buchungs-ID"/>
    <tableColumn id="2" xr3:uid="{00000000-0010-0000-0200-000002000000}" name="Datum"/>
    <tableColumn id="3" xr3:uid="{00000000-0010-0000-0200-000003000000}" name="Jahr"/>
    <tableColumn id="4" xr3:uid="{00000000-0010-0000-0200-000004000000}" name="Monat"/>
    <tableColumn id="5" xr3:uid="{00000000-0010-0000-0200-000005000000}" name="Einheit-ID"/>
    <tableColumn id="6" xr3:uid="{00000000-0010-0000-0200-000006000000}" name="Objekt"/>
    <tableColumn id="7" xr3:uid="{00000000-0010-0000-0200-000007000000}" name="Mieter"/>
    <tableColumn id="8" xr3:uid="{00000000-0010-0000-0200-000008000000}" name="Art"/>
    <tableColumn id="9" xr3:uid="{00000000-0010-0000-0200-000009000000}" name="Kategorie"/>
    <tableColumn id="10" xr3:uid="{00000000-0010-0000-0200-00000A000000}" name="Beschreibung"/>
    <tableColumn id="11" xr3:uid="{00000000-0010-0000-0200-00000B000000}" name="Beleg-Nr."/>
    <tableColumn id="12" xr3:uid="{00000000-0010-0000-0200-00000C000000}" name="Sollbetrag"/>
    <tableColumn id="13" xr3:uid="{00000000-0010-0000-0200-00000D000000}" name="Istbetrag"/>
    <tableColumn id="14" xr3:uid="{00000000-0010-0000-0200-00000E000000}" name="USt %"/>
    <tableColumn id="15" xr3:uid="{00000000-0010-0000-0200-00000F000000}" name="USt auf Ist"/>
    <tableColumn id="16" xr3:uid="{00000000-0010-0000-0200-000010000000}" name="Zahlungsstatus"/>
    <tableColumn id="17" xr3:uid="{00000000-0010-0000-0200-000011000000}" name="Fällig am"/>
    <tableColumn id="18" xr3:uid="{00000000-0010-0000-0200-000012000000}" name="Bezahlt am"/>
    <tableColumn id="19" xr3:uid="{00000000-0010-0000-0200-000013000000}" name="Auswertungsbetrag"/>
    <tableColumn id="20" xr3:uid="{00000000-0010-0000-0200-000014000000}" name="Offener Betrag"/>
    <tableColumn id="21" xr3:uid="{00000000-0010-0000-0200-000015000000}" name="Warnu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3000000}" name="tblNebenkostenKosten" displayName="tblNebenkostenKosten" ref="A9:G22">
  <tableColumns count="7">
    <tableColumn id="1" xr3:uid="{00000000-0010-0000-0300-000001000000}" name="Kostenart"/>
    <tableColumn id="2" xr3:uid="{00000000-0010-0000-0300-000002000000}" name="Umlageschlüssel"/>
    <tableColumn id="3" xr3:uid="{00000000-0010-0000-0300-000003000000}" name="Gebucht aus Buchungen"/>
    <tableColumn id="4" xr3:uid="{00000000-0010-0000-0300-000004000000}" name="Korrektur"/>
    <tableColumn id="5" xr3:uid="{00000000-0010-0000-0300-000005000000}" name="Gesamtkosten"/>
    <tableColumn id="6" xr3:uid="{00000000-0010-0000-0300-000006000000}" name="Umlagefähig"/>
    <tableColumn id="7" xr3:uid="{00000000-0010-0000-0300-000007000000}" name="Einheiten gesamt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tblNebenkostenAbrechnung" displayName="tblNebenkostenAbrechnung" ref="A30:N62">
  <tableColumns count="14">
    <tableColumn id="1" xr3:uid="{00000000-0010-0000-0400-000001000000}" name="Einheit-ID"/>
    <tableColumn id="2" xr3:uid="{00000000-0010-0000-0400-000002000000}" name="Mieter"/>
    <tableColumn id="3" xr3:uid="{00000000-0010-0000-0400-000003000000}" name="Fläche m²"/>
    <tableColumn id="4" xr3:uid="{00000000-0010-0000-0400-000004000000}" name="Personen"/>
    <tableColumn id="5" xr3:uid="{00000000-0010-0000-0400-000005000000}" name="Verbrauch Heizung"/>
    <tableColumn id="6" xr3:uid="{00000000-0010-0000-0400-000006000000}" name="Verbrauch Warmwasser"/>
    <tableColumn id="7" xr3:uid="{00000000-0010-0000-0400-000007000000}" name="Vorauszahlungen Jahr"/>
    <tableColumn id="8" xr3:uid="{00000000-0010-0000-0400-000008000000}" name="Anteil Fläche"/>
    <tableColumn id="9" xr3:uid="{00000000-0010-0000-0400-000009000000}" name="Anteil Personen"/>
    <tableColumn id="10" xr3:uid="{00000000-0010-0000-0400-00000A000000}" name="Anteil Einheiten"/>
    <tableColumn id="11" xr3:uid="{00000000-0010-0000-0400-00000B000000}" name="Anteil Verbrauch"/>
    <tableColumn id="12" xr3:uid="{00000000-0010-0000-0400-00000C000000}" name="Kostenanteil"/>
    <tableColumn id="13" xr3:uid="{00000000-0010-0000-0400-00000D000000}" name="Saldo"/>
    <tableColumn id="14" xr3:uid="{00000000-0010-0000-0400-00000E000000}" name="Ergebni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0"/>
  <sheetViews>
    <sheetView tabSelected="1" workbookViewId="0">
      <selection sqref="A1:P1"/>
    </sheetView>
  </sheetViews>
  <sheetFormatPr baseColWidth="10" defaultColWidth="9" defaultRowHeight="15" x14ac:dyDescent="0.25"/>
  <cols>
    <col min="1" max="1" width="20" customWidth="1"/>
    <col min="2" max="2" width="18" customWidth="1"/>
    <col min="3" max="3" width="41.875" bestFit="1" customWidth="1"/>
    <col min="4" max="7" width="16" customWidth="1"/>
    <col min="8" max="8" width="14" customWidth="1"/>
    <col min="9" max="9" width="21.25" bestFit="1" customWidth="1"/>
    <col min="10" max="10" width="9.25" bestFit="1" customWidth="1"/>
    <col min="11" max="11" width="15.625" bestFit="1" customWidth="1"/>
    <col min="12" max="16" width="3" customWidth="1"/>
  </cols>
  <sheetData>
    <row r="1" spans="1:26" ht="30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8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2" t="s">
        <v>2</v>
      </c>
      <c r="B4" s="3">
        <v>2025</v>
      </c>
      <c r="C4" s="1"/>
      <c r="D4" s="1"/>
      <c r="E4" s="1"/>
      <c r="F4" s="1"/>
      <c r="G4" s="1"/>
      <c r="H4" s="1"/>
      <c r="I4" s="40" t="s">
        <v>3</v>
      </c>
      <c r="J4" s="39"/>
      <c r="K4" s="39"/>
      <c r="L4" s="39"/>
      <c r="M4" s="39"/>
      <c r="N4" s="39"/>
      <c r="O4" s="39"/>
      <c r="P4" s="39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4</v>
      </c>
      <c r="B5" s="4" t="s">
        <v>5</v>
      </c>
      <c r="C5" s="1"/>
      <c r="D5" s="1"/>
      <c r="E5" s="1"/>
      <c r="F5" s="1"/>
      <c r="G5" s="1"/>
      <c r="H5" s="1"/>
      <c r="I5" s="42" t="s">
        <v>6</v>
      </c>
      <c r="J5" s="6">
        <f>B9</f>
        <v>870</v>
      </c>
      <c r="K5" s="7" t="s">
        <v>7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"/>
      <c r="D6" s="1"/>
      <c r="E6" s="1"/>
      <c r="F6" s="1"/>
      <c r="G6" s="1"/>
      <c r="H6" s="1"/>
      <c r="I6" s="42" t="s">
        <v>8</v>
      </c>
      <c r="J6" s="8">
        <f ca="1">COUNTIFS(Buchungen!$U$6:$U$205,"überfällig",Buchungen!$A$6:$A$205,"&lt;&gt;")</f>
        <v>3</v>
      </c>
      <c r="K6" s="7" t="s">
        <v>9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7.25" customHeight="1" x14ac:dyDescent="0.25">
      <c r="A7" s="5" t="s">
        <v>10</v>
      </c>
      <c r="B7" s="9">
        <f>SUM(Objekte!$O$6:$O$35)</f>
        <v>3755</v>
      </c>
      <c r="C7" s="10" t="s">
        <v>11</v>
      </c>
      <c r="D7" s="1"/>
      <c r="E7" s="1"/>
      <c r="F7" s="1"/>
      <c r="G7" s="1"/>
      <c r="H7" s="1"/>
      <c r="I7" s="42" t="s">
        <v>12</v>
      </c>
      <c r="J7" s="8">
        <f>COUNTIF(Objekte!$H$6:$H$35,"frei")</f>
        <v>2</v>
      </c>
      <c r="K7" s="7" t="s">
        <v>13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7.25" customHeight="1" x14ac:dyDescent="0.25">
      <c r="A8" s="5" t="s">
        <v>14</v>
      </c>
      <c r="B8" s="9">
        <f>SUMIFS(Buchungen!$M$6:$M$205,Buchungen!$C$6:$C$205,$B$4,Buchungen!$D$6:$D$205,$B$5,Buchungen!$H$6:$H$205,"Einnahme",Buchungen!$I$6:$I$205,"Mieteinnahme")</f>
        <v>2885</v>
      </c>
      <c r="C8" s="10" t="s">
        <v>15</v>
      </c>
      <c r="D8" s="1"/>
      <c r="E8" s="1"/>
      <c r="F8" s="1"/>
      <c r="G8" s="1"/>
      <c r="H8" s="1"/>
      <c r="I8" s="42" t="s">
        <v>16</v>
      </c>
      <c r="J8" s="6">
        <f>SUMIFS(Nebenkosten!$E$10:$E$21,Nebenkosten!$F$10:$F$21,"Nein")</f>
        <v>740</v>
      </c>
      <c r="K8" s="7" t="s">
        <v>17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7.25" customHeight="1" x14ac:dyDescent="0.25">
      <c r="A9" s="5" t="s">
        <v>18</v>
      </c>
      <c r="B9" s="9">
        <f>SUMIFS(Buchungen!$T$6:$T$205,Buchungen!$C$6:$C$205,$B$4,Buchungen!$D$6:$D$205,$B$5,Buchungen!$H$6:$H$205,"Einnahme",Buchungen!$I$6:$I$205,"Mieteinnahme")</f>
        <v>870</v>
      </c>
      <c r="C9" s="10" t="s">
        <v>19</v>
      </c>
      <c r="D9" s="1"/>
      <c r="E9" s="1"/>
      <c r="F9" s="1"/>
      <c r="G9" s="1"/>
      <c r="H9" s="1"/>
      <c r="I9" s="42" t="s">
        <v>20</v>
      </c>
      <c r="J9" s="11" t="str">
        <f>"31.12."&amp;(Nebenkosten!$B$3+1)</f>
        <v>31.12.2026</v>
      </c>
      <c r="K9" s="7" t="s">
        <v>21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7.25" customHeight="1" x14ac:dyDescent="0.25">
      <c r="A10" s="5" t="s">
        <v>22</v>
      </c>
      <c r="B10" s="9">
        <f>SUMIFS(Buchungen!$M$6:$M$205,Buchungen!$C$6:$C$205,$B$4,Buchungen!$D$6:$D$205,$B$5,Buchungen!$H$6:$H$205,"Einnahme")</f>
        <v>2885</v>
      </c>
      <c r="C10" s="10" t="s">
        <v>23</v>
      </c>
      <c r="D10" s="1"/>
      <c r="E10" s="1"/>
      <c r="F10" s="1"/>
      <c r="G10" s="1"/>
      <c r="H10" s="1"/>
      <c r="I10" s="42" t="s">
        <v>24</v>
      </c>
      <c r="J10" s="12" t="str">
        <f ca="1">Nebenkosten!$B$7</f>
        <v>im Zeitplan</v>
      </c>
      <c r="K10" s="7" t="s">
        <v>25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7.25" customHeight="1" x14ac:dyDescent="0.25">
      <c r="A11" s="5" t="s">
        <v>26</v>
      </c>
      <c r="B11" s="9">
        <f>SUMIFS(Buchungen!$M$6:$M$205,Buchungen!$C$6:$C$205,$B$4,Buchungen!$D$6:$D$205,$B$5,Buchungen!$H$6:$H$205,"Ausgabe")</f>
        <v>0</v>
      </c>
      <c r="C11" s="10" t="s">
        <v>27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7.25" customHeight="1" x14ac:dyDescent="0.25">
      <c r="A12" s="5" t="s">
        <v>28</v>
      </c>
      <c r="B12" s="9">
        <f>B10-B11</f>
        <v>2885</v>
      </c>
      <c r="C12" s="10" t="s">
        <v>29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7.25" customHeight="1" x14ac:dyDescent="0.25">
      <c r="A13" s="5" t="s">
        <v>30</v>
      </c>
      <c r="B13" s="9">
        <f>SUMIFS(Buchungen!$S$6:$S$205,Buchungen!$C$6:$C$205,$B$4)</f>
        <v>19905</v>
      </c>
      <c r="C13" s="10" t="s">
        <v>31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7.25" customHeight="1" x14ac:dyDescent="0.25">
      <c r="A14" s="5" t="s">
        <v>32</v>
      </c>
      <c r="B14" s="9">
        <f>COUNTIFS(Buchungen!$C$6:$C$205,$B$4,Buchungen!$P$6:$P$205,"&lt;&gt;Bezahlt",Buchungen!$A$6:$A$205,"&lt;&gt;")</f>
        <v>3</v>
      </c>
      <c r="C14" s="10" t="s">
        <v>33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7.25" customHeight="1" x14ac:dyDescent="0.25">
      <c r="A15" s="5" t="s">
        <v>34</v>
      </c>
      <c r="B15" s="13">
        <f>IFERROR(COUNTIF(Objekte!$H$6:$H$35,"frei")/COUNTA(Objekte!$A$6:$A$35),0)</f>
        <v>0.2857142857142857</v>
      </c>
      <c r="C15" s="10" t="s">
        <v>35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7.25" customHeight="1" x14ac:dyDescent="0.25">
      <c r="A16" s="5" t="s">
        <v>36</v>
      </c>
      <c r="B16" s="9">
        <f>SUMIFS(Nebenkosten!$M$31:$M$60,Nebenkosten!$N$31:$N$60,"&lt;&gt;Eigentümeranteil")</f>
        <v>-6867.2782874617733</v>
      </c>
      <c r="C16" s="10" t="s">
        <v>37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5">
      <c r="A18" s="2" t="s">
        <v>4</v>
      </c>
      <c r="B18" s="2" t="s">
        <v>38</v>
      </c>
      <c r="C18" s="2" t="s">
        <v>39</v>
      </c>
      <c r="D18" s="2" t="s">
        <v>40</v>
      </c>
      <c r="E18" s="2" t="s">
        <v>41</v>
      </c>
      <c r="F18" s="2" t="s">
        <v>42</v>
      </c>
      <c r="G18" s="2" t="s">
        <v>43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 x14ac:dyDescent="0.25">
      <c r="A19" s="1" t="s">
        <v>44</v>
      </c>
      <c r="B19" s="14">
        <f>SUM(Objekte!$O$6:$O$35)</f>
        <v>3755</v>
      </c>
      <c r="C19" s="14">
        <f>SUMIFS(Buchungen!$M$6:$M$205,Buchungen!$C$6:$C$205,$B$4,Buchungen!$D$6:$D$205,$A19,Buchungen!$H$6:$H$205,"Einnahme",Buchungen!$I$6:$I$205,"Mieteinnahme")</f>
        <v>3685</v>
      </c>
      <c r="D19" s="14">
        <f>SUMIFS(Buchungen!$T$6:$T$205,Buchungen!$C$6:$C$205,$B$4,Buchungen!$D$6:$D$205,$A19,Buchungen!$H$6:$H$205,"Einnahme",Buchungen!$I$6:$I$205,"Mieteinnahme")</f>
        <v>0</v>
      </c>
      <c r="E19" s="14">
        <f>SUMIFS(Buchungen!$M$6:$M$205,Buchungen!$C$6:$C$205,$B$4,Buchungen!$D$6:$D$205,$A19,Buchungen!$H$6:$H$205,"Einnahme")</f>
        <v>3685</v>
      </c>
      <c r="F19" s="14">
        <f>SUMIFS(Buchungen!$M$6:$M$205,Buchungen!$C$6:$C$205,$B$4,Buchungen!$D$6:$D$205,$A19,Buchungen!$H$6:$H$205,"Ausgabe")</f>
        <v>4895</v>
      </c>
      <c r="G19" s="14">
        <f t="shared" ref="G19:G30" si="0">E19-F19</f>
        <v>-1210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 x14ac:dyDescent="0.25">
      <c r="A20" s="1" t="s">
        <v>45</v>
      </c>
      <c r="B20" s="14">
        <f>SUM(Objekte!$O$6:$O$35)</f>
        <v>3755</v>
      </c>
      <c r="C20" s="14">
        <f>SUMIFS(Buchungen!$M$6:$M$205,Buchungen!$C$6:$C$205,$B$4,Buchungen!$D$6:$D$205,$A20,Buchungen!$H$6:$H$205,"Einnahme",Buchungen!$I$6:$I$205,"Mieteinnahme")</f>
        <v>3685</v>
      </c>
      <c r="D20" s="14">
        <f>SUMIFS(Buchungen!$T$6:$T$205,Buchungen!$C$6:$C$205,$B$4,Buchungen!$D$6:$D$205,$A20,Buchungen!$H$6:$H$205,"Einnahme",Buchungen!$I$6:$I$205,"Mieteinnahme")</f>
        <v>0</v>
      </c>
      <c r="E20" s="14">
        <f>SUMIFS(Buchungen!$M$6:$M$205,Buchungen!$C$6:$C$205,$B$4,Buchungen!$D$6:$D$205,$A20,Buchungen!$H$6:$H$205,"Einnahme")</f>
        <v>3685</v>
      </c>
      <c r="F20" s="14">
        <f>SUMIFS(Buchungen!$M$6:$M$205,Buchungen!$C$6:$C$205,$B$4,Buchungen!$D$6:$D$205,$A20,Buchungen!$H$6:$H$205,"Ausgabe")</f>
        <v>965</v>
      </c>
      <c r="G20" s="14">
        <f t="shared" si="0"/>
        <v>2720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5">
      <c r="A21" s="1" t="s">
        <v>46</v>
      </c>
      <c r="B21" s="14">
        <f>SUM(Objekte!$O$6:$O$35)</f>
        <v>3755</v>
      </c>
      <c r="C21" s="14">
        <f>SUMIFS(Buchungen!$M$6:$M$205,Buchungen!$C$6:$C$205,$B$4,Buchungen!$D$6:$D$205,$A21,Buchungen!$H$6:$H$205,"Einnahme",Buchungen!$I$6:$I$205,"Mieteinnahme")</f>
        <v>3755</v>
      </c>
      <c r="D21" s="14">
        <f>SUMIFS(Buchungen!$T$6:$T$205,Buchungen!$C$6:$C$205,$B$4,Buchungen!$D$6:$D$205,$A21,Buchungen!$H$6:$H$205,"Einnahme",Buchungen!$I$6:$I$205,"Mieteinnahme")</f>
        <v>0</v>
      </c>
      <c r="E21" s="14">
        <f>SUMIFS(Buchungen!$M$6:$M$205,Buchungen!$C$6:$C$205,$B$4,Buchungen!$D$6:$D$205,$A21,Buchungen!$H$6:$H$205,"Einnahme")</f>
        <v>3755</v>
      </c>
      <c r="F21" s="14">
        <f>SUMIFS(Buchungen!$M$6:$M$205,Buchungen!$C$6:$C$205,$B$4,Buchungen!$D$6:$D$205,$A21,Buchungen!$H$6:$H$205,"Ausgabe")</f>
        <v>855</v>
      </c>
      <c r="G21" s="14">
        <f t="shared" si="0"/>
        <v>2900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5">
      <c r="A22" s="1" t="s">
        <v>47</v>
      </c>
      <c r="B22" s="14">
        <f>SUM(Objekte!$O$6:$O$35)</f>
        <v>3755</v>
      </c>
      <c r="C22" s="14">
        <f>SUMIFS(Buchungen!$M$6:$M$205,Buchungen!$C$6:$C$205,$B$4,Buchungen!$D$6:$D$205,$A22,Buchungen!$H$6:$H$205,"Einnahme",Buchungen!$I$6:$I$205,"Mieteinnahme")</f>
        <v>3755</v>
      </c>
      <c r="D22" s="14">
        <f>SUMIFS(Buchungen!$T$6:$T$205,Buchungen!$C$6:$C$205,$B$4,Buchungen!$D$6:$D$205,$A22,Buchungen!$H$6:$H$205,"Einnahme",Buchungen!$I$6:$I$205,"Mieteinnahme")</f>
        <v>0</v>
      </c>
      <c r="E22" s="14">
        <f>SUMIFS(Buchungen!$M$6:$M$205,Buchungen!$C$6:$C$205,$B$4,Buchungen!$D$6:$D$205,$A22,Buchungen!$H$6:$H$205,"Einnahme")</f>
        <v>3755</v>
      </c>
      <c r="F22" s="14">
        <f>SUMIFS(Buchungen!$M$6:$M$205,Buchungen!$C$6:$C$205,$B$4,Buchungen!$D$6:$D$205,$A22,Buchungen!$H$6:$H$205,"Ausgabe")</f>
        <v>630</v>
      </c>
      <c r="G22" s="14">
        <f t="shared" si="0"/>
        <v>3125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5">
      <c r="A23" s="1" t="s">
        <v>48</v>
      </c>
      <c r="B23" s="14">
        <f>SUM(Objekte!$O$6:$O$35)</f>
        <v>3755</v>
      </c>
      <c r="C23" s="14">
        <f>SUMIFS(Buchungen!$M$6:$M$205,Buchungen!$C$6:$C$205,$B$4,Buchungen!$D$6:$D$205,$A23,Buchungen!$H$6:$H$205,"Einnahme",Buchungen!$I$6:$I$205,"Mieteinnahme")</f>
        <v>3755</v>
      </c>
      <c r="D23" s="14">
        <f>SUMIFS(Buchungen!$T$6:$T$205,Buchungen!$C$6:$C$205,$B$4,Buchungen!$D$6:$D$205,$A23,Buchungen!$H$6:$H$205,"Einnahme",Buchungen!$I$6:$I$205,"Mieteinnahme")</f>
        <v>0</v>
      </c>
      <c r="E23" s="14">
        <f>SUMIFS(Buchungen!$M$6:$M$205,Buchungen!$C$6:$C$205,$B$4,Buchungen!$D$6:$D$205,$A23,Buchungen!$H$6:$H$205,"Einnahme")</f>
        <v>3755</v>
      </c>
      <c r="F23" s="14">
        <f>SUMIFS(Buchungen!$M$6:$M$205,Buchungen!$C$6:$C$205,$B$4,Buchungen!$D$6:$D$205,$A23,Buchungen!$H$6:$H$205,"Ausgabe")</f>
        <v>480</v>
      </c>
      <c r="G23" s="14">
        <f t="shared" si="0"/>
        <v>3275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5">
      <c r="A24" s="1" t="s">
        <v>49</v>
      </c>
      <c r="B24" s="14">
        <f>SUM(Objekte!$O$6:$O$35)</f>
        <v>3755</v>
      </c>
      <c r="C24" s="14">
        <f>SUMIFS(Buchungen!$M$6:$M$205,Buchungen!$C$6:$C$205,$B$4,Buchungen!$D$6:$D$205,$A24,Buchungen!$H$6:$H$205,"Einnahme",Buchungen!$I$6:$I$205,"Mieteinnahme")</f>
        <v>3755</v>
      </c>
      <c r="D24" s="14">
        <f>SUMIFS(Buchungen!$T$6:$T$205,Buchungen!$C$6:$C$205,$B$4,Buchungen!$D$6:$D$205,$A24,Buchungen!$H$6:$H$205,"Einnahme",Buchungen!$I$6:$I$205,"Mieteinnahme")</f>
        <v>0</v>
      </c>
      <c r="E24" s="14">
        <f>SUMIFS(Buchungen!$M$6:$M$205,Buchungen!$C$6:$C$205,$B$4,Buchungen!$D$6:$D$205,$A24,Buchungen!$H$6:$H$205,"Einnahme")</f>
        <v>3755</v>
      </c>
      <c r="F24" s="14">
        <f>SUMIFS(Buchungen!$M$6:$M$205,Buchungen!$C$6:$C$205,$B$4,Buchungen!$D$6:$D$205,$A24,Buchungen!$H$6:$H$205,"Ausgabe")</f>
        <v>260</v>
      </c>
      <c r="G24" s="14">
        <f t="shared" si="0"/>
        <v>3495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 x14ac:dyDescent="0.25">
      <c r="A25" s="1" t="s">
        <v>50</v>
      </c>
      <c r="B25" s="14">
        <f>SUM(Objekte!$O$6:$O$35)</f>
        <v>3755</v>
      </c>
      <c r="C25" s="14">
        <f>SUMIFS(Buchungen!$M$6:$M$205,Buchungen!$C$6:$C$205,$B$4,Buchungen!$D$6:$D$205,$A25,Buchungen!$H$6:$H$205,"Einnahme",Buchungen!$I$6:$I$205,"Mieteinnahme")</f>
        <v>3455</v>
      </c>
      <c r="D25" s="14">
        <f>SUMIFS(Buchungen!$T$6:$T$205,Buchungen!$C$6:$C$205,$B$4,Buchungen!$D$6:$D$205,$A25,Buchungen!$H$6:$H$205,"Einnahme",Buchungen!$I$6:$I$205,"Mieteinnahme")</f>
        <v>300</v>
      </c>
      <c r="E25" s="14">
        <f>SUMIFS(Buchungen!$M$6:$M$205,Buchungen!$C$6:$C$205,$B$4,Buchungen!$D$6:$D$205,$A25,Buchungen!$H$6:$H$205,"Einnahme")</f>
        <v>3455</v>
      </c>
      <c r="F25" s="14">
        <f>SUMIFS(Buchungen!$M$6:$M$205,Buchungen!$C$6:$C$205,$B$4,Buchungen!$D$6:$D$205,$A25,Buchungen!$H$6:$H$205,"Ausgabe")</f>
        <v>740</v>
      </c>
      <c r="G25" s="14">
        <f t="shared" si="0"/>
        <v>2715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 x14ac:dyDescent="0.25">
      <c r="A26" s="1" t="s">
        <v>5</v>
      </c>
      <c r="B26" s="14">
        <f>SUM(Objekte!$O$6:$O$35)</f>
        <v>3755</v>
      </c>
      <c r="C26" s="14">
        <f>SUMIFS(Buchungen!$M$6:$M$205,Buchungen!$C$6:$C$205,$B$4,Buchungen!$D$6:$D$205,$A26,Buchungen!$H$6:$H$205,"Einnahme",Buchungen!$I$6:$I$205,"Mieteinnahme")</f>
        <v>2885</v>
      </c>
      <c r="D26" s="14">
        <f>SUMIFS(Buchungen!$T$6:$T$205,Buchungen!$C$6:$C$205,$B$4,Buchungen!$D$6:$D$205,$A26,Buchungen!$H$6:$H$205,"Einnahme",Buchungen!$I$6:$I$205,"Mieteinnahme")</f>
        <v>870</v>
      </c>
      <c r="E26" s="14">
        <f>SUMIFS(Buchungen!$M$6:$M$205,Buchungen!$C$6:$C$205,$B$4,Buchungen!$D$6:$D$205,$A26,Buchungen!$H$6:$H$205,"Einnahme")</f>
        <v>2885</v>
      </c>
      <c r="F26" s="14">
        <f>SUMIFS(Buchungen!$M$6:$M$205,Buchungen!$C$6:$C$205,$B$4,Buchungen!$D$6:$D$205,$A26,Buchungen!$H$6:$H$205,"Ausgabe")</f>
        <v>0</v>
      </c>
      <c r="G26" s="14">
        <f t="shared" si="0"/>
        <v>2885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 x14ac:dyDescent="0.25">
      <c r="A27" s="1" t="s">
        <v>51</v>
      </c>
      <c r="B27" s="14">
        <f>SUM(Objekte!$O$6:$O$35)</f>
        <v>3755</v>
      </c>
      <c r="C27" s="14">
        <f>SUMIFS(Buchungen!$M$6:$M$205,Buchungen!$C$6:$C$205,$B$4,Buchungen!$D$6:$D$205,$A27,Buchungen!$H$6:$H$205,"Einnahme",Buchungen!$I$6:$I$205,"Mieteinnahme")</f>
        <v>0</v>
      </c>
      <c r="D27" s="14">
        <f>SUMIFS(Buchungen!$T$6:$T$205,Buchungen!$C$6:$C$205,$B$4,Buchungen!$D$6:$D$205,$A27,Buchungen!$H$6:$H$205,"Einnahme",Buchungen!$I$6:$I$205,"Mieteinnahme")</f>
        <v>0</v>
      </c>
      <c r="E27" s="14">
        <f>SUMIFS(Buchungen!$M$6:$M$205,Buchungen!$C$6:$C$205,$B$4,Buchungen!$D$6:$D$205,$A27,Buchungen!$H$6:$H$205,"Einnahme")</f>
        <v>0</v>
      </c>
      <c r="F27" s="14">
        <f>SUMIFS(Buchungen!$M$6:$M$205,Buchungen!$C$6:$C$205,$B$4,Buchungen!$D$6:$D$205,$A27,Buchungen!$H$6:$H$205,"Ausgabe")</f>
        <v>0</v>
      </c>
      <c r="G27" s="14">
        <f t="shared" si="0"/>
        <v>0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 x14ac:dyDescent="0.25">
      <c r="A28" s="1" t="s">
        <v>52</v>
      </c>
      <c r="B28" s="14">
        <f>SUM(Objekte!$O$6:$O$35)</f>
        <v>3755</v>
      </c>
      <c r="C28" s="14">
        <f>SUMIFS(Buchungen!$M$6:$M$205,Buchungen!$C$6:$C$205,$B$4,Buchungen!$D$6:$D$205,$A28,Buchungen!$H$6:$H$205,"Einnahme",Buchungen!$I$6:$I$205,"Mieteinnahme")</f>
        <v>0</v>
      </c>
      <c r="D28" s="14">
        <f>SUMIFS(Buchungen!$T$6:$T$205,Buchungen!$C$6:$C$205,$B$4,Buchungen!$D$6:$D$205,$A28,Buchungen!$H$6:$H$205,"Einnahme",Buchungen!$I$6:$I$205,"Mieteinnahme")</f>
        <v>0</v>
      </c>
      <c r="E28" s="14">
        <f>SUMIFS(Buchungen!$M$6:$M$205,Buchungen!$C$6:$C$205,$B$4,Buchungen!$D$6:$D$205,$A28,Buchungen!$H$6:$H$205,"Einnahme")</f>
        <v>0</v>
      </c>
      <c r="F28" s="14">
        <f>SUMIFS(Buchungen!$M$6:$M$205,Buchungen!$C$6:$C$205,$B$4,Buchungen!$D$6:$D$205,$A28,Buchungen!$H$6:$H$205,"Ausgabe")</f>
        <v>0</v>
      </c>
      <c r="G28" s="14">
        <f t="shared" si="0"/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 x14ac:dyDescent="0.25">
      <c r="A29" s="1" t="s">
        <v>53</v>
      </c>
      <c r="B29" s="14">
        <f>SUM(Objekte!$O$6:$O$35)</f>
        <v>3755</v>
      </c>
      <c r="C29" s="14">
        <f>SUMIFS(Buchungen!$M$6:$M$205,Buchungen!$C$6:$C$205,$B$4,Buchungen!$D$6:$D$205,$A29,Buchungen!$H$6:$H$205,"Einnahme",Buchungen!$I$6:$I$205,"Mieteinnahme")</f>
        <v>0</v>
      </c>
      <c r="D29" s="14">
        <f>SUMIFS(Buchungen!$T$6:$T$205,Buchungen!$C$6:$C$205,$B$4,Buchungen!$D$6:$D$205,$A29,Buchungen!$H$6:$H$205,"Einnahme",Buchungen!$I$6:$I$205,"Mieteinnahme")</f>
        <v>0</v>
      </c>
      <c r="E29" s="14">
        <f>SUMIFS(Buchungen!$M$6:$M$205,Buchungen!$C$6:$C$205,$B$4,Buchungen!$D$6:$D$205,$A29,Buchungen!$H$6:$H$205,"Einnahme")</f>
        <v>0</v>
      </c>
      <c r="F29" s="14">
        <f>SUMIFS(Buchungen!$M$6:$M$205,Buchungen!$C$6:$C$205,$B$4,Buchungen!$D$6:$D$205,$A29,Buchungen!$H$6:$H$205,"Ausgabe")</f>
        <v>0</v>
      </c>
      <c r="G29" s="14">
        <f t="shared" si="0"/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 x14ac:dyDescent="0.25">
      <c r="A30" s="1" t="s">
        <v>54</v>
      </c>
      <c r="B30" s="14">
        <f>SUM(Objekte!$O$6:$O$35)</f>
        <v>3755</v>
      </c>
      <c r="C30" s="14">
        <f>SUMIFS(Buchungen!$M$6:$M$205,Buchungen!$C$6:$C$205,$B$4,Buchungen!$D$6:$D$205,$A30,Buchungen!$H$6:$H$205,"Einnahme",Buchungen!$I$6:$I$205,"Mieteinnahme")</f>
        <v>0</v>
      </c>
      <c r="D30" s="14">
        <f>SUMIFS(Buchungen!$T$6:$T$205,Buchungen!$C$6:$C$205,$B$4,Buchungen!$D$6:$D$205,$A30,Buchungen!$H$6:$H$205,"Einnahme",Buchungen!$I$6:$I$205,"Mieteinnahme")</f>
        <v>0</v>
      </c>
      <c r="E30" s="14">
        <f>SUMIFS(Buchungen!$M$6:$M$205,Buchungen!$C$6:$C$205,$B$4,Buchungen!$D$6:$D$205,$A30,Buchungen!$H$6:$H$205,"Einnahme")</f>
        <v>0</v>
      </c>
      <c r="F30" s="14">
        <f>SUMIFS(Buchungen!$M$6:$M$205,Buchungen!$C$6:$C$205,$B$4,Buchungen!$D$6:$D$205,$A30,Buchungen!$H$6:$H$205,"Ausgabe")</f>
        <v>0</v>
      </c>
      <c r="G30" s="14">
        <f t="shared" si="0"/>
        <v>0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3">
    <mergeCell ref="A1:P1"/>
    <mergeCell ref="A2:P2"/>
    <mergeCell ref="I4:P4"/>
  </mergeCells>
  <conditionalFormatting sqref="B9">
    <cfRule type="expression" dxfId="19" priority="3">
      <formula>$B9&gt;0</formula>
    </cfRule>
  </conditionalFormatting>
  <conditionalFormatting sqref="B12:B14">
    <cfRule type="expression" dxfId="18" priority="1">
      <formula>$B12&lt;0</formula>
    </cfRule>
    <cfRule type="expression" dxfId="17" priority="2">
      <formula>$B12&gt;0</formula>
    </cfRule>
  </conditionalFormatting>
  <conditionalFormatting sqref="G19:G30">
    <cfRule type="expression" dxfId="16" priority="4">
      <formula>$G19&lt;0</formula>
    </cfRule>
    <cfRule type="expression" dxfId="15" priority="5">
      <formula>$G19&gt;0</formula>
    </cfRule>
  </conditionalFormatting>
  <conditionalFormatting sqref="J5:J6">
    <cfRule type="expression" dxfId="14" priority="6">
      <formula>$J5&gt;0</formula>
    </cfRule>
  </conditionalFormatting>
  <conditionalFormatting sqref="J10">
    <cfRule type="expression" dxfId="13" priority="7">
      <formula>$J$10="Frist prüfen"</formula>
    </cfRule>
  </conditionalFormatting>
  <pageMargins left="0.7" right="0.7" top="0.75" bottom="0.75" header="0.3" footer="0.3"/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0000000}">
          <x14:formula1>
            <xm:f>Listen!$B$2:$B$13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0"/>
  <sheetViews>
    <sheetView workbookViewId="0">
      <selection sqref="A1:T1"/>
    </sheetView>
  </sheetViews>
  <sheetFormatPr baseColWidth="10" defaultColWidth="9" defaultRowHeight="15" x14ac:dyDescent="0.25"/>
  <cols>
    <col min="1" max="1" width="12" customWidth="1"/>
    <col min="2" max="2" width="20" customWidth="1"/>
    <col min="3" max="3" width="34" customWidth="1"/>
    <col min="4" max="4" width="20" customWidth="1"/>
    <col min="5" max="5" width="14" customWidth="1"/>
    <col min="6" max="7" width="10" customWidth="1"/>
    <col min="8" max="8" width="12" customWidth="1"/>
    <col min="9" max="9" width="18" customWidth="1"/>
    <col min="10" max="11" width="12" customWidth="1"/>
    <col min="12" max="12" width="13" customWidth="1"/>
    <col min="13" max="14" width="16" customWidth="1"/>
    <col min="15" max="15" width="18" customWidth="1"/>
    <col min="16" max="16" width="14" customWidth="1"/>
    <col min="17" max="17" width="18" customWidth="1"/>
    <col min="18" max="18" width="12" customWidth="1"/>
    <col min="19" max="19" width="14" customWidth="1"/>
    <col min="20" max="20" width="18" customWidth="1"/>
  </cols>
  <sheetData>
    <row r="1" spans="1:26" ht="30" customHeight="1" x14ac:dyDescent="0.25">
      <c r="A1" s="41" t="s">
        <v>55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1"/>
      <c r="V1" s="1"/>
      <c r="W1" s="1"/>
      <c r="X1" s="1"/>
      <c r="Y1" s="1"/>
      <c r="Z1" s="1"/>
    </row>
    <row r="2" spans="1:26" x14ac:dyDescent="0.25">
      <c r="A2" s="38" t="s">
        <v>56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1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7" x14ac:dyDescent="0.25">
      <c r="A5" s="2" t="s">
        <v>57</v>
      </c>
      <c r="B5" s="2" t="s">
        <v>58</v>
      </c>
      <c r="C5" s="2" t="s">
        <v>59</v>
      </c>
      <c r="D5" s="2" t="s">
        <v>60</v>
      </c>
      <c r="E5" s="2" t="s">
        <v>61</v>
      </c>
      <c r="F5" s="2" t="s">
        <v>62</v>
      </c>
      <c r="G5" s="2" t="s">
        <v>63</v>
      </c>
      <c r="H5" s="2" t="s">
        <v>64</v>
      </c>
      <c r="I5" s="2" t="s">
        <v>65</v>
      </c>
      <c r="J5" s="2" t="s">
        <v>66</v>
      </c>
      <c r="K5" s="2" t="s">
        <v>67</v>
      </c>
      <c r="L5" s="2" t="s">
        <v>68</v>
      </c>
      <c r="M5" s="2" t="s">
        <v>69</v>
      </c>
      <c r="N5" s="2" t="s">
        <v>70</v>
      </c>
      <c r="O5" s="2" t="s">
        <v>71</v>
      </c>
      <c r="P5" s="2" t="s">
        <v>72</v>
      </c>
      <c r="Q5" s="2" t="s">
        <v>73</v>
      </c>
      <c r="R5" s="2" t="s">
        <v>74</v>
      </c>
      <c r="S5" s="2" t="s">
        <v>75</v>
      </c>
      <c r="T5" s="2" t="s">
        <v>76</v>
      </c>
      <c r="U5" s="1"/>
      <c r="V5" s="1"/>
      <c r="W5" s="1"/>
      <c r="X5" s="1"/>
      <c r="Y5" s="1"/>
      <c r="Z5" s="1"/>
    </row>
    <row r="6" spans="1:26" x14ac:dyDescent="0.25">
      <c r="A6" s="16" t="s">
        <v>77</v>
      </c>
      <c r="B6" s="16" t="s">
        <v>78</v>
      </c>
      <c r="C6" s="16" t="s">
        <v>79</v>
      </c>
      <c r="D6" s="16" t="s">
        <v>80</v>
      </c>
      <c r="E6" s="16" t="s">
        <v>81</v>
      </c>
      <c r="F6" s="17">
        <v>72.5</v>
      </c>
      <c r="G6" s="17">
        <v>2</v>
      </c>
      <c r="H6" s="16" t="s">
        <v>82</v>
      </c>
      <c r="I6" s="16" t="s">
        <v>83</v>
      </c>
      <c r="J6" s="18">
        <v>44927</v>
      </c>
      <c r="K6" s="18"/>
      <c r="L6" s="19">
        <v>690</v>
      </c>
      <c r="M6" s="19">
        <v>230</v>
      </c>
      <c r="N6" s="19">
        <v>45</v>
      </c>
      <c r="O6" s="20">
        <f t="shared" ref="O6:O35" si="0">IF($A6="","",IF($H6="vermietet",SUM($L6:$N6),0))</f>
        <v>965</v>
      </c>
      <c r="P6" s="20">
        <f t="shared" ref="P6:P35" si="1">IF($A6="","",$O6*12)</f>
        <v>11580</v>
      </c>
      <c r="Q6" s="20">
        <f t="shared" ref="Q6:Q35" si="2">IF($A6="","",IF($H6="frei",SUM($L6:$N6),0))</f>
        <v>0</v>
      </c>
      <c r="R6" s="14">
        <v>2070</v>
      </c>
      <c r="S6" s="20">
        <f t="shared" ref="S6:S35" si="3">IF($A6="","",IFERROR($L6/$F6,0))</f>
        <v>9.5172413793103452</v>
      </c>
      <c r="T6" s="21" t="str">
        <f t="shared" ref="T6:T35" ca="1" si="4">IF($A6="","",IF($H6="frei","Leerstand",IF(AND($K6&lt;&gt;"",$K6&lt;TODAY()+60),"Mietende prüfen","")))</f>
        <v/>
      </c>
      <c r="U6" s="1"/>
      <c r="V6" s="1"/>
      <c r="W6" s="1"/>
      <c r="X6" s="1"/>
      <c r="Y6" s="1"/>
      <c r="Z6" s="1"/>
    </row>
    <row r="7" spans="1:26" x14ac:dyDescent="0.25">
      <c r="A7" s="16" t="s">
        <v>84</v>
      </c>
      <c r="B7" s="16" t="s">
        <v>78</v>
      </c>
      <c r="C7" s="16" t="s">
        <v>79</v>
      </c>
      <c r="D7" s="16" t="s">
        <v>85</v>
      </c>
      <c r="E7" s="16" t="s">
        <v>81</v>
      </c>
      <c r="F7" s="17">
        <v>68</v>
      </c>
      <c r="G7" s="17">
        <v>1</v>
      </c>
      <c r="H7" s="16" t="s">
        <v>82</v>
      </c>
      <c r="I7" s="16" t="s">
        <v>86</v>
      </c>
      <c r="J7" s="18">
        <v>44652</v>
      </c>
      <c r="K7" s="18"/>
      <c r="L7" s="19">
        <v>660</v>
      </c>
      <c r="M7" s="19">
        <v>210</v>
      </c>
      <c r="N7" s="19">
        <v>0</v>
      </c>
      <c r="O7" s="20">
        <f t="shared" si="0"/>
        <v>870</v>
      </c>
      <c r="P7" s="20">
        <f t="shared" si="1"/>
        <v>10440</v>
      </c>
      <c r="Q7" s="20">
        <f t="shared" si="2"/>
        <v>0</v>
      </c>
      <c r="R7" s="14">
        <v>1980</v>
      </c>
      <c r="S7" s="20">
        <f t="shared" si="3"/>
        <v>9.7058823529411757</v>
      </c>
      <c r="T7" s="21" t="str">
        <f t="shared" ca="1" si="4"/>
        <v/>
      </c>
      <c r="U7" s="1"/>
      <c r="V7" s="1"/>
      <c r="W7" s="1"/>
      <c r="X7" s="1"/>
      <c r="Y7" s="1"/>
      <c r="Z7" s="1"/>
    </row>
    <row r="8" spans="1:26" x14ac:dyDescent="0.25">
      <c r="A8" s="16" t="s">
        <v>87</v>
      </c>
      <c r="B8" s="16" t="s">
        <v>78</v>
      </c>
      <c r="C8" s="16" t="s">
        <v>79</v>
      </c>
      <c r="D8" s="16" t="s">
        <v>88</v>
      </c>
      <c r="E8" s="16" t="s">
        <v>81</v>
      </c>
      <c r="F8" s="17">
        <v>81</v>
      </c>
      <c r="G8" s="17">
        <v>3</v>
      </c>
      <c r="H8" s="16" t="s">
        <v>82</v>
      </c>
      <c r="I8" s="16" t="s">
        <v>89</v>
      </c>
      <c r="J8" s="18">
        <v>45536</v>
      </c>
      <c r="K8" s="18"/>
      <c r="L8" s="19">
        <v>790</v>
      </c>
      <c r="M8" s="19">
        <v>250</v>
      </c>
      <c r="N8" s="19">
        <v>60</v>
      </c>
      <c r="O8" s="20">
        <f t="shared" si="0"/>
        <v>1100</v>
      </c>
      <c r="P8" s="20">
        <f t="shared" si="1"/>
        <v>13200</v>
      </c>
      <c r="Q8" s="20">
        <f t="shared" si="2"/>
        <v>0</v>
      </c>
      <c r="R8" s="14">
        <v>2370</v>
      </c>
      <c r="S8" s="20">
        <f t="shared" si="3"/>
        <v>9.7530864197530871</v>
      </c>
      <c r="T8" s="21" t="str">
        <f t="shared" ca="1" si="4"/>
        <v/>
      </c>
      <c r="U8" s="1"/>
      <c r="V8" s="1"/>
      <c r="W8" s="1"/>
      <c r="X8" s="1"/>
      <c r="Y8" s="1"/>
      <c r="Z8" s="1"/>
    </row>
    <row r="9" spans="1:26" x14ac:dyDescent="0.25">
      <c r="A9" s="16" t="s">
        <v>90</v>
      </c>
      <c r="B9" s="16" t="s">
        <v>78</v>
      </c>
      <c r="C9" s="16" t="s">
        <v>79</v>
      </c>
      <c r="D9" s="16" t="s">
        <v>91</v>
      </c>
      <c r="E9" s="16" t="s">
        <v>81</v>
      </c>
      <c r="F9" s="17">
        <v>76</v>
      </c>
      <c r="G9" s="17">
        <v>2</v>
      </c>
      <c r="H9" s="16" t="s">
        <v>92</v>
      </c>
      <c r="I9" s="16"/>
      <c r="J9" s="18"/>
      <c r="K9" s="18"/>
      <c r="L9" s="19">
        <v>760</v>
      </c>
      <c r="M9" s="19">
        <v>240</v>
      </c>
      <c r="N9" s="19">
        <v>45</v>
      </c>
      <c r="O9" s="20">
        <f t="shared" si="0"/>
        <v>0</v>
      </c>
      <c r="P9" s="20">
        <f t="shared" si="1"/>
        <v>0</v>
      </c>
      <c r="Q9" s="20">
        <f t="shared" si="2"/>
        <v>1045</v>
      </c>
      <c r="R9" s="14">
        <v>0</v>
      </c>
      <c r="S9" s="20">
        <f t="shared" si="3"/>
        <v>10</v>
      </c>
      <c r="T9" s="21" t="str">
        <f t="shared" ca="1" si="4"/>
        <v>Leerstand</v>
      </c>
      <c r="U9" s="1"/>
      <c r="V9" s="1"/>
      <c r="W9" s="1"/>
      <c r="X9" s="1"/>
      <c r="Y9" s="1"/>
      <c r="Z9" s="1"/>
    </row>
    <row r="10" spans="1:26" x14ac:dyDescent="0.25">
      <c r="A10" s="16" t="s">
        <v>93</v>
      </c>
      <c r="B10" s="16" t="s">
        <v>94</v>
      </c>
      <c r="C10" s="16" t="s">
        <v>95</v>
      </c>
      <c r="D10" s="16" t="s">
        <v>96</v>
      </c>
      <c r="E10" s="16" t="s">
        <v>81</v>
      </c>
      <c r="F10" s="17">
        <v>54</v>
      </c>
      <c r="G10" s="17">
        <v>1</v>
      </c>
      <c r="H10" s="16" t="s">
        <v>82</v>
      </c>
      <c r="I10" s="16" t="s">
        <v>97</v>
      </c>
      <c r="J10" s="18">
        <v>44228</v>
      </c>
      <c r="K10" s="18"/>
      <c r="L10" s="19">
        <v>570</v>
      </c>
      <c r="M10" s="19">
        <v>180</v>
      </c>
      <c r="N10" s="19">
        <v>0</v>
      </c>
      <c r="O10" s="20">
        <f t="shared" si="0"/>
        <v>750</v>
      </c>
      <c r="P10" s="20">
        <f t="shared" si="1"/>
        <v>9000</v>
      </c>
      <c r="Q10" s="20">
        <f t="shared" si="2"/>
        <v>0</v>
      </c>
      <c r="R10" s="14">
        <v>1710</v>
      </c>
      <c r="S10" s="20">
        <f t="shared" si="3"/>
        <v>10.555555555555555</v>
      </c>
      <c r="T10" s="21" t="str">
        <f t="shared" ca="1" si="4"/>
        <v/>
      </c>
      <c r="U10" s="1"/>
      <c r="V10" s="1"/>
      <c r="W10" s="1"/>
      <c r="X10" s="1"/>
      <c r="Y10" s="1"/>
      <c r="Z10" s="1"/>
    </row>
    <row r="11" spans="1:26" x14ac:dyDescent="0.25">
      <c r="A11" s="16" t="s">
        <v>98</v>
      </c>
      <c r="B11" s="16" t="s">
        <v>94</v>
      </c>
      <c r="C11" s="16" t="s">
        <v>95</v>
      </c>
      <c r="D11" s="16" t="s">
        <v>99</v>
      </c>
      <c r="E11" s="16" t="s">
        <v>100</v>
      </c>
      <c r="F11" s="17">
        <v>18</v>
      </c>
      <c r="G11" s="17">
        <v>0</v>
      </c>
      <c r="H11" s="16" t="s">
        <v>82</v>
      </c>
      <c r="I11" s="16" t="s">
        <v>101</v>
      </c>
      <c r="J11" s="18">
        <v>45717</v>
      </c>
      <c r="K11" s="18"/>
      <c r="L11" s="19">
        <v>70</v>
      </c>
      <c r="M11" s="19">
        <v>0</v>
      </c>
      <c r="N11" s="19">
        <v>0</v>
      </c>
      <c r="O11" s="20">
        <f t="shared" si="0"/>
        <v>70</v>
      </c>
      <c r="P11" s="20">
        <f t="shared" si="1"/>
        <v>840</v>
      </c>
      <c r="Q11" s="20">
        <f t="shared" si="2"/>
        <v>0</v>
      </c>
      <c r="R11" s="14">
        <v>210</v>
      </c>
      <c r="S11" s="20">
        <f t="shared" si="3"/>
        <v>3.8888888888888888</v>
      </c>
      <c r="T11" s="21" t="str">
        <f t="shared" ca="1" si="4"/>
        <v/>
      </c>
      <c r="U11" s="1"/>
      <c r="V11" s="1"/>
      <c r="W11" s="1"/>
      <c r="X11" s="1"/>
      <c r="Y11" s="1"/>
      <c r="Z11" s="1"/>
    </row>
    <row r="12" spans="1:26" x14ac:dyDescent="0.25">
      <c r="A12" s="16" t="s">
        <v>102</v>
      </c>
      <c r="B12" s="16" t="s">
        <v>94</v>
      </c>
      <c r="C12" s="16" t="s">
        <v>95</v>
      </c>
      <c r="D12" s="16" t="s">
        <v>103</v>
      </c>
      <c r="E12" s="16" t="s">
        <v>104</v>
      </c>
      <c r="F12" s="17">
        <v>12</v>
      </c>
      <c r="G12" s="17">
        <v>0</v>
      </c>
      <c r="H12" s="16" t="s">
        <v>92</v>
      </c>
      <c r="I12" s="16"/>
      <c r="J12" s="18"/>
      <c r="K12" s="18"/>
      <c r="L12" s="19">
        <v>35</v>
      </c>
      <c r="M12" s="19">
        <v>0</v>
      </c>
      <c r="N12" s="19">
        <v>0</v>
      </c>
      <c r="O12" s="20">
        <f t="shared" si="0"/>
        <v>0</v>
      </c>
      <c r="P12" s="20">
        <f t="shared" si="1"/>
        <v>0</v>
      </c>
      <c r="Q12" s="20">
        <f t="shared" si="2"/>
        <v>35</v>
      </c>
      <c r="R12" s="14">
        <v>0</v>
      </c>
      <c r="S12" s="20">
        <f t="shared" si="3"/>
        <v>2.9166666666666665</v>
      </c>
      <c r="T12" s="21" t="str">
        <f t="shared" ca="1" si="4"/>
        <v>Leerstand</v>
      </c>
      <c r="U12" s="1"/>
      <c r="V12" s="1"/>
      <c r="W12" s="1"/>
      <c r="X12" s="1"/>
      <c r="Y12" s="1"/>
      <c r="Z12" s="1"/>
    </row>
    <row r="13" spans="1:26" x14ac:dyDescent="0.25">
      <c r="A13" s="16"/>
      <c r="B13" s="16"/>
      <c r="C13" s="16"/>
      <c r="D13" s="16"/>
      <c r="E13" s="16"/>
      <c r="F13" s="17"/>
      <c r="G13" s="17"/>
      <c r="H13" s="16"/>
      <c r="I13" s="16"/>
      <c r="J13" s="18"/>
      <c r="K13" s="18"/>
      <c r="L13" s="19"/>
      <c r="M13" s="19"/>
      <c r="N13" s="19"/>
      <c r="O13" s="20" t="str">
        <f t="shared" si="0"/>
        <v/>
      </c>
      <c r="P13" s="20" t="str">
        <f t="shared" si="1"/>
        <v/>
      </c>
      <c r="Q13" s="20" t="str">
        <f t="shared" si="2"/>
        <v/>
      </c>
      <c r="R13" s="14"/>
      <c r="S13" s="20" t="str">
        <f t="shared" si="3"/>
        <v/>
      </c>
      <c r="T13" s="21" t="str">
        <f t="shared" ca="1" si="4"/>
        <v/>
      </c>
      <c r="U13" s="1"/>
      <c r="V13" s="1"/>
      <c r="W13" s="1"/>
      <c r="X13" s="1"/>
      <c r="Y13" s="1"/>
      <c r="Z13" s="1"/>
    </row>
    <row r="14" spans="1:26" x14ac:dyDescent="0.25">
      <c r="A14" s="16"/>
      <c r="B14" s="16"/>
      <c r="C14" s="16"/>
      <c r="D14" s="16"/>
      <c r="E14" s="16"/>
      <c r="F14" s="17"/>
      <c r="G14" s="17"/>
      <c r="H14" s="16"/>
      <c r="I14" s="16"/>
      <c r="J14" s="18"/>
      <c r="K14" s="18"/>
      <c r="L14" s="19"/>
      <c r="M14" s="19"/>
      <c r="N14" s="19"/>
      <c r="O14" s="20" t="str">
        <f t="shared" si="0"/>
        <v/>
      </c>
      <c r="P14" s="20" t="str">
        <f t="shared" si="1"/>
        <v/>
      </c>
      <c r="Q14" s="20" t="str">
        <f t="shared" si="2"/>
        <v/>
      </c>
      <c r="R14" s="14"/>
      <c r="S14" s="20" t="str">
        <f t="shared" si="3"/>
        <v/>
      </c>
      <c r="T14" s="21" t="str">
        <f t="shared" ca="1" si="4"/>
        <v/>
      </c>
      <c r="U14" s="1"/>
      <c r="V14" s="1"/>
      <c r="W14" s="1"/>
      <c r="X14" s="1"/>
      <c r="Y14" s="1"/>
      <c r="Z14" s="1"/>
    </row>
    <row r="15" spans="1:26" x14ac:dyDescent="0.25">
      <c r="A15" s="16"/>
      <c r="B15" s="16"/>
      <c r="C15" s="16"/>
      <c r="D15" s="16"/>
      <c r="E15" s="16"/>
      <c r="F15" s="17"/>
      <c r="G15" s="17"/>
      <c r="H15" s="16"/>
      <c r="I15" s="16"/>
      <c r="J15" s="18"/>
      <c r="K15" s="18"/>
      <c r="L15" s="19"/>
      <c r="M15" s="19"/>
      <c r="N15" s="19"/>
      <c r="O15" s="20" t="str">
        <f t="shared" si="0"/>
        <v/>
      </c>
      <c r="P15" s="20" t="str">
        <f t="shared" si="1"/>
        <v/>
      </c>
      <c r="Q15" s="20" t="str">
        <f t="shared" si="2"/>
        <v/>
      </c>
      <c r="R15" s="14"/>
      <c r="S15" s="20" t="str">
        <f t="shared" si="3"/>
        <v/>
      </c>
      <c r="T15" s="21" t="str">
        <f t="shared" ca="1" si="4"/>
        <v/>
      </c>
      <c r="U15" s="1"/>
      <c r="V15" s="1"/>
      <c r="W15" s="1"/>
      <c r="X15" s="1"/>
      <c r="Y15" s="1"/>
      <c r="Z15" s="1"/>
    </row>
    <row r="16" spans="1:26" x14ac:dyDescent="0.25">
      <c r="A16" s="16"/>
      <c r="B16" s="16"/>
      <c r="C16" s="16"/>
      <c r="D16" s="16"/>
      <c r="E16" s="16"/>
      <c r="F16" s="17"/>
      <c r="G16" s="17"/>
      <c r="H16" s="16"/>
      <c r="I16" s="16"/>
      <c r="J16" s="18"/>
      <c r="K16" s="18"/>
      <c r="L16" s="19"/>
      <c r="M16" s="19"/>
      <c r="N16" s="19"/>
      <c r="O16" s="20" t="str">
        <f t="shared" si="0"/>
        <v/>
      </c>
      <c r="P16" s="20" t="str">
        <f t="shared" si="1"/>
        <v/>
      </c>
      <c r="Q16" s="20" t="str">
        <f t="shared" si="2"/>
        <v/>
      </c>
      <c r="R16" s="14"/>
      <c r="S16" s="20" t="str">
        <f t="shared" si="3"/>
        <v/>
      </c>
      <c r="T16" s="21" t="str">
        <f t="shared" ca="1" si="4"/>
        <v/>
      </c>
      <c r="U16" s="1"/>
      <c r="V16" s="1"/>
      <c r="W16" s="1"/>
      <c r="X16" s="1"/>
      <c r="Y16" s="1"/>
      <c r="Z16" s="1"/>
    </row>
    <row r="17" spans="1:26" x14ac:dyDescent="0.25">
      <c r="A17" s="16"/>
      <c r="B17" s="16"/>
      <c r="C17" s="16"/>
      <c r="D17" s="16"/>
      <c r="E17" s="16"/>
      <c r="F17" s="17"/>
      <c r="G17" s="17"/>
      <c r="H17" s="16"/>
      <c r="I17" s="16"/>
      <c r="J17" s="18"/>
      <c r="K17" s="18"/>
      <c r="L17" s="19"/>
      <c r="M17" s="19"/>
      <c r="N17" s="19"/>
      <c r="O17" s="20" t="str">
        <f t="shared" si="0"/>
        <v/>
      </c>
      <c r="P17" s="20" t="str">
        <f t="shared" si="1"/>
        <v/>
      </c>
      <c r="Q17" s="20" t="str">
        <f t="shared" si="2"/>
        <v/>
      </c>
      <c r="R17" s="14"/>
      <c r="S17" s="20" t="str">
        <f t="shared" si="3"/>
        <v/>
      </c>
      <c r="T17" s="21" t="str">
        <f t="shared" ca="1" si="4"/>
        <v/>
      </c>
      <c r="U17" s="1"/>
      <c r="V17" s="1"/>
      <c r="W17" s="1"/>
      <c r="X17" s="1"/>
      <c r="Y17" s="1"/>
      <c r="Z17" s="1"/>
    </row>
    <row r="18" spans="1:26" x14ac:dyDescent="0.25">
      <c r="A18" s="16"/>
      <c r="B18" s="16"/>
      <c r="C18" s="16"/>
      <c r="D18" s="16"/>
      <c r="E18" s="16"/>
      <c r="F18" s="17"/>
      <c r="G18" s="17"/>
      <c r="H18" s="16"/>
      <c r="I18" s="16"/>
      <c r="J18" s="18"/>
      <c r="K18" s="18"/>
      <c r="L18" s="19"/>
      <c r="M18" s="19"/>
      <c r="N18" s="19"/>
      <c r="O18" s="20" t="str">
        <f t="shared" si="0"/>
        <v/>
      </c>
      <c r="P18" s="20" t="str">
        <f t="shared" si="1"/>
        <v/>
      </c>
      <c r="Q18" s="20" t="str">
        <f t="shared" si="2"/>
        <v/>
      </c>
      <c r="R18" s="14"/>
      <c r="S18" s="20" t="str">
        <f t="shared" si="3"/>
        <v/>
      </c>
      <c r="T18" s="21" t="str">
        <f t="shared" ca="1" si="4"/>
        <v/>
      </c>
      <c r="U18" s="1"/>
      <c r="V18" s="1"/>
      <c r="W18" s="1"/>
      <c r="X18" s="1"/>
      <c r="Y18" s="1"/>
      <c r="Z18" s="1"/>
    </row>
    <row r="19" spans="1:26" x14ac:dyDescent="0.25">
      <c r="A19" s="16"/>
      <c r="B19" s="16"/>
      <c r="C19" s="16"/>
      <c r="D19" s="16"/>
      <c r="E19" s="16"/>
      <c r="F19" s="17"/>
      <c r="G19" s="17"/>
      <c r="H19" s="16"/>
      <c r="I19" s="16"/>
      <c r="J19" s="18"/>
      <c r="K19" s="18"/>
      <c r="L19" s="19"/>
      <c r="M19" s="19"/>
      <c r="N19" s="19"/>
      <c r="O19" s="20" t="str">
        <f t="shared" si="0"/>
        <v/>
      </c>
      <c r="P19" s="20" t="str">
        <f t="shared" si="1"/>
        <v/>
      </c>
      <c r="Q19" s="20" t="str">
        <f t="shared" si="2"/>
        <v/>
      </c>
      <c r="R19" s="14"/>
      <c r="S19" s="20" t="str">
        <f t="shared" si="3"/>
        <v/>
      </c>
      <c r="T19" s="21" t="str">
        <f t="shared" ca="1" si="4"/>
        <v/>
      </c>
      <c r="U19" s="1"/>
      <c r="V19" s="1"/>
      <c r="W19" s="1"/>
      <c r="X19" s="1"/>
      <c r="Y19" s="1"/>
      <c r="Z19" s="1"/>
    </row>
    <row r="20" spans="1:26" x14ac:dyDescent="0.25">
      <c r="A20" s="16"/>
      <c r="B20" s="16"/>
      <c r="C20" s="16"/>
      <c r="D20" s="16"/>
      <c r="E20" s="16"/>
      <c r="F20" s="17"/>
      <c r="G20" s="17"/>
      <c r="H20" s="16"/>
      <c r="I20" s="16"/>
      <c r="J20" s="18"/>
      <c r="K20" s="18"/>
      <c r="L20" s="19"/>
      <c r="M20" s="19"/>
      <c r="N20" s="19"/>
      <c r="O20" s="20" t="str">
        <f t="shared" si="0"/>
        <v/>
      </c>
      <c r="P20" s="20" t="str">
        <f t="shared" si="1"/>
        <v/>
      </c>
      <c r="Q20" s="20" t="str">
        <f t="shared" si="2"/>
        <v/>
      </c>
      <c r="R20" s="14"/>
      <c r="S20" s="20" t="str">
        <f t="shared" si="3"/>
        <v/>
      </c>
      <c r="T20" s="21" t="str">
        <f t="shared" ca="1" si="4"/>
        <v/>
      </c>
      <c r="U20" s="1"/>
      <c r="V20" s="1"/>
      <c r="W20" s="1"/>
      <c r="X20" s="1"/>
      <c r="Y20" s="1"/>
      <c r="Z20" s="1"/>
    </row>
    <row r="21" spans="1:26" x14ac:dyDescent="0.25">
      <c r="A21" s="16"/>
      <c r="B21" s="16"/>
      <c r="C21" s="16"/>
      <c r="D21" s="16"/>
      <c r="E21" s="16"/>
      <c r="F21" s="17"/>
      <c r="G21" s="17"/>
      <c r="H21" s="16"/>
      <c r="I21" s="16"/>
      <c r="J21" s="18"/>
      <c r="K21" s="18"/>
      <c r="L21" s="19"/>
      <c r="M21" s="19"/>
      <c r="N21" s="19"/>
      <c r="O21" s="20" t="str">
        <f t="shared" si="0"/>
        <v/>
      </c>
      <c r="P21" s="20" t="str">
        <f t="shared" si="1"/>
        <v/>
      </c>
      <c r="Q21" s="20" t="str">
        <f t="shared" si="2"/>
        <v/>
      </c>
      <c r="R21" s="14"/>
      <c r="S21" s="20" t="str">
        <f t="shared" si="3"/>
        <v/>
      </c>
      <c r="T21" s="21" t="str">
        <f t="shared" ca="1" si="4"/>
        <v/>
      </c>
      <c r="U21" s="1"/>
      <c r="V21" s="1"/>
      <c r="W21" s="1"/>
      <c r="X21" s="1"/>
      <c r="Y21" s="1"/>
      <c r="Z21" s="1"/>
    </row>
    <row r="22" spans="1:26" x14ac:dyDescent="0.25">
      <c r="A22" s="16"/>
      <c r="B22" s="16"/>
      <c r="C22" s="16"/>
      <c r="D22" s="16"/>
      <c r="E22" s="16"/>
      <c r="F22" s="17"/>
      <c r="G22" s="17"/>
      <c r="H22" s="16"/>
      <c r="I22" s="16"/>
      <c r="J22" s="18"/>
      <c r="K22" s="18"/>
      <c r="L22" s="19"/>
      <c r="M22" s="19"/>
      <c r="N22" s="19"/>
      <c r="O22" s="20" t="str">
        <f t="shared" si="0"/>
        <v/>
      </c>
      <c r="P22" s="20" t="str">
        <f t="shared" si="1"/>
        <v/>
      </c>
      <c r="Q22" s="20" t="str">
        <f t="shared" si="2"/>
        <v/>
      </c>
      <c r="R22" s="14"/>
      <c r="S22" s="20" t="str">
        <f t="shared" si="3"/>
        <v/>
      </c>
      <c r="T22" s="21" t="str">
        <f t="shared" ca="1" si="4"/>
        <v/>
      </c>
      <c r="U22" s="1"/>
      <c r="V22" s="1"/>
      <c r="W22" s="1"/>
      <c r="X22" s="1"/>
      <c r="Y22" s="1"/>
      <c r="Z22" s="1"/>
    </row>
    <row r="23" spans="1:26" x14ac:dyDescent="0.25">
      <c r="A23" s="16"/>
      <c r="B23" s="16"/>
      <c r="C23" s="16"/>
      <c r="D23" s="16"/>
      <c r="E23" s="16"/>
      <c r="F23" s="17"/>
      <c r="G23" s="17"/>
      <c r="H23" s="16"/>
      <c r="I23" s="16"/>
      <c r="J23" s="18"/>
      <c r="K23" s="18"/>
      <c r="L23" s="19"/>
      <c r="M23" s="19"/>
      <c r="N23" s="19"/>
      <c r="O23" s="20" t="str">
        <f t="shared" si="0"/>
        <v/>
      </c>
      <c r="P23" s="20" t="str">
        <f t="shared" si="1"/>
        <v/>
      </c>
      <c r="Q23" s="20" t="str">
        <f t="shared" si="2"/>
        <v/>
      </c>
      <c r="R23" s="14"/>
      <c r="S23" s="20" t="str">
        <f t="shared" si="3"/>
        <v/>
      </c>
      <c r="T23" s="21" t="str">
        <f t="shared" ca="1" si="4"/>
        <v/>
      </c>
      <c r="U23" s="1"/>
      <c r="V23" s="1"/>
      <c r="W23" s="1"/>
      <c r="X23" s="1"/>
      <c r="Y23" s="1"/>
      <c r="Z23" s="1"/>
    </row>
    <row r="24" spans="1:26" x14ac:dyDescent="0.25">
      <c r="A24" s="16"/>
      <c r="B24" s="16"/>
      <c r="C24" s="16"/>
      <c r="D24" s="16"/>
      <c r="E24" s="16"/>
      <c r="F24" s="17"/>
      <c r="G24" s="17"/>
      <c r="H24" s="16"/>
      <c r="I24" s="16"/>
      <c r="J24" s="18"/>
      <c r="K24" s="18"/>
      <c r="L24" s="19"/>
      <c r="M24" s="19"/>
      <c r="N24" s="19"/>
      <c r="O24" s="20" t="str">
        <f t="shared" si="0"/>
        <v/>
      </c>
      <c r="P24" s="20" t="str">
        <f t="shared" si="1"/>
        <v/>
      </c>
      <c r="Q24" s="20" t="str">
        <f t="shared" si="2"/>
        <v/>
      </c>
      <c r="R24" s="14"/>
      <c r="S24" s="20" t="str">
        <f t="shared" si="3"/>
        <v/>
      </c>
      <c r="T24" s="21" t="str">
        <f t="shared" ca="1" si="4"/>
        <v/>
      </c>
      <c r="U24" s="1"/>
      <c r="V24" s="1"/>
      <c r="W24" s="1"/>
      <c r="X24" s="1"/>
      <c r="Y24" s="1"/>
      <c r="Z24" s="1"/>
    </row>
    <row r="25" spans="1:26" x14ac:dyDescent="0.25">
      <c r="A25" s="16"/>
      <c r="B25" s="16"/>
      <c r="C25" s="16"/>
      <c r="D25" s="16"/>
      <c r="E25" s="16"/>
      <c r="F25" s="17"/>
      <c r="G25" s="17"/>
      <c r="H25" s="16"/>
      <c r="I25" s="16"/>
      <c r="J25" s="18"/>
      <c r="K25" s="18"/>
      <c r="L25" s="19"/>
      <c r="M25" s="19"/>
      <c r="N25" s="19"/>
      <c r="O25" s="20" t="str">
        <f t="shared" si="0"/>
        <v/>
      </c>
      <c r="P25" s="20" t="str">
        <f t="shared" si="1"/>
        <v/>
      </c>
      <c r="Q25" s="20" t="str">
        <f t="shared" si="2"/>
        <v/>
      </c>
      <c r="R25" s="14"/>
      <c r="S25" s="20" t="str">
        <f t="shared" si="3"/>
        <v/>
      </c>
      <c r="T25" s="21" t="str">
        <f t="shared" ca="1" si="4"/>
        <v/>
      </c>
      <c r="U25" s="1"/>
      <c r="V25" s="1"/>
      <c r="W25" s="1"/>
      <c r="X25" s="1"/>
      <c r="Y25" s="1"/>
      <c r="Z25" s="1"/>
    </row>
    <row r="26" spans="1:26" x14ac:dyDescent="0.25">
      <c r="A26" s="16"/>
      <c r="B26" s="16"/>
      <c r="C26" s="16"/>
      <c r="D26" s="16"/>
      <c r="E26" s="16"/>
      <c r="F26" s="17"/>
      <c r="G26" s="17"/>
      <c r="H26" s="16"/>
      <c r="I26" s="16"/>
      <c r="J26" s="18"/>
      <c r="K26" s="18"/>
      <c r="L26" s="19"/>
      <c r="M26" s="19"/>
      <c r="N26" s="19"/>
      <c r="O26" s="20" t="str">
        <f t="shared" si="0"/>
        <v/>
      </c>
      <c r="P26" s="20" t="str">
        <f t="shared" si="1"/>
        <v/>
      </c>
      <c r="Q26" s="20" t="str">
        <f t="shared" si="2"/>
        <v/>
      </c>
      <c r="R26" s="14"/>
      <c r="S26" s="20" t="str">
        <f t="shared" si="3"/>
        <v/>
      </c>
      <c r="T26" s="21" t="str">
        <f t="shared" ca="1" si="4"/>
        <v/>
      </c>
      <c r="U26" s="1"/>
      <c r="V26" s="1"/>
      <c r="W26" s="1"/>
      <c r="X26" s="1"/>
      <c r="Y26" s="1"/>
      <c r="Z26" s="1"/>
    </row>
    <row r="27" spans="1:26" x14ac:dyDescent="0.25">
      <c r="A27" s="16"/>
      <c r="B27" s="16"/>
      <c r="C27" s="16"/>
      <c r="D27" s="16"/>
      <c r="E27" s="16"/>
      <c r="F27" s="17"/>
      <c r="G27" s="17"/>
      <c r="H27" s="16"/>
      <c r="I27" s="16"/>
      <c r="J27" s="18"/>
      <c r="K27" s="18"/>
      <c r="L27" s="19"/>
      <c r="M27" s="19"/>
      <c r="N27" s="19"/>
      <c r="O27" s="20" t="str">
        <f t="shared" si="0"/>
        <v/>
      </c>
      <c r="P27" s="20" t="str">
        <f t="shared" si="1"/>
        <v/>
      </c>
      <c r="Q27" s="20" t="str">
        <f t="shared" si="2"/>
        <v/>
      </c>
      <c r="R27" s="14"/>
      <c r="S27" s="20" t="str">
        <f t="shared" si="3"/>
        <v/>
      </c>
      <c r="T27" s="21" t="str">
        <f t="shared" ca="1" si="4"/>
        <v/>
      </c>
      <c r="U27" s="1"/>
      <c r="V27" s="1"/>
      <c r="W27" s="1"/>
      <c r="X27" s="1"/>
      <c r="Y27" s="1"/>
      <c r="Z27" s="1"/>
    </row>
    <row r="28" spans="1:26" x14ac:dyDescent="0.25">
      <c r="A28" s="16"/>
      <c r="B28" s="16"/>
      <c r="C28" s="16"/>
      <c r="D28" s="16"/>
      <c r="E28" s="16"/>
      <c r="F28" s="17"/>
      <c r="G28" s="17"/>
      <c r="H28" s="16"/>
      <c r="I28" s="16"/>
      <c r="J28" s="18"/>
      <c r="K28" s="18"/>
      <c r="L28" s="19"/>
      <c r="M28" s="19"/>
      <c r="N28" s="19"/>
      <c r="O28" s="20" t="str">
        <f t="shared" si="0"/>
        <v/>
      </c>
      <c r="P28" s="20" t="str">
        <f t="shared" si="1"/>
        <v/>
      </c>
      <c r="Q28" s="20" t="str">
        <f t="shared" si="2"/>
        <v/>
      </c>
      <c r="R28" s="14"/>
      <c r="S28" s="20" t="str">
        <f t="shared" si="3"/>
        <v/>
      </c>
      <c r="T28" s="21" t="str">
        <f t="shared" ca="1" si="4"/>
        <v/>
      </c>
      <c r="U28" s="1"/>
      <c r="V28" s="1"/>
      <c r="W28" s="1"/>
      <c r="X28" s="1"/>
      <c r="Y28" s="1"/>
      <c r="Z28" s="1"/>
    </row>
    <row r="29" spans="1:26" x14ac:dyDescent="0.25">
      <c r="A29" s="16"/>
      <c r="B29" s="16"/>
      <c r="C29" s="16"/>
      <c r="D29" s="16"/>
      <c r="E29" s="16"/>
      <c r="F29" s="17"/>
      <c r="G29" s="17"/>
      <c r="H29" s="16"/>
      <c r="I29" s="16"/>
      <c r="J29" s="18"/>
      <c r="K29" s="18"/>
      <c r="L29" s="19"/>
      <c r="M29" s="19"/>
      <c r="N29" s="19"/>
      <c r="O29" s="20" t="str">
        <f t="shared" si="0"/>
        <v/>
      </c>
      <c r="P29" s="20" t="str">
        <f t="shared" si="1"/>
        <v/>
      </c>
      <c r="Q29" s="20" t="str">
        <f t="shared" si="2"/>
        <v/>
      </c>
      <c r="R29" s="14"/>
      <c r="S29" s="20" t="str">
        <f t="shared" si="3"/>
        <v/>
      </c>
      <c r="T29" s="21" t="str">
        <f t="shared" ca="1" si="4"/>
        <v/>
      </c>
      <c r="U29" s="1"/>
      <c r="V29" s="1"/>
      <c r="W29" s="1"/>
      <c r="X29" s="1"/>
      <c r="Y29" s="1"/>
      <c r="Z29" s="1"/>
    </row>
    <row r="30" spans="1:26" x14ac:dyDescent="0.25">
      <c r="A30" s="16"/>
      <c r="B30" s="16"/>
      <c r="C30" s="16"/>
      <c r="D30" s="16"/>
      <c r="E30" s="16"/>
      <c r="F30" s="17"/>
      <c r="G30" s="17"/>
      <c r="H30" s="16"/>
      <c r="I30" s="16"/>
      <c r="J30" s="18"/>
      <c r="K30" s="18"/>
      <c r="L30" s="19"/>
      <c r="M30" s="19"/>
      <c r="N30" s="19"/>
      <c r="O30" s="20" t="str">
        <f t="shared" si="0"/>
        <v/>
      </c>
      <c r="P30" s="20" t="str">
        <f t="shared" si="1"/>
        <v/>
      </c>
      <c r="Q30" s="20" t="str">
        <f t="shared" si="2"/>
        <v/>
      </c>
      <c r="R30" s="14"/>
      <c r="S30" s="20" t="str">
        <f t="shared" si="3"/>
        <v/>
      </c>
      <c r="T30" s="21" t="str">
        <f t="shared" ca="1" si="4"/>
        <v/>
      </c>
      <c r="U30" s="1"/>
      <c r="V30" s="1"/>
      <c r="W30" s="1"/>
      <c r="X30" s="1"/>
      <c r="Y30" s="1"/>
      <c r="Z30" s="1"/>
    </row>
    <row r="31" spans="1:26" x14ac:dyDescent="0.25">
      <c r="A31" s="16"/>
      <c r="B31" s="16"/>
      <c r="C31" s="16"/>
      <c r="D31" s="16"/>
      <c r="E31" s="16"/>
      <c r="F31" s="17"/>
      <c r="G31" s="17"/>
      <c r="H31" s="16"/>
      <c r="I31" s="16"/>
      <c r="J31" s="18"/>
      <c r="K31" s="18"/>
      <c r="L31" s="19"/>
      <c r="M31" s="19"/>
      <c r="N31" s="19"/>
      <c r="O31" s="20" t="str">
        <f t="shared" si="0"/>
        <v/>
      </c>
      <c r="P31" s="20" t="str">
        <f t="shared" si="1"/>
        <v/>
      </c>
      <c r="Q31" s="20" t="str">
        <f t="shared" si="2"/>
        <v/>
      </c>
      <c r="R31" s="14"/>
      <c r="S31" s="20" t="str">
        <f t="shared" si="3"/>
        <v/>
      </c>
      <c r="T31" s="21" t="str">
        <f t="shared" ca="1" si="4"/>
        <v/>
      </c>
      <c r="U31" s="1"/>
      <c r="V31" s="1"/>
      <c r="W31" s="1"/>
      <c r="X31" s="1"/>
      <c r="Y31" s="1"/>
      <c r="Z31" s="1"/>
    </row>
    <row r="32" spans="1:26" x14ac:dyDescent="0.25">
      <c r="A32" s="16"/>
      <c r="B32" s="16"/>
      <c r="C32" s="16"/>
      <c r="D32" s="16"/>
      <c r="E32" s="16"/>
      <c r="F32" s="17"/>
      <c r="G32" s="17"/>
      <c r="H32" s="16"/>
      <c r="I32" s="16"/>
      <c r="J32" s="18"/>
      <c r="K32" s="18"/>
      <c r="L32" s="19"/>
      <c r="M32" s="19"/>
      <c r="N32" s="19"/>
      <c r="O32" s="20" t="str">
        <f t="shared" si="0"/>
        <v/>
      </c>
      <c r="P32" s="20" t="str">
        <f t="shared" si="1"/>
        <v/>
      </c>
      <c r="Q32" s="20" t="str">
        <f t="shared" si="2"/>
        <v/>
      </c>
      <c r="R32" s="14"/>
      <c r="S32" s="20" t="str">
        <f t="shared" si="3"/>
        <v/>
      </c>
      <c r="T32" s="21" t="str">
        <f t="shared" ca="1" si="4"/>
        <v/>
      </c>
      <c r="U32" s="1"/>
      <c r="V32" s="1"/>
      <c r="W32" s="1"/>
      <c r="X32" s="1"/>
      <c r="Y32" s="1"/>
      <c r="Z32" s="1"/>
    </row>
    <row r="33" spans="1:26" x14ac:dyDescent="0.25">
      <c r="A33" s="16"/>
      <c r="B33" s="16"/>
      <c r="C33" s="16"/>
      <c r="D33" s="16"/>
      <c r="E33" s="16"/>
      <c r="F33" s="17"/>
      <c r="G33" s="17"/>
      <c r="H33" s="16"/>
      <c r="I33" s="16"/>
      <c r="J33" s="18"/>
      <c r="K33" s="18"/>
      <c r="L33" s="19"/>
      <c r="M33" s="19"/>
      <c r="N33" s="19"/>
      <c r="O33" s="20" t="str">
        <f t="shared" si="0"/>
        <v/>
      </c>
      <c r="P33" s="20" t="str">
        <f t="shared" si="1"/>
        <v/>
      </c>
      <c r="Q33" s="20" t="str">
        <f t="shared" si="2"/>
        <v/>
      </c>
      <c r="R33" s="14"/>
      <c r="S33" s="20" t="str">
        <f t="shared" si="3"/>
        <v/>
      </c>
      <c r="T33" s="21" t="str">
        <f t="shared" ca="1" si="4"/>
        <v/>
      </c>
      <c r="U33" s="1"/>
      <c r="V33" s="1"/>
      <c r="W33" s="1"/>
      <c r="X33" s="1"/>
      <c r="Y33" s="1"/>
      <c r="Z33" s="1"/>
    </row>
    <row r="34" spans="1:26" x14ac:dyDescent="0.25">
      <c r="A34" s="16"/>
      <c r="B34" s="16"/>
      <c r="C34" s="16"/>
      <c r="D34" s="16"/>
      <c r="E34" s="16"/>
      <c r="F34" s="17"/>
      <c r="G34" s="17"/>
      <c r="H34" s="16"/>
      <c r="I34" s="16"/>
      <c r="J34" s="18"/>
      <c r="K34" s="18"/>
      <c r="L34" s="19"/>
      <c r="M34" s="19"/>
      <c r="N34" s="19"/>
      <c r="O34" s="20" t="str">
        <f t="shared" si="0"/>
        <v/>
      </c>
      <c r="P34" s="20" t="str">
        <f t="shared" si="1"/>
        <v/>
      </c>
      <c r="Q34" s="20" t="str">
        <f t="shared" si="2"/>
        <v/>
      </c>
      <c r="R34" s="14"/>
      <c r="S34" s="20" t="str">
        <f t="shared" si="3"/>
        <v/>
      </c>
      <c r="T34" s="21" t="str">
        <f t="shared" ca="1" si="4"/>
        <v/>
      </c>
      <c r="U34" s="1"/>
      <c r="V34" s="1"/>
      <c r="W34" s="1"/>
      <c r="X34" s="1"/>
      <c r="Y34" s="1"/>
      <c r="Z34" s="1"/>
    </row>
    <row r="35" spans="1:26" x14ac:dyDescent="0.25">
      <c r="A35" s="16"/>
      <c r="B35" s="16"/>
      <c r="C35" s="16"/>
      <c r="D35" s="16"/>
      <c r="E35" s="16"/>
      <c r="F35" s="17"/>
      <c r="G35" s="17"/>
      <c r="H35" s="16"/>
      <c r="I35" s="16"/>
      <c r="J35" s="18"/>
      <c r="K35" s="18"/>
      <c r="L35" s="19"/>
      <c r="M35" s="19"/>
      <c r="N35" s="19"/>
      <c r="O35" s="20" t="str">
        <f t="shared" si="0"/>
        <v/>
      </c>
      <c r="P35" s="20" t="str">
        <f t="shared" si="1"/>
        <v/>
      </c>
      <c r="Q35" s="20" t="str">
        <f t="shared" si="2"/>
        <v/>
      </c>
      <c r="R35" s="14"/>
      <c r="S35" s="20" t="str">
        <f t="shared" si="3"/>
        <v/>
      </c>
      <c r="T35" s="21" t="str">
        <f t="shared" ca="1" si="4"/>
        <v/>
      </c>
      <c r="U35" s="1"/>
      <c r="V35" s="1"/>
      <c r="W35" s="1"/>
      <c r="X35" s="1"/>
      <c r="Y35" s="1"/>
      <c r="Z35" s="1"/>
    </row>
    <row r="36" spans="1:2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2">
    <mergeCell ref="A1:T1"/>
    <mergeCell ref="A2:T2"/>
  </mergeCells>
  <conditionalFormatting sqref="H6:H35">
    <cfRule type="expression" dxfId="12" priority="1">
      <formula>$H6="frei"</formula>
    </cfRule>
  </conditionalFormatting>
  <conditionalFormatting sqref="T6:T35">
    <cfRule type="expression" dxfId="11" priority="2">
      <formula>$T6&lt;&gt;""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100-000000000000}">
          <x14:formula1>
            <xm:f>Listen!$J$2:$J$5</xm:f>
          </x14:formula1>
          <xm:sqref>H6:H35</xm:sqref>
        </x14:dataValidation>
        <x14:dataValidation type="list" xr:uid="{00000000-0002-0000-0100-000001000000}">
          <x14:formula1>
            <xm:f>Listen!$L$2:$L$7</xm:f>
          </x14:formula1>
          <xm:sqref>E6:E35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00"/>
  <sheetViews>
    <sheetView workbookViewId="0">
      <selection sqref="A1:U1"/>
    </sheetView>
  </sheetViews>
  <sheetFormatPr baseColWidth="10" defaultColWidth="9" defaultRowHeight="15" x14ac:dyDescent="0.25"/>
  <cols>
    <col min="1" max="2" width="12" customWidth="1"/>
    <col min="3" max="3" width="9" customWidth="1"/>
    <col min="4" max="5" width="12" customWidth="1"/>
    <col min="6" max="7" width="18" customWidth="1"/>
    <col min="8" max="8" width="12" customWidth="1"/>
    <col min="9" max="9" width="22" customWidth="1"/>
    <col min="10" max="10" width="28" customWidth="1"/>
    <col min="11" max="11" width="14" customWidth="1"/>
    <col min="12" max="13" width="13" customWidth="1"/>
    <col min="14" max="14" width="10" customWidth="1"/>
    <col min="15" max="15" width="13" customWidth="1"/>
    <col min="16" max="16" width="14" customWidth="1"/>
    <col min="17" max="18" width="12" customWidth="1"/>
    <col min="19" max="19" width="16" customWidth="1"/>
    <col min="20" max="21" width="14" customWidth="1"/>
  </cols>
  <sheetData>
    <row r="1" spans="1:26" ht="30" customHeight="1" x14ac:dyDescent="0.25">
      <c r="A1" s="37" t="s">
        <v>105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1"/>
      <c r="W1" s="1"/>
      <c r="X1" s="1"/>
      <c r="Y1" s="1"/>
      <c r="Z1" s="1"/>
    </row>
    <row r="2" spans="1:26" x14ac:dyDescent="0.25">
      <c r="A2" s="38" t="s">
        <v>106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1"/>
      <c r="W2" s="1"/>
      <c r="X2" s="1"/>
      <c r="Y2" s="1"/>
      <c r="Z2" s="1"/>
    </row>
    <row r="3" spans="1:26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107</v>
      </c>
      <c r="B5" s="2" t="s">
        <v>108</v>
      </c>
      <c r="C5" s="2" t="s">
        <v>109</v>
      </c>
      <c r="D5" s="2" t="s">
        <v>4</v>
      </c>
      <c r="E5" s="2" t="s">
        <v>57</v>
      </c>
      <c r="F5" s="2" t="s">
        <v>58</v>
      </c>
      <c r="G5" s="2" t="s">
        <v>65</v>
      </c>
      <c r="H5" s="2" t="s">
        <v>110</v>
      </c>
      <c r="I5" s="2" t="s">
        <v>111</v>
      </c>
      <c r="J5" s="2" t="s">
        <v>112</v>
      </c>
      <c r="K5" s="2" t="s">
        <v>113</v>
      </c>
      <c r="L5" s="2" t="s">
        <v>114</v>
      </c>
      <c r="M5" s="2" t="s">
        <v>115</v>
      </c>
      <c r="N5" s="2" t="s">
        <v>116</v>
      </c>
      <c r="O5" s="2" t="s">
        <v>117</v>
      </c>
      <c r="P5" s="2" t="s">
        <v>118</v>
      </c>
      <c r="Q5" s="2" t="s">
        <v>119</v>
      </c>
      <c r="R5" s="2" t="s">
        <v>120</v>
      </c>
      <c r="S5" s="2" t="s">
        <v>121</v>
      </c>
      <c r="T5" s="2" t="s">
        <v>122</v>
      </c>
      <c r="U5" s="2" t="s">
        <v>123</v>
      </c>
      <c r="V5" s="1"/>
      <c r="W5" s="1"/>
      <c r="X5" s="1"/>
      <c r="Y5" s="1"/>
      <c r="Z5" s="1"/>
    </row>
    <row r="6" spans="1:26" x14ac:dyDescent="0.25">
      <c r="A6" s="22" t="s">
        <v>124</v>
      </c>
      <c r="B6" s="23">
        <v>45660</v>
      </c>
      <c r="C6" s="24">
        <f t="shared" ref="C6:C69" si="0">IF($B6="","",YEAR($B6))</f>
        <v>2025</v>
      </c>
      <c r="D6" s="24" t="str">
        <f>IF($B6="","",INDEX(Listen!$B$2:$B$13,MONTH($B6)))</f>
        <v>Januar</v>
      </c>
      <c r="E6" s="22" t="s">
        <v>77</v>
      </c>
      <c r="F6" s="24" t="str">
        <f>IF($E6="","",IFERROR(VLOOKUP($E6,Objekte!$A$6:$T$35,2,FALSE),""))</f>
        <v>Beispielhaus Nord</v>
      </c>
      <c r="G6" s="24" t="str">
        <f>IF($E6="","",IFERROR(VLOOKUP($E6,Objekte!$A$6:$T$35,9,FALSE),""))</f>
        <v>Jonas Weber</v>
      </c>
      <c r="H6" s="22" t="s">
        <v>125</v>
      </c>
      <c r="I6" s="22" t="s">
        <v>126</v>
      </c>
      <c r="J6" s="22" t="s">
        <v>127</v>
      </c>
      <c r="K6" s="22" t="s">
        <v>128</v>
      </c>
      <c r="L6" s="25">
        <v>965</v>
      </c>
      <c r="M6" s="25">
        <v>965</v>
      </c>
      <c r="N6" s="26">
        <v>0</v>
      </c>
      <c r="O6" s="27">
        <f t="shared" ref="O6:O69" si="1">IF($B6="","",IFERROR($M6*$N6,0))</f>
        <v>0</v>
      </c>
      <c r="P6" s="22" t="s">
        <v>129</v>
      </c>
      <c r="Q6" s="23">
        <v>45660</v>
      </c>
      <c r="R6" s="23">
        <v>45660</v>
      </c>
      <c r="S6" s="27">
        <f t="shared" ref="S6:S69" si="2">IF($B6="","",IF($H6="Einnahme",$M6,-$M6))</f>
        <v>965</v>
      </c>
      <c r="T6" s="27">
        <f t="shared" ref="T6:T69" si="3">IF($B6="","",IF($P6="Bezahlt",0,MAX(0,$L6-$M6)))</f>
        <v>0</v>
      </c>
      <c r="U6" s="24" t="str">
        <f t="shared" ref="U6:U69" ca="1" si="4">IF($B6="","",IF(AND($P6&lt;&gt;"Bezahlt",$Q6&lt;TODAY()),"überfällig",IF($P6="Teilweise","teilweise","")))</f>
        <v/>
      </c>
      <c r="V6" s="1"/>
      <c r="W6" s="1"/>
      <c r="X6" s="1"/>
      <c r="Y6" s="1"/>
      <c r="Z6" s="1"/>
    </row>
    <row r="7" spans="1:26" x14ac:dyDescent="0.25">
      <c r="A7" s="22" t="s">
        <v>130</v>
      </c>
      <c r="B7" s="23">
        <v>45691</v>
      </c>
      <c r="C7" s="24">
        <f t="shared" si="0"/>
        <v>2025</v>
      </c>
      <c r="D7" s="24" t="str">
        <f>IF($B7="","",INDEX(Listen!$B$2:$B$13,MONTH($B7)))</f>
        <v>Februar</v>
      </c>
      <c r="E7" s="22" t="s">
        <v>77</v>
      </c>
      <c r="F7" s="24" t="str">
        <f>IF($E7="","",IFERROR(VLOOKUP($E7,Objekte!$A$6:$T$35,2,FALSE),""))</f>
        <v>Beispielhaus Nord</v>
      </c>
      <c r="G7" s="24" t="str">
        <f>IF($E7="","",IFERROR(VLOOKUP($E7,Objekte!$A$6:$T$35,9,FALSE),""))</f>
        <v>Jonas Weber</v>
      </c>
      <c r="H7" s="22" t="s">
        <v>125</v>
      </c>
      <c r="I7" s="22" t="s">
        <v>126</v>
      </c>
      <c r="J7" s="22" t="s">
        <v>131</v>
      </c>
      <c r="K7" s="22" t="s">
        <v>132</v>
      </c>
      <c r="L7" s="25">
        <v>965</v>
      </c>
      <c r="M7" s="25">
        <v>965</v>
      </c>
      <c r="N7" s="26">
        <v>0</v>
      </c>
      <c r="O7" s="27">
        <f t="shared" si="1"/>
        <v>0</v>
      </c>
      <c r="P7" s="22" t="s">
        <v>129</v>
      </c>
      <c r="Q7" s="23">
        <v>45691</v>
      </c>
      <c r="R7" s="23">
        <v>45691</v>
      </c>
      <c r="S7" s="27">
        <f t="shared" si="2"/>
        <v>965</v>
      </c>
      <c r="T7" s="27">
        <f t="shared" si="3"/>
        <v>0</v>
      </c>
      <c r="U7" s="24" t="str">
        <f t="shared" ca="1" si="4"/>
        <v/>
      </c>
      <c r="V7" s="1"/>
      <c r="W7" s="1"/>
      <c r="X7" s="1"/>
      <c r="Y7" s="1"/>
      <c r="Z7" s="1"/>
    </row>
    <row r="8" spans="1:26" x14ac:dyDescent="0.25">
      <c r="A8" s="22" t="s">
        <v>133</v>
      </c>
      <c r="B8" s="23">
        <v>45719</v>
      </c>
      <c r="C8" s="24">
        <f t="shared" si="0"/>
        <v>2025</v>
      </c>
      <c r="D8" s="24" t="str">
        <f>IF($B8="","",INDEX(Listen!$B$2:$B$13,MONTH($B8)))</f>
        <v>März</v>
      </c>
      <c r="E8" s="22" t="s">
        <v>77</v>
      </c>
      <c r="F8" s="24" t="str">
        <f>IF($E8="","",IFERROR(VLOOKUP($E8,Objekte!$A$6:$T$35,2,FALSE),""))</f>
        <v>Beispielhaus Nord</v>
      </c>
      <c r="G8" s="24" t="str">
        <f>IF($E8="","",IFERROR(VLOOKUP($E8,Objekte!$A$6:$T$35,9,FALSE),""))</f>
        <v>Jonas Weber</v>
      </c>
      <c r="H8" s="22" t="s">
        <v>125</v>
      </c>
      <c r="I8" s="22" t="s">
        <v>126</v>
      </c>
      <c r="J8" s="22" t="s">
        <v>134</v>
      </c>
      <c r="K8" s="22" t="s">
        <v>135</v>
      </c>
      <c r="L8" s="25">
        <v>965</v>
      </c>
      <c r="M8" s="25">
        <v>965</v>
      </c>
      <c r="N8" s="26">
        <v>0</v>
      </c>
      <c r="O8" s="27">
        <f t="shared" si="1"/>
        <v>0</v>
      </c>
      <c r="P8" s="22" t="s">
        <v>129</v>
      </c>
      <c r="Q8" s="23">
        <v>45719</v>
      </c>
      <c r="R8" s="23">
        <v>45719</v>
      </c>
      <c r="S8" s="27">
        <f t="shared" si="2"/>
        <v>965</v>
      </c>
      <c r="T8" s="27">
        <f t="shared" si="3"/>
        <v>0</v>
      </c>
      <c r="U8" s="24" t="str">
        <f t="shared" ca="1" si="4"/>
        <v/>
      </c>
      <c r="V8" s="1"/>
      <c r="W8" s="1"/>
      <c r="X8" s="1"/>
      <c r="Y8" s="1"/>
      <c r="Z8" s="1"/>
    </row>
    <row r="9" spans="1:26" x14ac:dyDescent="0.25">
      <c r="A9" s="22" t="s">
        <v>136</v>
      </c>
      <c r="B9" s="23">
        <v>45750</v>
      </c>
      <c r="C9" s="24">
        <f t="shared" si="0"/>
        <v>2025</v>
      </c>
      <c r="D9" s="24" t="str">
        <f>IF($B9="","",INDEX(Listen!$B$2:$B$13,MONTH($B9)))</f>
        <v>April</v>
      </c>
      <c r="E9" s="22" t="s">
        <v>77</v>
      </c>
      <c r="F9" s="24" t="str">
        <f>IF($E9="","",IFERROR(VLOOKUP($E9,Objekte!$A$6:$T$35,2,FALSE),""))</f>
        <v>Beispielhaus Nord</v>
      </c>
      <c r="G9" s="24" t="str">
        <f>IF($E9="","",IFERROR(VLOOKUP($E9,Objekte!$A$6:$T$35,9,FALSE),""))</f>
        <v>Jonas Weber</v>
      </c>
      <c r="H9" s="22" t="s">
        <v>125</v>
      </c>
      <c r="I9" s="22" t="s">
        <v>126</v>
      </c>
      <c r="J9" s="22" t="s">
        <v>137</v>
      </c>
      <c r="K9" s="22" t="s">
        <v>138</v>
      </c>
      <c r="L9" s="25">
        <v>965</v>
      </c>
      <c r="M9" s="25">
        <v>965</v>
      </c>
      <c r="N9" s="26">
        <v>0</v>
      </c>
      <c r="O9" s="27">
        <f t="shared" si="1"/>
        <v>0</v>
      </c>
      <c r="P9" s="22" t="s">
        <v>129</v>
      </c>
      <c r="Q9" s="23">
        <v>45750</v>
      </c>
      <c r="R9" s="23">
        <v>45750</v>
      </c>
      <c r="S9" s="27">
        <f t="shared" si="2"/>
        <v>965</v>
      </c>
      <c r="T9" s="27">
        <f t="shared" si="3"/>
        <v>0</v>
      </c>
      <c r="U9" s="24" t="str">
        <f t="shared" ca="1" si="4"/>
        <v/>
      </c>
      <c r="V9" s="1"/>
      <c r="W9" s="1"/>
      <c r="X9" s="1"/>
      <c r="Y9" s="1"/>
      <c r="Z9" s="1"/>
    </row>
    <row r="10" spans="1:26" x14ac:dyDescent="0.25">
      <c r="A10" s="22" t="s">
        <v>139</v>
      </c>
      <c r="B10" s="23">
        <v>45780</v>
      </c>
      <c r="C10" s="24">
        <f t="shared" si="0"/>
        <v>2025</v>
      </c>
      <c r="D10" s="24" t="str">
        <f>IF($B10="","",INDEX(Listen!$B$2:$B$13,MONTH($B10)))</f>
        <v>Mai</v>
      </c>
      <c r="E10" s="22" t="s">
        <v>77</v>
      </c>
      <c r="F10" s="24" t="str">
        <f>IF($E10="","",IFERROR(VLOOKUP($E10,Objekte!$A$6:$T$35,2,FALSE),""))</f>
        <v>Beispielhaus Nord</v>
      </c>
      <c r="G10" s="24" t="str">
        <f>IF($E10="","",IFERROR(VLOOKUP($E10,Objekte!$A$6:$T$35,9,FALSE),""))</f>
        <v>Jonas Weber</v>
      </c>
      <c r="H10" s="22" t="s">
        <v>125</v>
      </c>
      <c r="I10" s="22" t="s">
        <v>126</v>
      </c>
      <c r="J10" s="22" t="s">
        <v>140</v>
      </c>
      <c r="K10" s="22" t="s">
        <v>141</v>
      </c>
      <c r="L10" s="25">
        <v>965</v>
      </c>
      <c r="M10" s="25">
        <v>965</v>
      </c>
      <c r="N10" s="26">
        <v>0</v>
      </c>
      <c r="O10" s="27">
        <f t="shared" si="1"/>
        <v>0</v>
      </c>
      <c r="P10" s="22" t="s">
        <v>129</v>
      </c>
      <c r="Q10" s="23">
        <v>45780</v>
      </c>
      <c r="R10" s="23">
        <v>45780</v>
      </c>
      <c r="S10" s="27">
        <f t="shared" si="2"/>
        <v>965</v>
      </c>
      <c r="T10" s="27">
        <f t="shared" si="3"/>
        <v>0</v>
      </c>
      <c r="U10" s="24" t="str">
        <f t="shared" ca="1" si="4"/>
        <v/>
      </c>
      <c r="V10" s="1"/>
      <c r="W10" s="1"/>
      <c r="X10" s="1"/>
      <c r="Y10" s="1"/>
      <c r="Z10" s="1"/>
    </row>
    <row r="11" spans="1:26" x14ac:dyDescent="0.25">
      <c r="A11" s="22" t="s">
        <v>142</v>
      </c>
      <c r="B11" s="23">
        <v>45811</v>
      </c>
      <c r="C11" s="24">
        <f t="shared" si="0"/>
        <v>2025</v>
      </c>
      <c r="D11" s="24" t="str">
        <f>IF($B11="","",INDEX(Listen!$B$2:$B$13,MONTH($B11)))</f>
        <v>Juni</v>
      </c>
      <c r="E11" s="22" t="s">
        <v>77</v>
      </c>
      <c r="F11" s="24" t="str">
        <f>IF($E11="","",IFERROR(VLOOKUP($E11,Objekte!$A$6:$T$35,2,FALSE),""))</f>
        <v>Beispielhaus Nord</v>
      </c>
      <c r="G11" s="24" t="str">
        <f>IF($E11="","",IFERROR(VLOOKUP($E11,Objekte!$A$6:$T$35,9,FALSE),""))</f>
        <v>Jonas Weber</v>
      </c>
      <c r="H11" s="22" t="s">
        <v>125</v>
      </c>
      <c r="I11" s="22" t="s">
        <v>126</v>
      </c>
      <c r="J11" s="22" t="s">
        <v>143</v>
      </c>
      <c r="K11" s="22" t="s">
        <v>144</v>
      </c>
      <c r="L11" s="25">
        <v>965</v>
      </c>
      <c r="M11" s="25">
        <v>965</v>
      </c>
      <c r="N11" s="26">
        <v>0</v>
      </c>
      <c r="O11" s="27">
        <f t="shared" si="1"/>
        <v>0</v>
      </c>
      <c r="P11" s="22" t="s">
        <v>129</v>
      </c>
      <c r="Q11" s="23">
        <v>45811</v>
      </c>
      <c r="R11" s="23">
        <v>45811</v>
      </c>
      <c r="S11" s="27">
        <f t="shared" si="2"/>
        <v>965</v>
      </c>
      <c r="T11" s="27">
        <f t="shared" si="3"/>
        <v>0</v>
      </c>
      <c r="U11" s="24" t="str">
        <f t="shared" ca="1" si="4"/>
        <v/>
      </c>
      <c r="V11" s="1"/>
      <c r="W11" s="1"/>
      <c r="X11" s="1"/>
      <c r="Y11" s="1"/>
      <c r="Z11" s="1"/>
    </row>
    <row r="12" spans="1:26" x14ac:dyDescent="0.25">
      <c r="A12" s="22" t="s">
        <v>145</v>
      </c>
      <c r="B12" s="23">
        <v>45841</v>
      </c>
      <c r="C12" s="24">
        <f t="shared" si="0"/>
        <v>2025</v>
      </c>
      <c r="D12" s="24" t="str">
        <f>IF($B12="","",INDEX(Listen!$B$2:$B$13,MONTH($B12)))</f>
        <v>Juli</v>
      </c>
      <c r="E12" s="22" t="s">
        <v>77</v>
      </c>
      <c r="F12" s="24" t="str">
        <f>IF($E12="","",IFERROR(VLOOKUP($E12,Objekte!$A$6:$T$35,2,FALSE),""))</f>
        <v>Beispielhaus Nord</v>
      </c>
      <c r="G12" s="24" t="str">
        <f>IF($E12="","",IFERROR(VLOOKUP($E12,Objekte!$A$6:$T$35,9,FALSE),""))</f>
        <v>Jonas Weber</v>
      </c>
      <c r="H12" s="22" t="s">
        <v>125</v>
      </c>
      <c r="I12" s="22" t="s">
        <v>126</v>
      </c>
      <c r="J12" s="22" t="s">
        <v>146</v>
      </c>
      <c r="K12" s="22" t="s">
        <v>147</v>
      </c>
      <c r="L12" s="25">
        <v>965</v>
      </c>
      <c r="M12" s="25">
        <v>965</v>
      </c>
      <c r="N12" s="26">
        <v>0</v>
      </c>
      <c r="O12" s="27">
        <f t="shared" si="1"/>
        <v>0</v>
      </c>
      <c r="P12" s="22" t="s">
        <v>129</v>
      </c>
      <c r="Q12" s="23">
        <v>45841</v>
      </c>
      <c r="R12" s="23">
        <v>45846</v>
      </c>
      <c r="S12" s="27">
        <f t="shared" si="2"/>
        <v>965</v>
      </c>
      <c r="T12" s="27">
        <f t="shared" si="3"/>
        <v>0</v>
      </c>
      <c r="U12" s="24" t="str">
        <f t="shared" ca="1" si="4"/>
        <v/>
      </c>
      <c r="V12" s="1"/>
      <c r="W12" s="1"/>
      <c r="X12" s="1"/>
      <c r="Y12" s="1"/>
      <c r="Z12" s="1"/>
    </row>
    <row r="13" spans="1:26" x14ac:dyDescent="0.25">
      <c r="A13" s="22" t="s">
        <v>148</v>
      </c>
      <c r="B13" s="23">
        <v>45872</v>
      </c>
      <c r="C13" s="24">
        <f t="shared" si="0"/>
        <v>2025</v>
      </c>
      <c r="D13" s="24" t="str">
        <f>IF($B13="","",INDEX(Listen!$B$2:$B$13,MONTH($B13)))</f>
        <v>August</v>
      </c>
      <c r="E13" s="22" t="s">
        <v>77</v>
      </c>
      <c r="F13" s="24" t="str">
        <f>IF($E13="","",IFERROR(VLOOKUP($E13,Objekte!$A$6:$T$35,2,FALSE),""))</f>
        <v>Beispielhaus Nord</v>
      </c>
      <c r="G13" s="24" t="str">
        <f>IF($E13="","",IFERROR(VLOOKUP($E13,Objekte!$A$6:$T$35,9,FALSE),""))</f>
        <v>Jonas Weber</v>
      </c>
      <c r="H13" s="22" t="s">
        <v>125</v>
      </c>
      <c r="I13" s="22" t="s">
        <v>126</v>
      </c>
      <c r="J13" s="22" t="s">
        <v>149</v>
      </c>
      <c r="K13" s="22" t="s">
        <v>150</v>
      </c>
      <c r="L13" s="25">
        <v>965</v>
      </c>
      <c r="M13" s="25">
        <v>965</v>
      </c>
      <c r="N13" s="26">
        <v>0</v>
      </c>
      <c r="O13" s="27">
        <f t="shared" si="1"/>
        <v>0</v>
      </c>
      <c r="P13" s="22" t="s">
        <v>129</v>
      </c>
      <c r="Q13" s="23">
        <v>45872</v>
      </c>
      <c r="R13" s="23">
        <v>45872</v>
      </c>
      <c r="S13" s="27">
        <f t="shared" si="2"/>
        <v>965</v>
      </c>
      <c r="T13" s="27">
        <f t="shared" si="3"/>
        <v>0</v>
      </c>
      <c r="U13" s="24" t="str">
        <f t="shared" ca="1" si="4"/>
        <v/>
      </c>
      <c r="V13" s="1"/>
      <c r="W13" s="1"/>
      <c r="X13" s="1"/>
      <c r="Y13" s="1"/>
      <c r="Z13" s="1"/>
    </row>
    <row r="14" spans="1:26" x14ac:dyDescent="0.25">
      <c r="A14" s="22" t="s">
        <v>151</v>
      </c>
      <c r="B14" s="23">
        <v>45660</v>
      </c>
      <c r="C14" s="24">
        <f t="shared" si="0"/>
        <v>2025</v>
      </c>
      <c r="D14" s="24" t="str">
        <f>IF($B14="","",INDEX(Listen!$B$2:$B$13,MONTH($B14)))</f>
        <v>Januar</v>
      </c>
      <c r="E14" s="22" t="s">
        <v>84</v>
      </c>
      <c r="F14" s="24" t="str">
        <f>IF($E14="","",IFERROR(VLOOKUP($E14,Objekte!$A$6:$T$35,2,FALSE),""))</f>
        <v>Beispielhaus Nord</v>
      </c>
      <c r="G14" s="24" t="str">
        <f>IF($E14="","",IFERROR(VLOOKUP($E14,Objekte!$A$6:$T$35,9,FALSE),""))</f>
        <v>Mara König</v>
      </c>
      <c r="H14" s="22" t="s">
        <v>125</v>
      </c>
      <c r="I14" s="22" t="s">
        <v>126</v>
      </c>
      <c r="J14" s="22" t="s">
        <v>127</v>
      </c>
      <c r="K14" s="22" t="s">
        <v>152</v>
      </c>
      <c r="L14" s="25">
        <v>870</v>
      </c>
      <c r="M14" s="25">
        <v>870</v>
      </c>
      <c r="N14" s="26">
        <v>0</v>
      </c>
      <c r="O14" s="27">
        <f t="shared" si="1"/>
        <v>0</v>
      </c>
      <c r="P14" s="22" t="s">
        <v>129</v>
      </c>
      <c r="Q14" s="23">
        <v>45660</v>
      </c>
      <c r="R14" s="23">
        <v>45660</v>
      </c>
      <c r="S14" s="27">
        <f t="shared" si="2"/>
        <v>870</v>
      </c>
      <c r="T14" s="27">
        <f t="shared" si="3"/>
        <v>0</v>
      </c>
      <c r="U14" s="24" t="str">
        <f t="shared" ca="1" si="4"/>
        <v/>
      </c>
      <c r="V14" s="1"/>
      <c r="W14" s="1"/>
      <c r="X14" s="1"/>
      <c r="Y14" s="1"/>
      <c r="Z14" s="1"/>
    </row>
    <row r="15" spans="1:26" x14ac:dyDescent="0.25">
      <c r="A15" s="22" t="s">
        <v>153</v>
      </c>
      <c r="B15" s="23">
        <v>45691</v>
      </c>
      <c r="C15" s="24">
        <f t="shared" si="0"/>
        <v>2025</v>
      </c>
      <c r="D15" s="24" t="str">
        <f>IF($B15="","",INDEX(Listen!$B$2:$B$13,MONTH($B15)))</f>
        <v>Februar</v>
      </c>
      <c r="E15" s="22" t="s">
        <v>84</v>
      </c>
      <c r="F15" s="24" t="str">
        <f>IF($E15="","",IFERROR(VLOOKUP($E15,Objekte!$A$6:$T$35,2,FALSE),""))</f>
        <v>Beispielhaus Nord</v>
      </c>
      <c r="G15" s="24" t="str">
        <f>IF($E15="","",IFERROR(VLOOKUP($E15,Objekte!$A$6:$T$35,9,FALSE),""))</f>
        <v>Mara König</v>
      </c>
      <c r="H15" s="22" t="s">
        <v>125</v>
      </c>
      <c r="I15" s="22" t="s">
        <v>126</v>
      </c>
      <c r="J15" s="22" t="s">
        <v>131</v>
      </c>
      <c r="K15" s="22" t="s">
        <v>154</v>
      </c>
      <c r="L15" s="25">
        <v>870</v>
      </c>
      <c r="M15" s="25">
        <v>870</v>
      </c>
      <c r="N15" s="26">
        <v>0</v>
      </c>
      <c r="O15" s="27">
        <f t="shared" si="1"/>
        <v>0</v>
      </c>
      <c r="P15" s="22" t="s">
        <v>129</v>
      </c>
      <c r="Q15" s="23">
        <v>45691</v>
      </c>
      <c r="R15" s="23">
        <v>45691</v>
      </c>
      <c r="S15" s="27">
        <f t="shared" si="2"/>
        <v>870</v>
      </c>
      <c r="T15" s="27">
        <f t="shared" si="3"/>
        <v>0</v>
      </c>
      <c r="U15" s="24" t="str">
        <f t="shared" ca="1" si="4"/>
        <v/>
      </c>
      <c r="V15" s="1"/>
      <c r="W15" s="1"/>
      <c r="X15" s="1"/>
      <c r="Y15" s="1"/>
      <c r="Z15" s="1"/>
    </row>
    <row r="16" spans="1:26" x14ac:dyDescent="0.25">
      <c r="A16" s="22" t="s">
        <v>155</v>
      </c>
      <c r="B16" s="23">
        <v>45719</v>
      </c>
      <c r="C16" s="24">
        <f t="shared" si="0"/>
        <v>2025</v>
      </c>
      <c r="D16" s="24" t="str">
        <f>IF($B16="","",INDEX(Listen!$B$2:$B$13,MONTH($B16)))</f>
        <v>März</v>
      </c>
      <c r="E16" s="22" t="s">
        <v>84</v>
      </c>
      <c r="F16" s="24" t="str">
        <f>IF($E16="","",IFERROR(VLOOKUP($E16,Objekte!$A$6:$T$35,2,FALSE),""))</f>
        <v>Beispielhaus Nord</v>
      </c>
      <c r="G16" s="24" t="str">
        <f>IF($E16="","",IFERROR(VLOOKUP($E16,Objekte!$A$6:$T$35,9,FALSE),""))</f>
        <v>Mara König</v>
      </c>
      <c r="H16" s="22" t="s">
        <v>125</v>
      </c>
      <c r="I16" s="22" t="s">
        <v>126</v>
      </c>
      <c r="J16" s="22" t="s">
        <v>134</v>
      </c>
      <c r="K16" s="22" t="s">
        <v>156</v>
      </c>
      <c r="L16" s="25">
        <v>870</v>
      </c>
      <c r="M16" s="25">
        <v>870</v>
      </c>
      <c r="N16" s="26">
        <v>0</v>
      </c>
      <c r="O16" s="27">
        <f t="shared" si="1"/>
        <v>0</v>
      </c>
      <c r="P16" s="22" t="s">
        <v>129</v>
      </c>
      <c r="Q16" s="23">
        <v>45719</v>
      </c>
      <c r="R16" s="23">
        <v>45719</v>
      </c>
      <c r="S16" s="27">
        <f t="shared" si="2"/>
        <v>870</v>
      </c>
      <c r="T16" s="27">
        <f t="shared" si="3"/>
        <v>0</v>
      </c>
      <c r="U16" s="24" t="str">
        <f t="shared" ca="1" si="4"/>
        <v/>
      </c>
      <c r="V16" s="1"/>
      <c r="W16" s="1"/>
      <c r="X16" s="1"/>
      <c r="Y16" s="1"/>
      <c r="Z16" s="1"/>
    </row>
    <row r="17" spans="1:26" x14ac:dyDescent="0.25">
      <c r="A17" s="22" t="s">
        <v>157</v>
      </c>
      <c r="B17" s="23">
        <v>45750</v>
      </c>
      <c r="C17" s="24">
        <f t="shared" si="0"/>
        <v>2025</v>
      </c>
      <c r="D17" s="24" t="str">
        <f>IF($B17="","",INDEX(Listen!$B$2:$B$13,MONTH($B17)))</f>
        <v>April</v>
      </c>
      <c r="E17" s="22" t="s">
        <v>84</v>
      </c>
      <c r="F17" s="24" t="str">
        <f>IF($E17="","",IFERROR(VLOOKUP($E17,Objekte!$A$6:$T$35,2,FALSE),""))</f>
        <v>Beispielhaus Nord</v>
      </c>
      <c r="G17" s="24" t="str">
        <f>IF($E17="","",IFERROR(VLOOKUP($E17,Objekte!$A$6:$T$35,9,FALSE),""))</f>
        <v>Mara König</v>
      </c>
      <c r="H17" s="22" t="s">
        <v>125</v>
      </c>
      <c r="I17" s="22" t="s">
        <v>126</v>
      </c>
      <c r="J17" s="22" t="s">
        <v>137</v>
      </c>
      <c r="K17" s="22" t="s">
        <v>158</v>
      </c>
      <c r="L17" s="25">
        <v>870</v>
      </c>
      <c r="M17" s="25">
        <v>870</v>
      </c>
      <c r="N17" s="26">
        <v>0</v>
      </c>
      <c r="O17" s="27">
        <f t="shared" si="1"/>
        <v>0</v>
      </c>
      <c r="P17" s="22" t="s">
        <v>129</v>
      </c>
      <c r="Q17" s="23">
        <v>45750</v>
      </c>
      <c r="R17" s="23">
        <v>45750</v>
      </c>
      <c r="S17" s="27">
        <f t="shared" si="2"/>
        <v>870</v>
      </c>
      <c r="T17" s="27">
        <f t="shared" si="3"/>
        <v>0</v>
      </c>
      <c r="U17" s="24" t="str">
        <f t="shared" ca="1" si="4"/>
        <v/>
      </c>
      <c r="V17" s="1"/>
      <c r="W17" s="1"/>
      <c r="X17" s="1"/>
      <c r="Y17" s="1"/>
      <c r="Z17" s="1"/>
    </row>
    <row r="18" spans="1:26" x14ac:dyDescent="0.25">
      <c r="A18" s="22" t="s">
        <v>159</v>
      </c>
      <c r="B18" s="23">
        <v>45780</v>
      </c>
      <c r="C18" s="24">
        <f t="shared" si="0"/>
        <v>2025</v>
      </c>
      <c r="D18" s="24" t="str">
        <f>IF($B18="","",INDEX(Listen!$B$2:$B$13,MONTH($B18)))</f>
        <v>Mai</v>
      </c>
      <c r="E18" s="22" t="s">
        <v>84</v>
      </c>
      <c r="F18" s="24" t="str">
        <f>IF($E18="","",IFERROR(VLOOKUP($E18,Objekte!$A$6:$T$35,2,FALSE),""))</f>
        <v>Beispielhaus Nord</v>
      </c>
      <c r="G18" s="24" t="str">
        <f>IF($E18="","",IFERROR(VLOOKUP($E18,Objekte!$A$6:$T$35,9,FALSE),""))</f>
        <v>Mara König</v>
      </c>
      <c r="H18" s="22" t="s">
        <v>125</v>
      </c>
      <c r="I18" s="22" t="s">
        <v>126</v>
      </c>
      <c r="J18" s="22" t="s">
        <v>140</v>
      </c>
      <c r="K18" s="22" t="s">
        <v>160</v>
      </c>
      <c r="L18" s="25">
        <v>870</v>
      </c>
      <c r="M18" s="25">
        <v>870</v>
      </c>
      <c r="N18" s="26">
        <v>0</v>
      </c>
      <c r="O18" s="27">
        <f t="shared" si="1"/>
        <v>0</v>
      </c>
      <c r="P18" s="22" t="s">
        <v>129</v>
      </c>
      <c r="Q18" s="23">
        <v>45780</v>
      </c>
      <c r="R18" s="23">
        <v>45780</v>
      </c>
      <c r="S18" s="27">
        <f t="shared" si="2"/>
        <v>870</v>
      </c>
      <c r="T18" s="27">
        <f t="shared" si="3"/>
        <v>0</v>
      </c>
      <c r="U18" s="24" t="str">
        <f t="shared" ca="1" si="4"/>
        <v/>
      </c>
      <c r="V18" s="1"/>
      <c r="W18" s="1"/>
      <c r="X18" s="1"/>
      <c r="Y18" s="1"/>
      <c r="Z18" s="1"/>
    </row>
    <row r="19" spans="1:26" x14ac:dyDescent="0.25">
      <c r="A19" s="22" t="s">
        <v>161</v>
      </c>
      <c r="B19" s="23">
        <v>45811</v>
      </c>
      <c r="C19" s="24">
        <f t="shared" si="0"/>
        <v>2025</v>
      </c>
      <c r="D19" s="24" t="str">
        <f>IF($B19="","",INDEX(Listen!$B$2:$B$13,MONTH($B19)))</f>
        <v>Juni</v>
      </c>
      <c r="E19" s="22" t="s">
        <v>84</v>
      </c>
      <c r="F19" s="24" t="str">
        <f>IF($E19="","",IFERROR(VLOOKUP($E19,Objekte!$A$6:$T$35,2,FALSE),""))</f>
        <v>Beispielhaus Nord</v>
      </c>
      <c r="G19" s="24" t="str">
        <f>IF($E19="","",IFERROR(VLOOKUP($E19,Objekte!$A$6:$T$35,9,FALSE),""))</f>
        <v>Mara König</v>
      </c>
      <c r="H19" s="22" t="s">
        <v>125</v>
      </c>
      <c r="I19" s="22" t="s">
        <v>126</v>
      </c>
      <c r="J19" s="22" t="s">
        <v>143</v>
      </c>
      <c r="K19" s="22" t="s">
        <v>162</v>
      </c>
      <c r="L19" s="25">
        <v>870</v>
      </c>
      <c r="M19" s="25">
        <v>870</v>
      </c>
      <c r="N19" s="26">
        <v>0</v>
      </c>
      <c r="O19" s="27">
        <f t="shared" si="1"/>
        <v>0</v>
      </c>
      <c r="P19" s="22" t="s">
        <v>129</v>
      </c>
      <c r="Q19" s="23">
        <v>45811</v>
      </c>
      <c r="R19" s="23">
        <v>45811</v>
      </c>
      <c r="S19" s="27">
        <f t="shared" si="2"/>
        <v>870</v>
      </c>
      <c r="T19" s="27">
        <f t="shared" si="3"/>
        <v>0</v>
      </c>
      <c r="U19" s="24" t="str">
        <f t="shared" ca="1" si="4"/>
        <v/>
      </c>
      <c r="V19" s="1"/>
      <c r="W19" s="1"/>
      <c r="X19" s="1"/>
      <c r="Y19" s="1"/>
      <c r="Z19" s="1"/>
    </row>
    <row r="20" spans="1:26" x14ac:dyDescent="0.25">
      <c r="A20" s="22" t="s">
        <v>163</v>
      </c>
      <c r="B20" s="23">
        <v>45841</v>
      </c>
      <c r="C20" s="24">
        <f t="shared" si="0"/>
        <v>2025</v>
      </c>
      <c r="D20" s="24" t="str">
        <f>IF($B20="","",INDEX(Listen!$B$2:$B$13,MONTH($B20)))</f>
        <v>Juli</v>
      </c>
      <c r="E20" s="22" t="s">
        <v>84</v>
      </c>
      <c r="F20" s="24" t="str">
        <f>IF($E20="","",IFERROR(VLOOKUP($E20,Objekte!$A$6:$T$35,2,FALSE),""))</f>
        <v>Beispielhaus Nord</v>
      </c>
      <c r="G20" s="24" t="str">
        <f>IF($E20="","",IFERROR(VLOOKUP($E20,Objekte!$A$6:$T$35,9,FALSE),""))</f>
        <v>Mara König</v>
      </c>
      <c r="H20" s="22" t="s">
        <v>125</v>
      </c>
      <c r="I20" s="22" t="s">
        <v>126</v>
      </c>
      <c r="J20" s="22" t="s">
        <v>146</v>
      </c>
      <c r="K20" s="22" t="s">
        <v>164</v>
      </c>
      <c r="L20" s="25">
        <v>870</v>
      </c>
      <c r="M20" s="25">
        <v>870</v>
      </c>
      <c r="N20" s="26">
        <v>0</v>
      </c>
      <c r="O20" s="27">
        <f t="shared" si="1"/>
        <v>0</v>
      </c>
      <c r="P20" s="22" t="s">
        <v>129</v>
      </c>
      <c r="Q20" s="23">
        <v>45841</v>
      </c>
      <c r="R20" s="23">
        <v>45846</v>
      </c>
      <c r="S20" s="27">
        <f t="shared" si="2"/>
        <v>870</v>
      </c>
      <c r="T20" s="27">
        <f t="shared" si="3"/>
        <v>0</v>
      </c>
      <c r="U20" s="24" t="str">
        <f t="shared" ca="1" si="4"/>
        <v/>
      </c>
      <c r="V20" s="1"/>
      <c r="W20" s="1"/>
      <c r="X20" s="1"/>
      <c r="Y20" s="1"/>
      <c r="Z20" s="1"/>
    </row>
    <row r="21" spans="1:26" x14ac:dyDescent="0.25">
      <c r="A21" s="22" t="s">
        <v>165</v>
      </c>
      <c r="B21" s="23">
        <v>45872</v>
      </c>
      <c r="C21" s="24">
        <f t="shared" si="0"/>
        <v>2025</v>
      </c>
      <c r="D21" s="24" t="str">
        <f>IF($B21="","",INDEX(Listen!$B$2:$B$13,MONTH($B21)))</f>
        <v>August</v>
      </c>
      <c r="E21" s="22" t="s">
        <v>84</v>
      </c>
      <c r="F21" s="24" t="str">
        <f>IF($E21="","",IFERROR(VLOOKUP($E21,Objekte!$A$6:$T$35,2,FALSE),""))</f>
        <v>Beispielhaus Nord</v>
      </c>
      <c r="G21" s="24" t="str">
        <f>IF($E21="","",IFERROR(VLOOKUP($E21,Objekte!$A$6:$T$35,9,FALSE),""))</f>
        <v>Mara König</v>
      </c>
      <c r="H21" s="22" t="s">
        <v>125</v>
      </c>
      <c r="I21" s="22" t="s">
        <v>126</v>
      </c>
      <c r="J21" s="22" t="s">
        <v>166</v>
      </c>
      <c r="K21" s="22" t="s">
        <v>167</v>
      </c>
      <c r="L21" s="25">
        <v>870</v>
      </c>
      <c r="M21" s="25">
        <v>0</v>
      </c>
      <c r="N21" s="26">
        <v>0</v>
      </c>
      <c r="O21" s="27">
        <f t="shared" si="1"/>
        <v>0</v>
      </c>
      <c r="P21" s="22" t="s">
        <v>168</v>
      </c>
      <c r="Q21" s="23">
        <v>45872</v>
      </c>
      <c r="R21" s="23"/>
      <c r="S21" s="27">
        <f t="shared" si="2"/>
        <v>0</v>
      </c>
      <c r="T21" s="27">
        <f t="shared" si="3"/>
        <v>870</v>
      </c>
      <c r="U21" s="24" t="str">
        <f t="shared" ca="1" si="4"/>
        <v>überfällig</v>
      </c>
      <c r="V21" s="1"/>
      <c r="W21" s="1"/>
      <c r="X21" s="1"/>
      <c r="Y21" s="1"/>
      <c r="Z21" s="1"/>
    </row>
    <row r="22" spans="1:26" x14ac:dyDescent="0.25">
      <c r="A22" s="22" t="s">
        <v>169</v>
      </c>
      <c r="B22" s="23">
        <v>45660</v>
      </c>
      <c r="C22" s="24">
        <f t="shared" si="0"/>
        <v>2025</v>
      </c>
      <c r="D22" s="24" t="str">
        <f>IF($B22="","",INDEX(Listen!$B$2:$B$13,MONTH($B22)))</f>
        <v>Januar</v>
      </c>
      <c r="E22" s="22" t="s">
        <v>87</v>
      </c>
      <c r="F22" s="24" t="str">
        <f>IF($E22="","",IFERROR(VLOOKUP($E22,Objekte!$A$6:$T$35,2,FALSE),""))</f>
        <v>Beispielhaus Nord</v>
      </c>
      <c r="G22" s="24" t="str">
        <f>IF($E22="","",IFERROR(VLOOKUP($E22,Objekte!$A$6:$T$35,9,FALSE),""))</f>
        <v>Lea Fischer</v>
      </c>
      <c r="H22" s="22" t="s">
        <v>125</v>
      </c>
      <c r="I22" s="22" t="s">
        <v>126</v>
      </c>
      <c r="J22" s="22" t="s">
        <v>127</v>
      </c>
      <c r="K22" s="22" t="s">
        <v>170</v>
      </c>
      <c r="L22" s="25">
        <v>1100</v>
      </c>
      <c r="M22" s="25">
        <v>1100</v>
      </c>
      <c r="N22" s="26">
        <v>0</v>
      </c>
      <c r="O22" s="27">
        <f t="shared" si="1"/>
        <v>0</v>
      </c>
      <c r="P22" s="22" t="s">
        <v>129</v>
      </c>
      <c r="Q22" s="23">
        <v>45660</v>
      </c>
      <c r="R22" s="23">
        <v>45660</v>
      </c>
      <c r="S22" s="27">
        <f t="shared" si="2"/>
        <v>1100</v>
      </c>
      <c r="T22" s="27">
        <f t="shared" si="3"/>
        <v>0</v>
      </c>
      <c r="U22" s="24" t="str">
        <f t="shared" ca="1" si="4"/>
        <v/>
      </c>
      <c r="V22" s="1"/>
      <c r="W22" s="1"/>
      <c r="X22" s="1"/>
      <c r="Y22" s="1"/>
      <c r="Z22" s="1"/>
    </row>
    <row r="23" spans="1:26" x14ac:dyDescent="0.25">
      <c r="A23" s="22" t="s">
        <v>171</v>
      </c>
      <c r="B23" s="23">
        <v>45691</v>
      </c>
      <c r="C23" s="24">
        <f t="shared" si="0"/>
        <v>2025</v>
      </c>
      <c r="D23" s="24" t="str">
        <f>IF($B23="","",INDEX(Listen!$B$2:$B$13,MONTH($B23)))</f>
        <v>Februar</v>
      </c>
      <c r="E23" s="22" t="s">
        <v>87</v>
      </c>
      <c r="F23" s="24" t="str">
        <f>IF($E23="","",IFERROR(VLOOKUP($E23,Objekte!$A$6:$T$35,2,FALSE),""))</f>
        <v>Beispielhaus Nord</v>
      </c>
      <c r="G23" s="24" t="str">
        <f>IF($E23="","",IFERROR(VLOOKUP($E23,Objekte!$A$6:$T$35,9,FALSE),""))</f>
        <v>Lea Fischer</v>
      </c>
      <c r="H23" s="22" t="s">
        <v>125</v>
      </c>
      <c r="I23" s="22" t="s">
        <v>126</v>
      </c>
      <c r="J23" s="22" t="s">
        <v>131</v>
      </c>
      <c r="K23" s="22" t="s">
        <v>172</v>
      </c>
      <c r="L23" s="25">
        <v>1100</v>
      </c>
      <c r="M23" s="25">
        <v>1100</v>
      </c>
      <c r="N23" s="26">
        <v>0</v>
      </c>
      <c r="O23" s="27">
        <f t="shared" si="1"/>
        <v>0</v>
      </c>
      <c r="P23" s="22" t="s">
        <v>129</v>
      </c>
      <c r="Q23" s="23">
        <v>45691</v>
      </c>
      <c r="R23" s="23">
        <v>45691</v>
      </c>
      <c r="S23" s="27">
        <f t="shared" si="2"/>
        <v>1100</v>
      </c>
      <c r="T23" s="27">
        <f t="shared" si="3"/>
        <v>0</v>
      </c>
      <c r="U23" s="24" t="str">
        <f t="shared" ca="1" si="4"/>
        <v/>
      </c>
      <c r="V23" s="1"/>
      <c r="W23" s="1"/>
      <c r="X23" s="1"/>
      <c r="Y23" s="1"/>
      <c r="Z23" s="1"/>
    </row>
    <row r="24" spans="1:26" x14ac:dyDescent="0.25">
      <c r="A24" s="22" t="s">
        <v>173</v>
      </c>
      <c r="B24" s="23">
        <v>45719</v>
      </c>
      <c r="C24" s="24">
        <f t="shared" si="0"/>
        <v>2025</v>
      </c>
      <c r="D24" s="24" t="str">
        <f>IF($B24="","",INDEX(Listen!$B$2:$B$13,MONTH($B24)))</f>
        <v>März</v>
      </c>
      <c r="E24" s="22" t="s">
        <v>87</v>
      </c>
      <c r="F24" s="24" t="str">
        <f>IF($E24="","",IFERROR(VLOOKUP($E24,Objekte!$A$6:$T$35,2,FALSE),""))</f>
        <v>Beispielhaus Nord</v>
      </c>
      <c r="G24" s="24" t="str">
        <f>IF($E24="","",IFERROR(VLOOKUP($E24,Objekte!$A$6:$T$35,9,FALSE),""))</f>
        <v>Lea Fischer</v>
      </c>
      <c r="H24" s="22" t="s">
        <v>125</v>
      </c>
      <c r="I24" s="22" t="s">
        <v>126</v>
      </c>
      <c r="J24" s="22" t="s">
        <v>134</v>
      </c>
      <c r="K24" s="22" t="s">
        <v>174</v>
      </c>
      <c r="L24" s="25">
        <v>1100</v>
      </c>
      <c r="M24" s="25">
        <v>1100</v>
      </c>
      <c r="N24" s="26">
        <v>0</v>
      </c>
      <c r="O24" s="27">
        <f t="shared" si="1"/>
        <v>0</v>
      </c>
      <c r="P24" s="22" t="s">
        <v>129</v>
      </c>
      <c r="Q24" s="23">
        <v>45719</v>
      </c>
      <c r="R24" s="23">
        <v>45719</v>
      </c>
      <c r="S24" s="27">
        <f t="shared" si="2"/>
        <v>1100</v>
      </c>
      <c r="T24" s="27">
        <f t="shared" si="3"/>
        <v>0</v>
      </c>
      <c r="U24" s="24" t="str">
        <f t="shared" ca="1" si="4"/>
        <v/>
      </c>
      <c r="V24" s="1"/>
      <c r="W24" s="1"/>
      <c r="X24" s="1"/>
      <c r="Y24" s="1"/>
      <c r="Z24" s="1"/>
    </row>
    <row r="25" spans="1:26" x14ac:dyDescent="0.25">
      <c r="A25" s="22" t="s">
        <v>175</v>
      </c>
      <c r="B25" s="23">
        <v>45750</v>
      </c>
      <c r="C25" s="24">
        <f t="shared" si="0"/>
        <v>2025</v>
      </c>
      <c r="D25" s="24" t="str">
        <f>IF($B25="","",INDEX(Listen!$B$2:$B$13,MONTH($B25)))</f>
        <v>April</v>
      </c>
      <c r="E25" s="22" t="s">
        <v>87</v>
      </c>
      <c r="F25" s="24" t="str">
        <f>IF($E25="","",IFERROR(VLOOKUP($E25,Objekte!$A$6:$T$35,2,FALSE),""))</f>
        <v>Beispielhaus Nord</v>
      </c>
      <c r="G25" s="24" t="str">
        <f>IF($E25="","",IFERROR(VLOOKUP($E25,Objekte!$A$6:$T$35,9,FALSE),""))</f>
        <v>Lea Fischer</v>
      </c>
      <c r="H25" s="22" t="s">
        <v>125</v>
      </c>
      <c r="I25" s="22" t="s">
        <v>126</v>
      </c>
      <c r="J25" s="22" t="s">
        <v>137</v>
      </c>
      <c r="K25" s="22" t="s">
        <v>176</v>
      </c>
      <c r="L25" s="25">
        <v>1100</v>
      </c>
      <c r="M25" s="25">
        <v>1100</v>
      </c>
      <c r="N25" s="26">
        <v>0</v>
      </c>
      <c r="O25" s="27">
        <f t="shared" si="1"/>
        <v>0</v>
      </c>
      <c r="P25" s="22" t="s">
        <v>129</v>
      </c>
      <c r="Q25" s="23">
        <v>45750</v>
      </c>
      <c r="R25" s="23">
        <v>45750</v>
      </c>
      <c r="S25" s="27">
        <f t="shared" si="2"/>
        <v>1100</v>
      </c>
      <c r="T25" s="27">
        <f t="shared" si="3"/>
        <v>0</v>
      </c>
      <c r="U25" s="24" t="str">
        <f t="shared" ca="1" si="4"/>
        <v/>
      </c>
      <c r="V25" s="1"/>
      <c r="W25" s="1"/>
      <c r="X25" s="1"/>
      <c r="Y25" s="1"/>
      <c r="Z25" s="1"/>
    </row>
    <row r="26" spans="1:26" x14ac:dyDescent="0.25">
      <c r="A26" s="22" t="s">
        <v>177</v>
      </c>
      <c r="B26" s="23">
        <v>45780</v>
      </c>
      <c r="C26" s="24">
        <f t="shared" si="0"/>
        <v>2025</v>
      </c>
      <c r="D26" s="24" t="str">
        <f>IF($B26="","",INDEX(Listen!$B$2:$B$13,MONTH($B26)))</f>
        <v>Mai</v>
      </c>
      <c r="E26" s="22" t="s">
        <v>87</v>
      </c>
      <c r="F26" s="24" t="str">
        <f>IF($E26="","",IFERROR(VLOOKUP($E26,Objekte!$A$6:$T$35,2,FALSE),""))</f>
        <v>Beispielhaus Nord</v>
      </c>
      <c r="G26" s="24" t="str">
        <f>IF($E26="","",IFERROR(VLOOKUP($E26,Objekte!$A$6:$T$35,9,FALSE),""))</f>
        <v>Lea Fischer</v>
      </c>
      <c r="H26" s="22" t="s">
        <v>125</v>
      </c>
      <c r="I26" s="22" t="s">
        <v>126</v>
      </c>
      <c r="J26" s="22" t="s">
        <v>140</v>
      </c>
      <c r="K26" s="22" t="s">
        <v>178</v>
      </c>
      <c r="L26" s="25">
        <v>1100</v>
      </c>
      <c r="M26" s="25">
        <v>1100</v>
      </c>
      <c r="N26" s="26">
        <v>0</v>
      </c>
      <c r="O26" s="27">
        <f t="shared" si="1"/>
        <v>0</v>
      </c>
      <c r="P26" s="22" t="s">
        <v>129</v>
      </c>
      <c r="Q26" s="23">
        <v>45780</v>
      </c>
      <c r="R26" s="23">
        <v>45780</v>
      </c>
      <c r="S26" s="27">
        <f t="shared" si="2"/>
        <v>1100</v>
      </c>
      <c r="T26" s="27">
        <f t="shared" si="3"/>
        <v>0</v>
      </c>
      <c r="U26" s="24" t="str">
        <f t="shared" ca="1" si="4"/>
        <v/>
      </c>
      <c r="V26" s="1"/>
      <c r="W26" s="1"/>
      <c r="X26" s="1"/>
      <c r="Y26" s="1"/>
      <c r="Z26" s="1"/>
    </row>
    <row r="27" spans="1:26" x14ac:dyDescent="0.25">
      <c r="A27" s="22" t="s">
        <v>179</v>
      </c>
      <c r="B27" s="23">
        <v>45811</v>
      </c>
      <c r="C27" s="24">
        <f t="shared" si="0"/>
        <v>2025</v>
      </c>
      <c r="D27" s="24" t="str">
        <f>IF($B27="","",INDEX(Listen!$B$2:$B$13,MONTH($B27)))</f>
        <v>Juni</v>
      </c>
      <c r="E27" s="22" t="s">
        <v>87</v>
      </c>
      <c r="F27" s="24" t="str">
        <f>IF($E27="","",IFERROR(VLOOKUP($E27,Objekte!$A$6:$T$35,2,FALSE),""))</f>
        <v>Beispielhaus Nord</v>
      </c>
      <c r="G27" s="24" t="str">
        <f>IF($E27="","",IFERROR(VLOOKUP($E27,Objekte!$A$6:$T$35,9,FALSE),""))</f>
        <v>Lea Fischer</v>
      </c>
      <c r="H27" s="22" t="s">
        <v>125</v>
      </c>
      <c r="I27" s="22" t="s">
        <v>126</v>
      </c>
      <c r="J27" s="22" t="s">
        <v>143</v>
      </c>
      <c r="K27" s="22" t="s">
        <v>180</v>
      </c>
      <c r="L27" s="25">
        <v>1100</v>
      </c>
      <c r="M27" s="25">
        <v>1100</v>
      </c>
      <c r="N27" s="26">
        <v>0</v>
      </c>
      <c r="O27" s="27">
        <f t="shared" si="1"/>
        <v>0</v>
      </c>
      <c r="P27" s="22" t="s">
        <v>129</v>
      </c>
      <c r="Q27" s="23">
        <v>45811</v>
      </c>
      <c r="R27" s="23">
        <v>45811</v>
      </c>
      <c r="S27" s="27">
        <f t="shared" si="2"/>
        <v>1100</v>
      </c>
      <c r="T27" s="27">
        <f t="shared" si="3"/>
        <v>0</v>
      </c>
      <c r="U27" s="24" t="str">
        <f t="shared" ca="1" si="4"/>
        <v/>
      </c>
      <c r="V27" s="1"/>
      <c r="W27" s="1"/>
      <c r="X27" s="1"/>
      <c r="Y27" s="1"/>
      <c r="Z27" s="1"/>
    </row>
    <row r="28" spans="1:26" x14ac:dyDescent="0.25">
      <c r="A28" s="22" t="s">
        <v>181</v>
      </c>
      <c r="B28" s="23">
        <v>45841</v>
      </c>
      <c r="C28" s="24">
        <f t="shared" si="0"/>
        <v>2025</v>
      </c>
      <c r="D28" s="24" t="str">
        <f>IF($B28="","",INDEX(Listen!$B$2:$B$13,MONTH($B28)))</f>
        <v>Juli</v>
      </c>
      <c r="E28" s="22" t="s">
        <v>87</v>
      </c>
      <c r="F28" s="24" t="str">
        <f>IF($E28="","",IFERROR(VLOOKUP($E28,Objekte!$A$6:$T$35,2,FALSE),""))</f>
        <v>Beispielhaus Nord</v>
      </c>
      <c r="G28" s="24" t="str">
        <f>IF($E28="","",IFERROR(VLOOKUP($E28,Objekte!$A$6:$T$35,9,FALSE),""))</f>
        <v>Lea Fischer</v>
      </c>
      <c r="H28" s="22" t="s">
        <v>125</v>
      </c>
      <c r="I28" s="22" t="s">
        <v>126</v>
      </c>
      <c r="J28" s="22" t="s">
        <v>182</v>
      </c>
      <c r="K28" s="22" t="s">
        <v>183</v>
      </c>
      <c r="L28" s="25">
        <v>1100</v>
      </c>
      <c r="M28" s="25">
        <v>800</v>
      </c>
      <c r="N28" s="26">
        <v>0</v>
      </c>
      <c r="O28" s="27">
        <f t="shared" si="1"/>
        <v>0</v>
      </c>
      <c r="P28" s="22" t="s">
        <v>184</v>
      </c>
      <c r="Q28" s="23">
        <v>45841</v>
      </c>
      <c r="R28" s="23">
        <v>45843</v>
      </c>
      <c r="S28" s="27">
        <f t="shared" si="2"/>
        <v>800</v>
      </c>
      <c r="T28" s="27">
        <f t="shared" si="3"/>
        <v>300</v>
      </c>
      <c r="U28" s="24" t="str">
        <f t="shared" ca="1" si="4"/>
        <v>überfällig</v>
      </c>
      <c r="V28" s="1"/>
      <c r="W28" s="1"/>
      <c r="X28" s="1"/>
      <c r="Y28" s="1"/>
      <c r="Z28" s="1"/>
    </row>
    <row r="29" spans="1:26" x14ac:dyDescent="0.25">
      <c r="A29" s="22" t="s">
        <v>185</v>
      </c>
      <c r="B29" s="23">
        <v>45872</v>
      </c>
      <c r="C29" s="24">
        <f t="shared" si="0"/>
        <v>2025</v>
      </c>
      <c r="D29" s="24" t="str">
        <f>IF($B29="","",INDEX(Listen!$B$2:$B$13,MONTH($B29)))</f>
        <v>August</v>
      </c>
      <c r="E29" s="22" t="s">
        <v>87</v>
      </c>
      <c r="F29" s="24" t="str">
        <f>IF($E29="","",IFERROR(VLOOKUP($E29,Objekte!$A$6:$T$35,2,FALSE),""))</f>
        <v>Beispielhaus Nord</v>
      </c>
      <c r="G29" s="24" t="str">
        <f>IF($E29="","",IFERROR(VLOOKUP($E29,Objekte!$A$6:$T$35,9,FALSE),""))</f>
        <v>Lea Fischer</v>
      </c>
      <c r="H29" s="22" t="s">
        <v>125</v>
      </c>
      <c r="I29" s="22" t="s">
        <v>126</v>
      </c>
      <c r="J29" s="22" t="s">
        <v>149</v>
      </c>
      <c r="K29" s="22" t="s">
        <v>186</v>
      </c>
      <c r="L29" s="25">
        <v>1100</v>
      </c>
      <c r="M29" s="25">
        <v>1100</v>
      </c>
      <c r="N29" s="26">
        <v>0</v>
      </c>
      <c r="O29" s="27">
        <f t="shared" si="1"/>
        <v>0</v>
      </c>
      <c r="P29" s="22" t="s">
        <v>129</v>
      </c>
      <c r="Q29" s="23">
        <v>45872</v>
      </c>
      <c r="R29" s="23">
        <v>45872</v>
      </c>
      <c r="S29" s="27">
        <f t="shared" si="2"/>
        <v>1100</v>
      </c>
      <c r="T29" s="27">
        <f t="shared" si="3"/>
        <v>0</v>
      </c>
      <c r="U29" s="24" t="str">
        <f t="shared" ca="1" si="4"/>
        <v/>
      </c>
      <c r="V29" s="1"/>
      <c r="W29" s="1"/>
      <c r="X29" s="1"/>
      <c r="Y29" s="1"/>
      <c r="Z29" s="1"/>
    </row>
    <row r="30" spans="1:26" x14ac:dyDescent="0.25">
      <c r="A30" s="22" t="s">
        <v>187</v>
      </c>
      <c r="B30" s="23">
        <v>45660</v>
      </c>
      <c r="C30" s="24">
        <f t="shared" si="0"/>
        <v>2025</v>
      </c>
      <c r="D30" s="24" t="str">
        <f>IF($B30="","",INDEX(Listen!$B$2:$B$13,MONTH($B30)))</f>
        <v>Januar</v>
      </c>
      <c r="E30" s="22" t="s">
        <v>93</v>
      </c>
      <c r="F30" s="24" t="str">
        <f>IF($E30="","",IFERROR(VLOOKUP($E30,Objekte!$A$6:$T$35,2,FALSE),""))</f>
        <v>Beispielhaus Süd</v>
      </c>
      <c r="G30" s="24" t="str">
        <f>IF($E30="","",IFERROR(VLOOKUP($E30,Objekte!$A$6:$T$35,9,FALSE),""))</f>
        <v>Nico Brandt</v>
      </c>
      <c r="H30" s="22" t="s">
        <v>125</v>
      </c>
      <c r="I30" s="22" t="s">
        <v>126</v>
      </c>
      <c r="J30" s="22" t="s">
        <v>127</v>
      </c>
      <c r="K30" s="22" t="s">
        <v>188</v>
      </c>
      <c r="L30" s="25">
        <v>750</v>
      </c>
      <c r="M30" s="25">
        <v>750</v>
      </c>
      <c r="N30" s="26">
        <v>0</v>
      </c>
      <c r="O30" s="27">
        <f t="shared" si="1"/>
        <v>0</v>
      </c>
      <c r="P30" s="22" t="s">
        <v>129</v>
      </c>
      <c r="Q30" s="23">
        <v>45660</v>
      </c>
      <c r="R30" s="23">
        <v>45660</v>
      </c>
      <c r="S30" s="27">
        <f t="shared" si="2"/>
        <v>750</v>
      </c>
      <c r="T30" s="27">
        <f t="shared" si="3"/>
        <v>0</v>
      </c>
      <c r="U30" s="24" t="str">
        <f t="shared" ca="1" si="4"/>
        <v/>
      </c>
      <c r="V30" s="1"/>
      <c r="W30" s="1"/>
      <c r="X30" s="1"/>
      <c r="Y30" s="1"/>
      <c r="Z30" s="1"/>
    </row>
    <row r="31" spans="1:26" x14ac:dyDescent="0.25">
      <c r="A31" s="22" t="s">
        <v>189</v>
      </c>
      <c r="B31" s="23">
        <v>45691</v>
      </c>
      <c r="C31" s="24">
        <f t="shared" si="0"/>
        <v>2025</v>
      </c>
      <c r="D31" s="24" t="str">
        <f>IF($B31="","",INDEX(Listen!$B$2:$B$13,MONTH($B31)))</f>
        <v>Februar</v>
      </c>
      <c r="E31" s="22" t="s">
        <v>93</v>
      </c>
      <c r="F31" s="24" t="str">
        <f>IF($E31="","",IFERROR(VLOOKUP($E31,Objekte!$A$6:$T$35,2,FALSE),""))</f>
        <v>Beispielhaus Süd</v>
      </c>
      <c r="G31" s="24" t="str">
        <f>IF($E31="","",IFERROR(VLOOKUP($E31,Objekte!$A$6:$T$35,9,FALSE),""))</f>
        <v>Nico Brandt</v>
      </c>
      <c r="H31" s="22" t="s">
        <v>125</v>
      </c>
      <c r="I31" s="22" t="s">
        <v>126</v>
      </c>
      <c r="J31" s="22" t="s">
        <v>131</v>
      </c>
      <c r="K31" s="22" t="s">
        <v>190</v>
      </c>
      <c r="L31" s="25">
        <v>750</v>
      </c>
      <c r="M31" s="25">
        <v>750</v>
      </c>
      <c r="N31" s="26">
        <v>0</v>
      </c>
      <c r="O31" s="27">
        <f t="shared" si="1"/>
        <v>0</v>
      </c>
      <c r="P31" s="22" t="s">
        <v>129</v>
      </c>
      <c r="Q31" s="23">
        <v>45691</v>
      </c>
      <c r="R31" s="23">
        <v>45691</v>
      </c>
      <c r="S31" s="27">
        <f t="shared" si="2"/>
        <v>750</v>
      </c>
      <c r="T31" s="27">
        <f t="shared" si="3"/>
        <v>0</v>
      </c>
      <c r="U31" s="24" t="str">
        <f t="shared" ca="1" si="4"/>
        <v/>
      </c>
      <c r="V31" s="1"/>
      <c r="W31" s="1"/>
      <c r="X31" s="1"/>
      <c r="Y31" s="1"/>
      <c r="Z31" s="1"/>
    </row>
    <row r="32" spans="1:26" x14ac:dyDescent="0.25">
      <c r="A32" s="22" t="s">
        <v>191</v>
      </c>
      <c r="B32" s="23">
        <v>45719</v>
      </c>
      <c r="C32" s="24">
        <f t="shared" si="0"/>
        <v>2025</v>
      </c>
      <c r="D32" s="24" t="str">
        <f>IF($B32="","",INDEX(Listen!$B$2:$B$13,MONTH($B32)))</f>
        <v>März</v>
      </c>
      <c r="E32" s="22" t="s">
        <v>93</v>
      </c>
      <c r="F32" s="24" t="str">
        <f>IF($E32="","",IFERROR(VLOOKUP($E32,Objekte!$A$6:$T$35,2,FALSE),""))</f>
        <v>Beispielhaus Süd</v>
      </c>
      <c r="G32" s="24" t="str">
        <f>IF($E32="","",IFERROR(VLOOKUP($E32,Objekte!$A$6:$T$35,9,FALSE),""))</f>
        <v>Nico Brandt</v>
      </c>
      <c r="H32" s="22" t="s">
        <v>125</v>
      </c>
      <c r="I32" s="22" t="s">
        <v>126</v>
      </c>
      <c r="J32" s="22" t="s">
        <v>134</v>
      </c>
      <c r="K32" s="22" t="s">
        <v>192</v>
      </c>
      <c r="L32" s="25">
        <v>750</v>
      </c>
      <c r="M32" s="25">
        <v>750</v>
      </c>
      <c r="N32" s="26">
        <v>0</v>
      </c>
      <c r="O32" s="27">
        <f t="shared" si="1"/>
        <v>0</v>
      </c>
      <c r="P32" s="22" t="s">
        <v>129</v>
      </c>
      <c r="Q32" s="23">
        <v>45719</v>
      </c>
      <c r="R32" s="23">
        <v>45719</v>
      </c>
      <c r="S32" s="27">
        <f t="shared" si="2"/>
        <v>750</v>
      </c>
      <c r="T32" s="27">
        <f t="shared" si="3"/>
        <v>0</v>
      </c>
      <c r="U32" s="24" t="str">
        <f t="shared" ca="1" si="4"/>
        <v/>
      </c>
      <c r="V32" s="1"/>
      <c r="W32" s="1"/>
      <c r="X32" s="1"/>
      <c r="Y32" s="1"/>
      <c r="Z32" s="1"/>
    </row>
    <row r="33" spans="1:26" x14ac:dyDescent="0.25">
      <c r="A33" s="22" t="s">
        <v>193</v>
      </c>
      <c r="B33" s="23">
        <v>45750</v>
      </c>
      <c r="C33" s="24">
        <f t="shared" si="0"/>
        <v>2025</v>
      </c>
      <c r="D33" s="24" t="str">
        <f>IF($B33="","",INDEX(Listen!$B$2:$B$13,MONTH($B33)))</f>
        <v>April</v>
      </c>
      <c r="E33" s="22" t="s">
        <v>93</v>
      </c>
      <c r="F33" s="24" t="str">
        <f>IF($E33="","",IFERROR(VLOOKUP($E33,Objekte!$A$6:$T$35,2,FALSE),""))</f>
        <v>Beispielhaus Süd</v>
      </c>
      <c r="G33" s="24" t="str">
        <f>IF($E33="","",IFERROR(VLOOKUP($E33,Objekte!$A$6:$T$35,9,FALSE),""))</f>
        <v>Nico Brandt</v>
      </c>
      <c r="H33" s="22" t="s">
        <v>125</v>
      </c>
      <c r="I33" s="22" t="s">
        <v>126</v>
      </c>
      <c r="J33" s="22" t="s">
        <v>137</v>
      </c>
      <c r="K33" s="22" t="s">
        <v>194</v>
      </c>
      <c r="L33" s="25">
        <v>750</v>
      </c>
      <c r="M33" s="25">
        <v>750</v>
      </c>
      <c r="N33" s="26">
        <v>0</v>
      </c>
      <c r="O33" s="27">
        <f t="shared" si="1"/>
        <v>0</v>
      </c>
      <c r="P33" s="22" t="s">
        <v>129</v>
      </c>
      <c r="Q33" s="23">
        <v>45750</v>
      </c>
      <c r="R33" s="23">
        <v>45750</v>
      </c>
      <c r="S33" s="27">
        <f t="shared" si="2"/>
        <v>750</v>
      </c>
      <c r="T33" s="27">
        <f t="shared" si="3"/>
        <v>0</v>
      </c>
      <c r="U33" s="24" t="str">
        <f t="shared" ca="1" si="4"/>
        <v/>
      </c>
      <c r="V33" s="1"/>
      <c r="W33" s="1"/>
      <c r="X33" s="1"/>
      <c r="Y33" s="1"/>
      <c r="Z33" s="1"/>
    </row>
    <row r="34" spans="1:26" x14ac:dyDescent="0.25">
      <c r="A34" s="22" t="s">
        <v>195</v>
      </c>
      <c r="B34" s="23">
        <v>45780</v>
      </c>
      <c r="C34" s="24">
        <f t="shared" si="0"/>
        <v>2025</v>
      </c>
      <c r="D34" s="24" t="str">
        <f>IF($B34="","",INDEX(Listen!$B$2:$B$13,MONTH($B34)))</f>
        <v>Mai</v>
      </c>
      <c r="E34" s="22" t="s">
        <v>93</v>
      </c>
      <c r="F34" s="24" t="str">
        <f>IF($E34="","",IFERROR(VLOOKUP($E34,Objekte!$A$6:$T$35,2,FALSE),""))</f>
        <v>Beispielhaus Süd</v>
      </c>
      <c r="G34" s="24" t="str">
        <f>IF($E34="","",IFERROR(VLOOKUP($E34,Objekte!$A$6:$T$35,9,FALSE),""))</f>
        <v>Nico Brandt</v>
      </c>
      <c r="H34" s="22" t="s">
        <v>125</v>
      </c>
      <c r="I34" s="22" t="s">
        <v>126</v>
      </c>
      <c r="J34" s="22" t="s">
        <v>140</v>
      </c>
      <c r="K34" s="22" t="s">
        <v>196</v>
      </c>
      <c r="L34" s="25">
        <v>750</v>
      </c>
      <c r="M34" s="25">
        <v>750</v>
      </c>
      <c r="N34" s="26">
        <v>0</v>
      </c>
      <c r="O34" s="27">
        <f t="shared" si="1"/>
        <v>0</v>
      </c>
      <c r="P34" s="22" t="s">
        <v>129</v>
      </c>
      <c r="Q34" s="23">
        <v>45780</v>
      </c>
      <c r="R34" s="23">
        <v>45780</v>
      </c>
      <c r="S34" s="27">
        <f t="shared" si="2"/>
        <v>750</v>
      </c>
      <c r="T34" s="27">
        <f t="shared" si="3"/>
        <v>0</v>
      </c>
      <c r="U34" s="24" t="str">
        <f t="shared" ca="1" si="4"/>
        <v/>
      </c>
      <c r="V34" s="1"/>
      <c r="W34" s="1"/>
      <c r="X34" s="1"/>
      <c r="Y34" s="1"/>
      <c r="Z34" s="1"/>
    </row>
    <row r="35" spans="1:26" x14ac:dyDescent="0.25">
      <c r="A35" s="22" t="s">
        <v>197</v>
      </c>
      <c r="B35" s="23">
        <v>45811</v>
      </c>
      <c r="C35" s="24">
        <f t="shared" si="0"/>
        <v>2025</v>
      </c>
      <c r="D35" s="24" t="str">
        <f>IF($B35="","",INDEX(Listen!$B$2:$B$13,MONTH($B35)))</f>
        <v>Juni</v>
      </c>
      <c r="E35" s="22" t="s">
        <v>93</v>
      </c>
      <c r="F35" s="24" t="str">
        <f>IF($E35="","",IFERROR(VLOOKUP($E35,Objekte!$A$6:$T$35,2,FALSE),""))</f>
        <v>Beispielhaus Süd</v>
      </c>
      <c r="G35" s="24" t="str">
        <f>IF($E35="","",IFERROR(VLOOKUP($E35,Objekte!$A$6:$T$35,9,FALSE),""))</f>
        <v>Nico Brandt</v>
      </c>
      <c r="H35" s="22" t="s">
        <v>125</v>
      </c>
      <c r="I35" s="22" t="s">
        <v>126</v>
      </c>
      <c r="J35" s="22" t="s">
        <v>143</v>
      </c>
      <c r="K35" s="22" t="s">
        <v>198</v>
      </c>
      <c r="L35" s="25">
        <v>750</v>
      </c>
      <c r="M35" s="25">
        <v>750</v>
      </c>
      <c r="N35" s="26">
        <v>0</v>
      </c>
      <c r="O35" s="27">
        <f t="shared" si="1"/>
        <v>0</v>
      </c>
      <c r="P35" s="22" t="s">
        <v>129</v>
      </c>
      <c r="Q35" s="23">
        <v>45811</v>
      </c>
      <c r="R35" s="23">
        <v>45811</v>
      </c>
      <c r="S35" s="27">
        <f t="shared" si="2"/>
        <v>750</v>
      </c>
      <c r="T35" s="27">
        <f t="shared" si="3"/>
        <v>0</v>
      </c>
      <c r="U35" s="24" t="str">
        <f t="shared" ca="1" si="4"/>
        <v/>
      </c>
      <c r="V35" s="1"/>
      <c r="W35" s="1"/>
      <c r="X35" s="1"/>
      <c r="Y35" s="1"/>
      <c r="Z35" s="1"/>
    </row>
    <row r="36" spans="1:26" x14ac:dyDescent="0.25">
      <c r="A36" s="22" t="s">
        <v>199</v>
      </c>
      <c r="B36" s="23">
        <v>45841</v>
      </c>
      <c r="C36" s="24">
        <f t="shared" si="0"/>
        <v>2025</v>
      </c>
      <c r="D36" s="24" t="str">
        <f>IF($B36="","",INDEX(Listen!$B$2:$B$13,MONTH($B36)))</f>
        <v>Juli</v>
      </c>
      <c r="E36" s="22" t="s">
        <v>93</v>
      </c>
      <c r="F36" s="24" t="str">
        <f>IF($E36="","",IFERROR(VLOOKUP($E36,Objekte!$A$6:$T$35,2,FALSE),""))</f>
        <v>Beispielhaus Süd</v>
      </c>
      <c r="G36" s="24" t="str">
        <f>IF($E36="","",IFERROR(VLOOKUP($E36,Objekte!$A$6:$T$35,9,FALSE),""))</f>
        <v>Nico Brandt</v>
      </c>
      <c r="H36" s="22" t="s">
        <v>125</v>
      </c>
      <c r="I36" s="22" t="s">
        <v>126</v>
      </c>
      <c r="J36" s="22" t="s">
        <v>146</v>
      </c>
      <c r="K36" s="22" t="s">
        <v>200</v>
      </c>
      <c r="L36" s="25">
        <v>750</v>
      </c>
      <c r="M36" s="25">
        <v>750</v>
      </c>
      <c r="N36" s="26">
        <v>0</v>
      </c>
      <c r="O36" s="27">
        <f t="shared" si="1"/>
        <v>0</v>
      </c>
      <c r="P36" s="22" t="s">
        <v>129</v>
      </c>
      <c r="Q36" s="23">
        <v>45841</v>
      </c>
      <c r="R36" s="23">
        <v>45846</v>
      </c>
      <c r="S36" s="27">
        <f t="shared" si="2"/>
        <v>750</v>
      </c>
      <c r="T36" s="27">
        <f t="shared" si="3"/>
        <v>0</v>
      </c>
      <c r="U36" s="24" t="str">
        <f t="shared" ca="1" si="4"/>
        <v/>
      </c>
      <c r="V36" s="1"/>
      <c r="W36" s="1"/>
      <c r="X36" s="1"/>
      <c r="Y36" s="1"/>
      <c r="Z36" s="1"/>
    </row>
    <row r="37" spans="1:26" x14ac:dyDescent="0.25">
      <c r="A37" s="22" t="s">
        <v>201</v>
      </c>
      <c r="B37" s="23">
        <v>45872</v>
      </c>
      <c r="C37" s="24">
        <f t="shared" si="0"/>
        <v>2025</v>
      </c>
      <c r="D37" s="24" t="str">
        <f>IF($B37="","",INDEX(Listen!$B$2:$B$13,MONTH($B37)))</f>
        <v>August</v>
      </c>
      <c r="E37" s="22" t="s">
        <v>93</v>
      </c>
      <c r="F37" s="24" t="str">
        <f>IF($E37="","",IFERROR(VLOOKUP($E37,Objekte!$A$6:$T$35,2,FALSE),""))</f>
        <v>Beispielhaus Süd</v>
      </c>
      <c r="G37" s="24" t="str">
        <f>IF($E37="","",IFERROR(VLOOKUP($E37,Objekte!$A$6:$T$35,9,FALSE),""))</f>
        <v>Nico Brandt</v>
      </c>
      <c r="H37" s="22" t="s">
        <v>125</v>
      </c>
      <c r="I37" s="22" t="s">
        <v>126</v>
      </c>
      <c r="J37" s="22" t="s">
        <v>149</v>
      </c>
      <c r="K37" s="22" t="s">
        <v>202</v>
      </c>
      <c r="L37" s="25">
        <v>750</v>
      </c>
      <c r="M37" s="25">
        <v>750</v>
      </c>
      <c r="N37" s="26">
        <v>0</v>
      </c>
      <c r="O37" s="27">
        <f t="shared" si="1"/>
        <v>0</v>
      </c>
      <c r="P37" s="22" t="s">
        <v>129</v>
      </c>
      <c r="Q37" s="23">
        <v>45872</v>
      </c>
      <c r="R37" s="23">
        <v>45872</v>
      </c>
      <c r="S37" s="27">
        <f t="shared" si="2"/>
        <v>750</v>
      </c>
      <c r="T37" s="27">
        <f t="shared" si="3"/>
        <v>0</v>
      </c>
      <c r="U37" s="24" t="str">
        <f t="shared" ca="1" si="4"/>
        <v/>
      </c>
      <c r="V37" s="1"/>
      <c r="W37" s="1"/>
      <c r="X37" s="1"/>
      <c r="Y37" s="1"/>
      <c r="Z37" s="1"/>
    </row>
    <row r="38" spans="1:26" x14ac:dyDescent="0.25">
      <c r="A38" s="22" t="s">
        <v>203</v>
      </c>
      <c r="B38" s="23">
        <v>45719</v>
      </c>
      <c r="C38" s="24">
        <f t="shared" si="0"/>
        <v>2025</v>
      </c>
      <c r="D38" s="24" t="str">
        <f>IF($B38="","",INDEX(Listen!$B$2:$B$13,MONTH($B38)))</f>
        <v>März</v>
      </c>
      <c r="E38" s="22" t="s">
        <v>98</v>
      </c>
      <c r="F38" s="24" t="str">
        <f>IF($E38="","",IFERROR(VLOOKUP($E38,Objekte!$A$6:$T$35,2,FALSE),""))</f>
        <v>Beispielhaus Süd</v>
      </c>
      <c r="G38" s="24" t="str">
        <f>IF($E38="","",IFERROR(VLOOKUP($E38,Objekte!$A$6:$T$35,9,FALSE),""))</f>
        <v>Timo Seidel</v>
      </c>
      <c r="H38" s="22" t="s">
        <v>125</v>
      </c>
      <c r="I38" s="22" t="s">
        <v>126</v>
      </c>
      <c r="J38" s="22" t="s">
        <v>134</v>
      </c>
      <c r="K38" s="22" t="s">
        <v>204</v>
      </c>
      <c r="L38" s="25">
        <v>70</v>
      </c>
      <c r="M38" s="25">
        <v>70</v>
      </c>
      <c r="N38" s="26">
        <v>0</v>
      </c>
      <c r="O38" s="27">
        <f t="shared" si="1"/>
        <v>0</v>
      </c>
      <c r="P38" s="22" t="s">
        <v>129</v>
      </c>
      <c r="Q38" s="23">
        <v>45719</v>
      </c>
      <c r="R38" s="23">
        <v>45719</v>
      </c>
      <c r="S38" s="27">
        <f t="shared" si="2"/>
        <v>70</v>
      </c>
      <c r="T38" s="27">
        <f t="shared" si="3"/>
        <v>0</v>
      </c>
      <c r="U38" s="24" t="str">
        <f t="shared" ca="1" si="4"/>
        <v/>
      </c>
      <c r="V38" s="1"/>
      <c r="W38" s="1"/>
      <c r="X38" s="1"/>
      <c r="Y38" s="1"/>
      <c r="Z38" s="1"/>
    </row>
    <row r="39" spans="1:26" x14ac:dyDescent="0.25">
      <c r="A39" s="22" t="s">
        <v>205</v>
      </c>
      <c r="B39" s="23">
        <v>45750</v>
      </c>
      <c r="C39" s="24">
        <f t="shared" si="0"/>
        <v>2025</v>
      </c>
      <c r="D39" s="24" t="str">
        <f>IF($B39="","",INDEX(Listen!$B$2:$B$13,MONTH($B39)))</f>
        <v>April</v>
      </c>
      <c r="E39" s="22" t="s">
        <v>98</v>
      </c>
      <c r="F39" s="24" t="str">
        <f>IF($E39="","",IFERROR(VLOOKUP($E39,Objekte!$A$6:$T$35,2,FALSE),""))</f>
        <v>Beispielhaus Süd</v>
      </c>
      <c r="G39" s="24" t="str">
        <f>IF($E39="","",IFERROR(VLOOKUP($E39,Objekte!$A$6:$T$35,9,FALSE),""))</f>
        <v>Timo Seidel</v>
      </c>
      <c r="H39" s="22" t="s">
        <v>125</v>
      </c>
      <c r="I39" s="22" t="s">
        <v>126</v>
      </c>
      <c r="J39" s="22" t="s">
        <v>137</v>
      </c>
      <c r="K39" s="22" t="s">
        <v>206</v>
      </c>
      <c r="L39" s="25">
        <v>70</v>
      </c>
      <c r="M39" s="25">
        <v>70</v>
      </c>
      <c r="N39" s="26">
        <v>0</v>
      </c>
      <c r="O39" s="27">
        <f t="shared" si="1"/>
        <v>0</v>
      </c>
      <c r="P39" s="22" t="s">
        <v>129</v>
      </c>
      <c r="Q39" s="23">
        <v>45750</v>
      </c>
      <c r="R39" s="23">
        <v>45750</v>
      </c>
      <c r="S39" s="27">
        <f t="shared" si="2"/>
        <v>70</v>
      </c>
      <c r="T39" s="27">
        <f t="shared" si="3"/>
        <v>0</v>
      </c>
      <c r="U39" s="24" t="str">
        <f t="shared" ca="1" si="4"/>
        <v/>
      </c>
      <c r="V39" s="1"/>
      <c r="W39" s="1"/>
      <c r="X39" s="1"/>
      <c r="Y39" s="1"/>
      <c r="Z39" s="1"/>
    </row>
    <row r="40" spans="1:26" x14ac:dyDescent="0.25">
      <c r="A40" s="22" t="s">
        <v>207</v>
      </c>
      <c r="B40" s="23">
        <v>45780</v>
      </c>
      <c r="C40" s="24">
        <f t="shared" si="0"/>
        <v>2025</v>
      </c>
      <c r="D40" s="24" t="str">
        <f>IF($B40="","",INDEX(Listen!$B$2:$B$13,MONTH($B40)))</f>
        <v>Mai</v>
      </c>
      <c r="E40" s="22" t="s">
        <v>98</v>
      </c>
      <c r="F40" s="24" t="str">
        <f>IF($E40="","",IFERROR(VLOOKUP($E40,Objekte!$A$6:$T$35,2,FALSE),""))</f>
        <v>Beispielhaus Süd</v>
      </c>
      <c r="G40" s="24" t="str">
        <f>IF($E40="","",IFERROR(VLOOKUP($E40,Objekte!$A$6:$T$35,9,FALSE),""))</f>
        <v>Timo Seidel</v>
      </c>
      <c r="H40" s="22" t="s">
        <v>125</v>
      </c>
      <c r="I40" s="22" t="s">
        <v>126</v>
      </c>
      <c r="J40" s="22" t="s">
        <v>140</v>
      </c>
      <c r="K40" s="22" t="s">
        <v>208</v>
      </c>
      <c r="L40" s="25">
        <v>70</v>
      </c>
      <c r="M40" s="25">
        <v>70</v>
      </c>
      <c r="N40" s="26">
        <v>0</v>
      </c>
      <c r="O40" s="27">
        <f t="shared" si="1"/>
        <v>0</v>
      </c>
      <c r="P40" s="22" t="s">
        <v>129</v>
      </c>
      <c r="Q40" s="23">
        <v>45780</v>
      </c>
      <c r="R40" s="23">
        <v>45780</v>
      </c>
      <c r="S40" s="27">
        <f t="shared" si="2"/>
        <v>70</v>
      </c>
      <c r="T40" s="27">
        <f t="shared" si="3"/>
        <v>0</v>
      </c>
      <c r="U40" s="24" t="str">
        <f t="shared" ca="1" si="4"/>
        <v/>
      </c>
      <c r="V40" s="1"/>
      <c r="W40" s="1"/>
      <c r="X40" s="1"/>
      <c r="Y40" s="1"/>
      <c r="Z40" s="1"/>
    </row>
    <row r="41" spans="1:26" x14ac:dyDescent="0.25">
      <c r="A41" s="22" t="s">
        <v>209</v>
      </c>
      <c r="B41" s="23">
        <v>45811</v>
      </c>
      <c r="C41" s="24">
        <f t="shared" si="0"/>
        <v>2025</v>
      </c>
      <c r="D41" s="24" t="str">
        <f>IF($B41="","",INDEX(Listen!$B$2:$B$13,MONTH($B41)))</f>
        <v>Juni</v>
      </c>
      <c r="E41" s="22" t="s">
        <v>98</v>
      </c>
      <c r="F41" s="24" t="str">
        <f>IF($E41="","",IFERROR(VLOOKUP($E41,Objekte!$A$6:$T$35,2,FALSE),""))</f>
        <v>Beispielhaus Süd</v>
      </c>
      <c r="G41" s="24" t="str">
        <f>IF($E41="","",IFERROR(VLOOKUP($E41,Objekte!$A$6:$T$35,9,FALSE),""))</f>
        <v>Timo Seidel</v>
      </c>
      <c r="H41" s="22" t="s">
        <v>125</v>
      </c>
      <c r="I41" s="22" t="s">
        <v>126</v>
      </c>
      <c r="J41" s="22" t="s">
        <v>143</v>
      </c>
      <c r="K41" s="22" t="s">
        <v>210</v>
      </c>
      <c r="L41" s="25">
        <v>70</v>
      </c>
      <c r="M41" s="25">
        <v>70</v>
      </c>
      <c r="N41" s="26">
        <v>0</v>
      </c>
      <c r="O41" s="27">
        <f t="shared" si="1"/>
        <v>0</v>
      </c>
      <c r="P41" s="22" t="s">
        <v>129</v>
      </c>
      <c r="Q41" s="23">
        <v>45811</v>
      </c>
      <c r="R41" s="23">
        <v>45811</v>
      </c>
      <c r="S41" s="27">
        <f t="shared" si="2"/>
        <v>70</v>
      </c>
      <c r="T41" s="27">
        <f t="shared" si="3"/>
        <v>0</v>
      </c>
      <c r="U41" s="24" t="str">
        <f t="shared" ca="1" si="4"/>
        <v/>
      </c>
      <c r="V41" s="1"/>
      <c r="W41" s="1"/>
      <c r="X41" s="1"/>
      <c r="Y41" s="1"/>
      <c r="Z41" s="1"/>
    </row>
    <row r="42" spans="1:26" x14ac:dyDescent="0.25">
      <c r="A42" s="22" t="s">
        <v>211</v>
      </c>
      <c r="B42" s="23">
        <v>45841</v>
      </c>
      <c r="C42" s="24">
        <f t="shared" si="0"/>
        <v>2025</v>
      </c>
      <c r="D42" s="24" t="str">
        <f>IF($B42="","",INDEX(Listen!$B$2:$B$13,MONTH($B42)))</f>
        <v>Juli</v>
      </c>
      <c r="E42" s="22" t="s">
        <v>98</v>
      </c>
      <c r="F42" s="24" t="str">
        <f>IF($E42="","",IFERROR(VLOOKUP($E42,Objekte!$A$6:$T$35,2,FALSE),""))</f>
        <v>Beispielhaus Süd</v>
      </c>
      <c r="G42" s="24" t="str">
        <f>IF($E42="","",IFERROR(VLOOKUP($E42,Objekte!$A$6:$T$35,9,FALSE),""))</f>
        <v>Timo Seidel</v>
      </c>
      <c r="H42" s="22" t="s">
        <v>125</v>
      </c>
      <c r="I42" s="22" t="s">
        <v>126</v>
      </c>
      <c r="J42" s="22" t="s">
        <v>146</v>
      </c>
      <c r="K42" s="22" t="s">
        <v>212</v>
      </c>
      <c r="L42" s="25">
        <v>70</v>
      </c>
      <c r="M42" s="25">
        <v>70</v>
      </c>
      <c r="N42" s="26">
        <v>0</v>
      </c>
      <c r="O42" s="27">
        <f t="shared" si="1"/>
        <v>0</v>
      </c>
      <c r="P42" s="22" t="s">
        <v>129</v>
      </c>
      <c r="Q42" s="23">
        <v>45841</v>
      </c>
      <c r="R42" s="23">
        <v>45846</v>
      </c>
      <c r="S42" s="27">
        <f t="shared" si="2"/>
        <v>70</v>
      </c>
      <c r="T42" s="27">
        <f t="shared" si="3"/>
        <v>0</v>
      </c>
      <c r="U42" s="24" t="str">
        <f t="shared" ca="1" si="4"/>
        <v/>
      </c>
      <c r="V42" s="1"/>
      <c r="W42" s="1"/>
      <c r="X42" s="1"/>
      <c r="Y42" s="1"/>
      <c r="Z42" s="1"/>
    </row>
    <row r="43" spans="1:26" x14ac:dyDescent="0.25">
      <c r="A43" s="22" t="s">
        <v>213</v>
      </c>
      <c r="B43" s="23">
        <v>45872</v>
      </c>
      <c r="C43" s="24">
        <f t="shared" si="0"/>
        <v>2025</v>
      </c>
      <c r="D43" s="24" t="str">
        <f>IF($B43="","",INDEX(Listen!$B$2:$B$13,MONTH($B43)))</f>
        <v>August</v>
      </c>
      <c r="E43" s="22" t="s">
        <v>98</v>
      </c>
      <c r="F43" s="24" t="str">
        <f>IF($E43="","",IFERROR(VLOOKUP($E43,Objekte!$A$6:$T$35,2,FALSE),""))</f>
        <v>Beispielhaus Süd</v>
      </c>
      <c r="G43" s="24" t="str">
        <f>IF($E43="","",IFERROR(VLOOKUP($E43,Objekte!$A$6:$T$35,9,FALSE),""))</f>
        <v>Timo Seidel</v>
      </c>
      <c r="H43" s="22" t="s">
        <v>125</v>
      </c>
      <c r="I43" s="22" t="s">
        <v>126</v>
      </c>
      <c r="J43" s="22" t="s">
        <v>149</v>
      </c>
      <c r="K43" s="22" t="s">
        <v>214</v>
      </c>
      <c r="L43" s="25">
        <v>70</v>
      </c>
      <c r="M43" s="25">
        <v>70</v>
      </c>
      <c r="N43" s="26">
        <v>0</v>
      </c>
      <c r="O43" s="27">
        <f t="shared" si="1"/>
        <v>0</v>
      </c>
      <c r="P43" s="22" t="s">
        <v>129</v>
      </c>
      <c r="Q43" s="23">
        <v>45872</v>
      </c>
      <c r="R43" s="23">
        <v>45872</v>
      </c>
      <c r="S43" s="27">
        <f t="shared" si="2"/>
        <v>70</v>
      </c>
      <c r="T43" s="27">
        <f t="shared" si="3"/>
        <v>0</v>
      </c>
      <c r="U43" s="24" t="str">
        <f t="shared" ca="1" si="4"/>
        <v/>
      </c>
      <c r="V43" s="1"/>
      <c r="W43" s="1"/>
      <c r="X43" s="1"/>
      <c r="Y43" s="1"/>
      <c r="Z43" s="1"/>
    </row>
    <row r="44" spans="1:26" x14ac:dyDescent="0.25">
      <c r="A44" s="22" t="s">
        <v>215</v>
      </c>
      <c r="B44" s="23">
        <v>45672</v>
      </c>
      <c r="C44" s="24">
        <f t="shared" si="0"/>
        <v>2025</v>
      </c>
      <c r="D44" s="24" t="str">
        <f>IF($B44="","",INDEX(Listen!$B$2:$B$13,MONTH($B44)))</f>
        <v>Januar</v>
      </c>
      <c r="E44" s="22"/>
      <c r="F44" s="24" t="str">
        <f>IF($E44="","",IFERROR(VLOOKUP($E44,Objekte!$A$6:$T$35,2,FALSE),""))</f>
        <v/>
      </c>
      <c r="G44" s="24" t="str">
        <f>IF($E44="","",IFERROR(VLOOKUP($E44,Objekte!$A$6:$T$35,9,FALSE),""))</f>
        <v/>
      </c>
      <c r="H44" s="22" t="s">
        <v>216</v>
      </c>
      <c r="I44" s="22" t="s">
        <v>217</v>
      </c>
      <c r="J44" s="22" t="s">
        <v>218</v>
      </c>
      <c r="K44" s="22" t="s">
        <v>219</v>
      </c>
      <c r="L44" s="25">
        <v>365</v>
      </c>
      <c r="M44" s="25">
        <v>365</v>
      </c>
      <c r="N44" s="26">
        <v>0</v>
      </c>
      <c r="O44" s="27">
        <f t="shared" si="1"/>
        <v>0</v>
      </c>
      <c r="P44" s="22" t="s">
        <v>129</v>
      </c>
      <c r="Q44" s="23">
        <v>45672</v>
      </c>
      <c r="R44" s="23">
        <v>45673</v>
      </c>
      <c r="S44" s="27">
        <f t="shared" si="2"/>
        <v>-365</v>
      </c>
      <c r="T44" s="27">
        <f t="shared" si="3"/>
        <v>0</v>
      </c>
      <c r="U44" s="24" t="str">
        <f t="shared" ca="1" si="4"/>
        <v/>
      </c>
      <c r="V44" s="1"/>
      <c r="W44" s="1"/>
      <c r="X44" s="1"/>
      <c r="Y44" s="1"/>
      <c r="Z44" s="1"/>
    </row>
    <row r="45" spans="1:26" x14ac:dyDescent="0.25">
      <c r="A45" s="22" t="s">
        <v>220</v>
      </c>
      <c r="B45" s="23">
        <v>45762</v>
      </c>
      <c r="C45" s="24">
        <f t="shared" si="0"/>
        <v>2025</v>
      </c>
      <c r="D45" s="24" t="str">
        <f>IF($B45="","",INDEX(Listen!$B$2:$B$13,MONTH($B45)))</f>
        <v>April</v>
      </c>
      <c r="E45" s="22"/>
      <c r="F45" s="24" t="str">
        <f>IF($E45="","",IFERROR(VLOOKUP($E45,Objekte!$A$6:$T$35,2,FALSE),""))</f>
        <v/>
      </c>
      <c r="G45" s="24" t="str">
        <f>IF($E45="","",IFERROR(VLOOKUP($E45,Objekte!$A$6:$T$35,9,FALSE),""))</f>
        <v/>
      </c>
      <c r="H45" s="22" t="s">
        <v>216</v>
      </c>
      <c r="I45" s="22" t="s">
        <v>217</v>
      </c>
      <c r="J45" s="22" t="s">
        <v>221</v>
      </c>
      <c r="K45" s="22" t="s">
        <v>222</v>
      </c>
      <c r="L45" s="25">
        <v>365</v>
      </c>
      <c r="M45" s="25">
        <v>365</v>
      </c>
      <c r="N45" s="26">
        <v>0</v>
      </c>
      <c r="O45" s="27">
        <f t="shared" si="1"/>
        <v>0</v>
      </c>
      <c r="P45" s="22" t="s">
        <v>129</v>
      </c>
      <c r="Q45" s="23">
        <v>45762</v>
      </c>
      <c r="R45" s="23">
        <v>45763</v>
      </c>
      <c r="S45" s="27">
        <f t="shared" si="2"/>
        <v>-365</v>
      </c>
      <c r="T45" s="27">
        <f t="shared" si="3"/>
        <v>0</v>
      </c>
      <c r="U45" s="24" t="str">
        <f t="shared" ca="1" si="4"/>
        <v/>
      </c>
      <c r="V45" s="1"/>
      <c r="W45" s="1"/>
      <c r="X45" s="1"/>
      <c r="Y45" s="1"/>
      <c r="Z45" s="1"/>
    </row>
    <row r="46" spans="1:26" x14ac:dyDescent="0.25">
      <c r="A46" s="22" t="s">
        <v>223</v>
      </c>
      <c r="B46" s="23">
        <v>45677</v>
      </c>
      <c r="C46" s="24">
        <f t="shared" si="0"/>
        <v>2025</v>
      </c>
      <c r="D46" s="24" t="str">
        <f>IF($B46="","",INDEX(Listen!$B$2:$B$13,MONTH($B46)))</f>
        <v>Januar</v>
      </c>
      <c r="E46" s="22"/>
      <c r="F46" s="24" t="str">
        <f>IF($E46="","",IFERROR(VLOOKUP($E46,Objekte!$A$6:$T$35,2,FALSE),""))</f>
        <v/>
      </c>
      <c r="G46" s="24" t="str">
        <f>IF($E46="","",IFERROR(VLOOKUP($E46,Objekte!$A$6:$T$35,9,FALSE),""))</f>
        <v/>
      </c>
      <c r="H46" s="22" t="s">
        <v>216</v>
      </c>
      <c r="I46" s="22" t="s">
        <v>224</v>
      </c>
      <c r="J46" s="22" t="s">
        <v>225</v>
      </c>
      <c r="K46" s="22" t="s">
        <v>226</v>
      </c>
      <c r="L46" s="25">
        <v>2280</v>
      </c>
      <c r="M46" s="25">
        <v>2280</v>
      </c>
      <c r="N46" s="26">
        <v>0</v>
      </c>
      <c r="O46" s="27">
        <f t="shared" si="1"/>
        <v>0</v>
      </c>
      <c r="P46" s="22" t="s">
        <v>129</v>
      </c>
      <c r="Q46" s="23">
        <v>45677</v>
      </c>
      <c r="R46" s="23">
        <v>45678</v>
      </c>
      <c r="S46" s="27">
        <f t="shared" si="2"/>
        <v>-2280</v>
      </c>
      <c r="T46" s="27">
        <f t="shared" si="3"/>
        <v>0</v>
      </c>
      <c r="U46" s="24" t="str">
        <f t="shared" ca="1" si="4"/>
        <v/>
      </c>
      <c r="V46" s="1"/>
      <c r="W46" s="1"/>
      <c r="X46" s="1"/>
      <c r="Y46" s="1"/>
      <c r="Z46" s="1"/>
    </row>
    <row r="47" spans="1:26" x14ac:dyDescent="0.25">
      <c r="A47" s="22" t="s">
        <v>227</v>
      </c>
      <c r="B47" s="23">
        <v>45694</v>
      </c>
      <c r="C47" s="24">
        <f t="shared" si="0"/>
        <v>2025</v>
      </c>
      <c r="D47" s="24" t="str">
        <f>IF($B47="","",INDEX(Listen!$B$2:$B$13,MONTH($B47)))</f>
        <v>Februar</v>
      </c>
      <c r="E47" s="22"/>
      <c r="F47" s="24" t="str">
        <f>IF($E47="","",IFERROR(VLOOKUP($E47,Objekte!$A$6:$T$35,2,FALSE),""))</f>
        <v/>
      </c>
      <c r="G47" s="24" t="str">
        <f>IF($E47="","",IFERROR(VLOOKUP($E47,Objekte!$A$6:$T$35,9,FALSE),""))</f>
        <v/>
      </c>
      <c r="H47" s="22" t="s">
        <v>216</v>
      </c>
      <c r="I47" s="22" t="s">
        <v>228</v>
      </c>
      <c r="J47" s="22" t="s">
        <v>229</v>
      </c>
      <c r="K47" s="22" t="s">
        <v>230</v>
      </c>
      <c r="L47" s="25">
        <v>265</v>
      </c>
      <c r="M47" s="25">
        <v>265</v>
      </c>
      <c r="N47" s="26">
        <v>0.19</v>
      </c>
      <c r="O47" s="27">
        <f t="shared" si="1"/>
        <v>50.35</v>
      </c>
      <c r="P47" s="22" t="s">
        <v>129</v>
      </c>
      <c r="Q47" s="23">
        <v>45694</v>
      </c>
      <c r="R47" s="23">
        <v>45694</v>
      </c>
      <c r="S47" s="27">
        <f t="shared" si="2"/>
        <v>-265</v>
      </c>
      <c r="T47" s="27">
        <f t="shared" si="3"/>
        <v>0</v>
      </c>
      <c r="U47" s="24" t="str">
        <f t="shared" ca="1" si="4"/>
        <v/>
      </c>
      <c r="V47" s="1"/>
      <c r="W47" s="1"/>
      <c r="X47" s="1"/>
      <c r="Y47" s="1"/>
      <c r="Z47" s="1"/>
    </row>
    <row r="48" spans="1:26" x14ac:dyDescent="0.25">
      <c r="A48" s="22" t="s">
        <v>231</v>
      </c>
      <c r="B48" s="23">
        <v>45722</v>
      </c>
      <c r="C48" s="24">
        <f t="shared" si="0"/>
        <v>2025</v>
      </c>
      <c r="D48" s="24" t="str">
        <f>IF($B48="","",INDEX(Listen!$B$2:$B$13,MONTH($B48)))</f>
        <v>März</v>
      </c>
      <c r="E48" s="22"/>
      <c r="F48" s="24" t="str">
        <f>IF($E48="","",IFERROR(VLOOKUP($E48,Objekte!$A$6:$T$35,2,FALSE),""))</f>
        <v/>
      </c>
      <c r="G48" s="24" t="str">
        <f>IF($E48="","",IFERROR(VLOOKUP($E48,Objekte!$A$6:$T$35,9,FALSE),""))</f>
        <v/>
      </c>
      <c r="H48" s="22" t="s">
        <v>216</v>
      </c>
      <c r="I48" s="22" t="s">
        <v>228</v>
      </c>
      <c r="J48" s="22" t="s">
        <v>229</v>
      </c>
      <c r="K48" s="22" t="s">
        <v>232</v>
      </c>
      <c r="L48" s="25">
        <v>265</v>
      </c>
      <c r="M48" s="25">
        <v>265</v>
      </c>
      <c r="N48" s="26">
        <v>0.19</v>
      </c>
      <c r="O48" s="27">
        <f t="shared" si="1"/>
        <v>50.35</v>
      </c>
      <c r="P48" s="22" t="s">
        <v>129</v>
      </c>
      <c r="Q48" s="23">
        <v>45722</v>
      </c>
      <c r="R48" s="23">
        <v>45723</v>
      </c>
      <c r="S48" s="27">
        <f t="shared" si="2"/>
        <v>-265</v>
      </c>
      <c r="T48" s="27">
        <f t="shared" si="3"/>
        <v>0</v>
      </c>
      <c r="U48" s="24" t="str">
        <f t="shared" ca="1" si="4"/>
        <v/>
      </c>
      <c r="V48" s="1"/>
      <c r="W48" s="1"/>
      <c r="X48" s="1"/>
      <c r="Y48" s="1"/>
      <c r="Z48" s="1"/>
    </row>
    <row r="49" spans="1:26" x14ac:dyDescent="0.25">
      <c r="A49" s="22" t="s">
        <v>233</v>
      </c>
      <c r="B49" s="23">
        <v>45753</v>
      </c>
      <c r="C49" s="24">
        <f t="shared" si="0"/>
        <v>2025</v>
      </c>
      <c r="D49" s="24" t="str">
        <f>IF($B49="","",INDEX(Listen!$B$2:$B$13,MONTH($B49)))</f>
        <v>April</v>
      </c>
      <c r="E49" s="22"/>
      <c r="F49" s="24" t="str">
        <f>IF($E49="","",IFERROR(VLOOKUP($E49,Objekte!$A$6:$T$35,2,FALSE),""))</f>
        <v/>
      </c>
      <c r="G49" s="24" t="str">
        <f>IF($E49="","",IFERROR(VLOOKUP($E49,Objekte!$A$6:$T$35,9,FALSE),""))</f>
        <v/>
      </c>
      <c r="H49" s="22" t="s">
        <v>216</v>
      </c>
      <c r="I49" s="22" t="s">
        <v>228</v>
      </c>
      <c r="J49" s="22" t="s">
        <v>229</v>
      </c>
      <c r="K49" s="22" t="s">
        <v>234</v>
      </c>
      <c r="L49" s="25">
        <v>265</v>
      </c>
      <c r="M49" s="25">
        <v>265</v>
      </c>
      <c r="N49" s="26">
        <v>0.19</v>
      </c>
      <c r="O49" s="27">
        <f t="shared" si="1"/>
        <v>50.35</v>
      </c>
      <c r="P49" s="22" t="s">
        <v>129</v>
      </c>
      <c r="Q49" s="23">
        <v>45753</v>
      </c>
      <c r="R49" s="23">
        <v>45755</v>
      </c>
      <c r="S49" s="27">
        <f t="shared" si="2"/>
        <v>-265</v>
      </c>
      <c r="T49" s="27">
        <f t="shared" si="3"/>
        <v>0</v>
      </c>
      <c r="U49" s="24" t="str">
        <f t="shared" ca="1" si="4"/>
        <v/>
      </c>
      <c r="V49" s="1"/>
      <c r="W49" s="1"/>
      <c r="X49" s="1"/>
      <c r="Y49" s="1"/>
      <c r="Z49" s="1"/>
    </row>
    <row r="50" spans="1:26" x14ac:dyDescent="0.25">
      <c r="A50" s="22" t="s">
        <v>235</v>
      </c>
      <c r="B50" s="23">
        <v>45667</v>
      </c>
      <c r="C50" s="24">
        <f t="shared" si="0"/>
        <v>2025</v>
      </c>
      <c r="D50" s="24" t="str">
        <f>IF($B50="","",INDEX(Listen!$B$2:$B$13,MONTH($B50)))</f>
        <v>Januar</v>
      </c>
      <c r="E50" s="22"/>
      <c r="F50" s="24" t="str">
        <f>IF($E50="","",IFERROR(VLOOKUP($E50,Objekte!$A$6:$T$35,2,FALSE),""))</f>
        <v/>
      </c>
      <c r="G50" s="24" t="str">
        <f>IF($E50="","",IFERROR(VLOOKUP($E50,Objekte!$A$6:$T$35,9,FALSE),""))</f>
        <v/>
      </c>
      <c r="H50" s="22" t="s">
        <v>216</v>
      </c>
      <c r="I50" s="22" t="s">
        <v>236</v>
      </c>
      <c r="J50" s="22" t="s">
        <v>237</v>
      </c>
      <c r="K50" s="22" t="s">
        <v>238</v>
      </c>
      <c r="L50" s="25">
        <v>1620</v>
      </c>
      <c r="M50" s="25">
        <v>1620</v>
      </c>
      <c r="N50" s="26">
        <v>0</v>
      </c>
      <c r="O50" s="27">
        <f t="shared" si="1"/>
        <v>0</v>
      </c>
      <c r="P50" s="22" t="s">
        <v>129</v>
      </c>
      <c r="Q50" s="23">
        <v>45667</v>
      </c>
      <c r="R50" s="23">
        <v>45667</v>
      </c>
      <c r="S50" s="27">
        <f t="shared" si="2"/>
        <v>-1620</v>
      </c>
      <c r="T50" s="27">
        <f t="shared" si="3"/>
        <v>0</v>
      </c>
      <c r="U50" s="24" t="str">
        <f t="shared" ca="1" si="4"/>
        <v/>
      </c>
      <c r="V50" s="1"/>
      <c r="W50" s="1"/>
      <c r="X50" s="1"/>
      <c r="Y50" s="1"/>
      <c r="Z50" s="1"/>
    </row>
    <row r="51" spans="1:26" x14ac:dyDescent="0.25">
      <c r="A51" s="22" t="s">
        <v>239</v>
      </c>
      <c r="B51" s="23">
        <v>45716</v>
      </c>
      <c r="C51" s="24">
        <f t="shared" si="0"/>
        <v>2025</v>
      </c>
      <c r="D51" s="24" t="str">
        <f>IF($B51="","",INDEX(Listen!$B$2:$B$13,MONTH($B51)))</f>
        <v>Februar</v>
      </c>
      <c r="E51" s="22"/>
      <c r="F51" s="24" t="str">
        <f>IF($E51="","",IFERROR(VLOOKUP($E51,Objekte!$A$6:$T$35,2,FALSE),""))</f>
        <v/>
      </c>
      <c r="G51" s="24" t="str">
        <f>IF($E51="","",IFERROR(VLOOKUP($E51,Objekte!$A$6:$T$35,9,FALSE),""))</f>
        <v/>
      </c>
      <c r="H51" s="22" t="s">
        <v>216</v>
      </c>
      <c r="I51" s="22" t="s">
        <v>240</v>
      </c>
      <c r="J51" s="22" t="s">
        <v>241</v>
      </c>
      <c r="K51" s="22" t="s">
        <v>242</v>
      </c>
      <c r="L51" s="25">
        <v>70</v>
      </c>
      <c r="M51" s="25">
        <v>70</v>
      </c>
      <c r="N51" s="26">
        <v>0.19</v>
      </c>
      <c r="O51" s="27">
        <f t="shared" si="1"/>
        <v>13.3</v>
      </c>
      <c r="P51" s="22" t="s">
        <v>129</v>
      </c>
      <c r="Q51" s="23">
        <v>45716</v>
      </c>
      <c r="R51" s="23">
        <v>45716</v>
      </c>
      <c r="S51" s="27">
        <f t="shared" si="2"/>
        <v>-70</v>
      </c>
      <c r="T51" s="27">
        <f t="shared" si="3"/>
        <v>0</v>
      </c>
      <c r="U51" s="24" t="str">
        <f t="shared" ca="1" si="4"/>
        <v/>
      </c>
      <c r="V51" s="1"/>
      <c r="W51" s="1"/>
      <c r="X51" s="1"/>
      <c r="Y51" s="1"/>
      <c r="Z51" s="1"/>
    </row>
    <row r="52" spans="1:26" x14ac:dyDescent="0.25">
      <c r="A52" s="22" t="s">
        <v>243</v>
      </c>
      <c r="B52" s="23">
        <v>45744</v>
      </c>
      <c r="C52" s="24">
        <f t="shared" si="0"/>
        <v>2025</v>
      </c>
      <c r="D52" s="24" t="str">
        <f>IF($B52="","",INDEX(Listen!$B$2:$B$13,MONTH($B52)))</f>
        <v>März</v>
      </c>
      <c r="E52" s="22"/>
      <c r="F52" s="24" t="str">
        <f>IF($E52="","",IFERROR(VLOOKUP($E52,Objekte!$A$6:$T$35,2,FALSE),""))</f>
        <v/>
      </c>
      <c r="G52" s="24" t="str">
        <f>IF($E52="","",IFERROR(VLOOKUP($E52,Objekte!$A$6:$T$35,9,FALSE),""))</f>
        <v/>
      </c>
      <c r="H52" s="22" t="s">
        <v>216</v>
      </c>
      <c r="I52" s="22" t="s">
        <v>240</v>
      </c>
      <c r="J52" s="22" t="s">
        <v>241</v>
      </c>
      <c r="K52" s="22" t="s">
        <v>244</v>
      </c>
      <c r="L52" s="25">
        <v>70</v>
      </c>
      <c r="M52" s="25">
        <v>70</v>
      </c>
      <c r="N52" s="26">
        <v>0.19</v>
      </c>
      <c r="O52" s="27">
        <f t="shared" si="1"/>
        <v>13.3</v>
      </c>
      <c r="P52" s="22" t="s">
        <v>129</v>
      </c>
      <c r="Q52" s="23">
        <v>45744</v>
      </c>
      <c r="R52" s="23">
        <v>45745</v>
      </c>
      <c r="S52" s="27">
        <f t="shared" si="2"/>
        <v>-70</v>
      </c>
      <c r="T52" s="27">
        <f t="shared" si="3"/>
        <v>0</v>
      </c>
      <c r="U52" s="24" t="str">
        <f t="shared" ca="1" si="4"/>
        <v/>
      </c>
      <c r="V52" s="1"/>
      <c r="W52" s="1"/>
      <c r="X52" s="1"/>
      <c r="Y52" s="1"/>
      <c r="Z52" s="1"/>
    </row>
    <row r="53" spans="1:26" x14ac:dyDescent="0.25">
      <c r="A53" s="22" t="s">
        <v>245</v>
      </c>
      <c r="B53" s="23">
        <v>45688</v>
      </c>
      <c r="C53" s="24">
        <f t="shared" si="0"/>
        <v>2025</v>
      </c>
      <c r="D53" s="24" t="str">
        <f>IF($B53="","",INDEX(Listen!$B$2:$B$13,MONTH($B53)))</f>
        <v>Januar</v>
      </c>
      <c r="E53" s="22"/>
      <c r="F53" s="24" t="str">
        <f>IF($E53="","",IFERROR(VLOOKUP($E53,Objekte!$A$6:$T$35,2,FALSE),""))</f>
        <v/>
      </c>
      <c r="G53" s="24" t="str">
        <f>IF($E53="","",IFERROR(VLOOKUP($E53,Objekte!$A$6:$T$35,9,FALSE),""))</f>
        <v/>
      </c>
      <c r="H53" s="22" t="s">
        <v>216</v>
      </c>
      <c r="I53" s="22" t="s">
        <v>246</v>
      </c>
      <c r="J53" s="22" t="s">
        <v>247</v>
      </c>
      <c r="K53" s="22" t="s">
        <v>248</v>
      </c>
      <c r="L53" s="25">
        <v>110</v>
      </c>
      <c r="M53" s="25">
        <v>110</v>
      </c>
      <c r="N53" s="26">
        <v>0.19</v>
      </c>
      <c r="O53" s="27">
        <f t="shared" si="1"/>
        <v>20.9</v>
      </c>
      <c r="P53" s="22" t="s">
        <v>129</v>
      </c>
      <c r="Q53" s="23">
        <v>45688</v>
      </c>
      <c r="R53" s="23">
        <v>45688</v>
      </c>
      <c r="S53" s="27">
        <f t="shared" si="2"/>
        <v>-110</v>
      </c>
      <c r="T53" s="27">
        <f t="shared" si="3"/>
        <v>0</v>
      </c>
      <c r="U53" s="24" t="str">
        <f t="shared" ca="1" si="4"/>
        <v/>
      </c>
      <c r="V53" s="1"/>
      <c r="W53" s="1"/>
      <c r="X53" s="1"/>
      <c r="Y53" s="1"/>
      <c r="Z53" s="1"/>
    </row>
    <row r="54" spans="1:26" x14ac:dyDescent="0.25">
      <c r="A54" s="22" t="s">
        <v>249</v>
      </c>
      <c r="B54" s="23">
        <v>45716</v>
      </c>
      <c r="C54" s="24">
        <f t="shared" si="0"/>
        <v>2025</v>
      </c>
      <c r="D54" s="24" t="str">
        <f>IF($B54="","",INDEX(Listen!$B$2:$B$13,MONTH($B54)))</f>
        <v>Februar</v>
      </c>
      <c r="E54" s="22"/>
      <c r="F54" s="24" t="str">
        <f>IF($E54="","",IFERROR(VLOOKUP($E54,Objekte!$A$6:$T$35,2,FALSE),""))</f>
        <v/>
      </c>
      <c r="G54" s="24" t="str">
        <f>IF($E54="","",IFERROR(VLOOKUP($E54,Objekte!$A$6:$T$35,9,FALSE),""))</f>
        <v/>
      </c>
      <c r="H54" s="22" t="s">
        <v>216</v>
      </c>
      <c r="I54" s="22" t="s">
        <v>246</v>
      </c>
      <c r="J54" s="22" t="s">
        <v>250</v>
      </c>
      <c r="K54" s="22" t="s">
        <v>251</v>
      </c>
      <c r="L54" s="25">
        <v>110</v>
      </c>
      <c r="M54" s="25">
        <v>110</v>
      </c>
      <c r="N54" s="26">
        <v>0.19</v>
      </c>
      <c r="O54" s="27">
        <f t="shared" si="1"/>
        <v>20.9</v>
      </c>
      <c r="P54" s="22" t="s">
        <v>129</v>
      </c>
      <c r="Q54" s="23">
        <v>45716</v>
      </c>
      <c r="R54" s="23">
        <v>45716</v>
      </c>
      <c r="S54" s="27">
        <f t="shared" si="2"/>
        <v>-110</v>
      </c>
      <c r="T54" s="27">
        <f t="shared" si="3"/>
        <v>0</v>
      </c>
      <c r="U54" s="24" t="str">
        <f t="shared" ca="1" si="4"/>
        <v/>
      </c>
      <c r="V54" s="1"/>
      <c r="W54" s="1"/>
      <c r="X54" s="1"/>
      <c r="Y54" s="1"/>
      <c r="Z54" s="1"/>
    </row>
    <row r="55" spans="1:26" x14ac:dyDescent="0.25">
      <c r="A55" s="22" t="s">
        <v>252</v>
      </c>
      <c r="B55" s="23">
        <v>45789</v>
      </c>
      <c r="C55" s="24">
        <f t="shared" si="0"/>
        <v>2025</v>
      </c>
      <c r="D55" s="24" t="str">
        <f>IF($B55="","",INDEX(Listen!$B$2:$B$13,MONTH($B55)))</f>
        <v>Mai</v>
      </c>
      <c r="E55" s="22"/>
      <c r="F55" s="24" t="str">
        <f>IF($E55="","",IFERROR(VLOOKUP($E55,Objekte!$A$6:$T$35,2,FALSE),""))</f>
        <v/>
      </c>
      <c r="G55" s="24" t="str">
        <f>IF($E55="","",IFERROR(VLOOKUP($E55,Objekte!$A$6:$T$35,9,FALSE),""))</f>
        <v/>
      </c>
      <c r="H55" s="22" t="s">
        <v>216</v>
      </c>
      <c r="I55" s="22" t="s">
        <v>253</v>
      </c>
      <c r="J55" s="22" t="s">
        <v>254</v>
      </c>
      <c r="K55" s="22" t="s">
        <v>255</v>
      </c>
      <c r="L55" s="25">
        <v>480</v>
      </c>
      <c r="M55" s="25">
        <v>480</v>
      </c>
      <c r="N55" s="26">
        <v>0.19</v>
      </c>
      <c r="O55" s="27">
        <f t="shared" si="1"/>
        <v>91.2</v>
      </c>
      <c r="P55" s="22" t="s">
        <v>129</v>
      </c>
      <c r="Q55" s="23">
        <v>45789</v>
      </c>
      <c r="R55" s="23">
        <v>45792</v>
      </c>
      <c r="S55" s="27">
        <f t="shared" si="2"/>
        <v>-480</v>
      </c>
      <c r="T55" s="27">
        <f t="shared" si="3"/>
        <v>0</v>
      </c>
      <c r="U55" s="24" t="str">
        <f t="shared" ca="1" si="4"/>
        <v/>
      </c>
      <c r="V55" s="1"/>
      <c r="W55" s="1"/>
      <c r="X55" s="1"/>
      <c r="Y55" s="1"/>
      <c r="Z55" s="1"/>
    </row>
    <row r="56" spans="1:26" x14ac:dyDescent="0.25">
      <c r="A56" s="22" t="s">
        <v>256</v>
      </c>
      <c r="B56" s="23">
        <v>45662</v>
      </c>
      <c r="C56" s="24">
        <f t="shared" si="0"/>
        <v>2025</v>
      </c>
      <c r="D56" s="24" t="str">
        <f>IF($B56="","",INDEX(Listen!$B$2:$B$13,MONTH($B56)))</f>
        <v>Januar</v>
      </c>
      <c r="E56" s="22"/>
      <c r="F56" s="24" t="str">
        <f>IF($E56="","",IFERROR(VLOOKUP($E56,Objekte!$A$6:$T$35,2,FALSE),""))</f>
        <v/>
      </c>
      <c r="G56" s="24" t="str">
        <f>IF($E56="","",IFERROR(VLOOKUP($E56,Objekte!$A$6:$T$35,9,FALSE),""))</f>
        <v/>
      </c>
      <c r="H56" s="22" t="s">
        <v>216</v>
      </c>
      <c r="I56" s="22" t="s">
        <v>257</v>
      </c>
      <c r="J56" s="22" t="s">
        <v>258</v>
      </c>
      <c r="K56" s="22" t="s">
        <v>259</v>
      </c>
      <c r="L56" s="25">
        <v>520</v>
      </c>
      <c r="M56" s="25">
        <v>520</v>
      </c>
      <c r="N56" s="26">
        <v>0.19</v>
      </c>
      <c r="O56" s="27">
        <f t="shared" si="1"/>
        <v>98.8</v>
      </c>
      <c r="P56" s="22" t="s">
        <v>129</v>
      </c>
      <c r="Q56" s="23">
        <v>45662</v>
      </c>
      <c r="R56" s="23">
        <v>45662</v>
      </c>
      <c r="S56" s="27">
        <f t="shared" si="2"/>
        <v>-520</v>
      </c>
      <c r="T56" s="27">
        <f t="shared" si="3"/>
        <v>0</v>
      </c>
      <c r="U56" s="24" t="str">
        <f t="shared" ca="1" si="4"/>
        <v/>
      </c>
      <c r="V56" s="1"/>
      <c r="W56" s="1"/>
      <c r="X56" s="1"/>
      <c r="Y56" s="1"/>
      <c r="Z56" s="1"/>
    </row>
    <row r="57" spans="1:26" x14ac:dyDescent="0.25">
      <c r="A57" s="22" t="s">
        <v>260</v>
      </c>
      <c r="B57" s="23">
        <v>45693</v>
      </c>
      <c r="C57" s="24">
        <f t="shared" si="0"/>
        <v>2025</v>
      </c>
      <c r="D57" s="24" t="str">
        <f>IF($B57="","",INDEX(Listen!$B$2:$B$13,MONTH($B57)))</f>
        <v>Februar</v>
      </c>
      <c r="E57" s="22"/>
      <c r="F57" s="24" t="str">
        <f>IF($E57="","",IFERROR(VLOOKUP($E57,Objekte!$A$6:$T$35,2,FALSE),""))</f>
        <v/>
      </c>
      <c r="G57" s="24" t="str">
        <f>IF($E57="","",IFERROR(VLOOKUP($E57,Objekte!$A$6:$T$35,9,FALSE),""))</f>
        <v/>
      </c>
      <c r="H57" s="22" t="s">
        <v>216</v>
      </c>
      <c r="I57" s="22" t="s">
        <v>257</v>
      </c>
      <c r="J57" s="22" t="s">
        <v>261</v>
      </c>
      <c r="K57" s="22" t="s">
        <v>262</v>
      </c>
      <c r="L57" s="25">
        <v>520</v>
      </c>
      <c r="M57" s="25">
        <v>520</v>
      </c>
      <c r="N57" s="26">
        <v>0.19</v>
      </c>
      <c r="O57" s="27">
        <f t="shared" si="1"/>
        <v>98.8</v>
      </c>
      <c r="P57" s="22" t="s">
        <v>129</v>
      </c>
      <c r="Q57" s="23">
        <v>45693</v>
      </c>
      <c r="R57" s="23">
        <v>45694</v>
      </c>
      <c r="S57" s="27">
        <f t="shared" si="2"/>
        <v>-520</v>
      </c>
      <c r="T57" s="27">
        <f t="shared" si="3"/>
        <v>0</v>
      </c>
      <c r="U57" s="24" t="str">
        <f t="shared" ca="1" si="4"/>
        <v/>
      </c>
      <c r="V57" s="1"/>
      <c r="W57" s="1"/>
      <c r="X57" s="1"/>
      <c r="Y57" s="1"/>
      <c r="Z57" s="1"/>
    </row>
    <row r="58" spans="1:26" x14ac:dyDescent="0.25">
      <c r="A58" s="22" t="s">
        <v>263</v>
      </c>
      <c r="B58" s="23">
        <v>45721</v>
      </c>
      <c r="C58" s="24">
        <f t="shared" si="0"/>
        <v>2025</v>
      </c>
      <c r="D58" s="24" t="str">
        <f>IF($B58="","",INDEX(Listen!$B$2:$B$13,MONTH($B58)))</f>
        <v>März</v>
      </c>
      <c r="E58" s="22"/>
      <c r="F58" s="24" t="str">
        <f>IF($E58="","",IFERROR(VLOOKUP($E58,Objekte!$A$6:$T$35,2,FALSE),""))</f>
        <v/>
      </c>
      <c r="G58" s="24" t="str">
        <f>IF($E58="","",IFERROR(VLOOKUP($E58,Objekte!$A$6:$T$35,9,FALSE),""))</f>
        <v/>
      </c>
      <c r="H58" s="22" t="s">
        <v>216</v>
      </c>
      <c r="I58" s="22" t="s">
        <v>257</v>
      </c>
      <c r="J58" s="22" t="s">
        <v>264</v>
      </c>
      <c r="K58" s="22" t="s">
        <v>265</v>
      </c>
      <c r="L58" s="25">
        <v>520</v>
      </c>
      <c r="M58" s="25">
        <v>520</v>
      </c>
      <c r="N58" s="26">
        <v>0.19</v>
      </c>
      <c r="O58" s="27">
        <f t="shared" si="1"/>
        <v>98.8</v>
      </c>
      <c r="P58" s="22" t="s">
        <v>129</v>
      </c>
      <c r="Q58" s="23">
        <v>45721</v>
      </c>
      <c r="R58" s="23">
        <v>45722</v>
      </c>
      <c r="S58" s="27">
        <f t="shared" si="2"/>
        <v>-520</v>
      </c>
      <c r="T58" s="27">
        <f t="shared" si="3"/>
        <v>0</v>
      </c>
      <c r="U58" s="24" t="str">
        <f t="shared" ca="1" si="4"/>
        <v/>
      </c>
      <c r="V58" s="1"/>
      <c r="W58" s="1"/>
      <c r="X58" s="1"/>
      <c r="Y58" s="1"/>
      <c r="Z58" s="1"/>
    </row>
    <row r="59" spans="1:26" x14ac:dyDescent="0.25">
      <c r="A59" s="22" t="s">
        <v>266</v>
      </c>
      <c r="B59" s="23">
        <v>45826</v>
      </c>
      <c r="C59" s="24">
        <f t="shared" si="0"/>
        <v>2025</v>
      </c>
      <c r="D59" s="24" t="str">
        <f>IF($B59="","",INDEX(Listen!$B$2:$B$13,MONTH($B59)))</f>
        <v>Juni</v>
      </c>
      <c r="E59" s="22"/>
      <c r="F59" s="24" t="str">
        <f>IF($E59="","",IFERROR(VLOOKUP($E59,Objekte!$A$6:$T$35,2,FALSE),""))</f>
        <v/>
      </c>
      <c r="G59" s="24" t="str">
        <f>IF($E59="","",IFERROR(VLOOKUP($E59,Objekte!$A$6:$T$35,9,FALSE),""))</f>
        <v/>
      </c>
      <c r="H59" s="22" t="s">
        <v>216</v>
      </c>
      <c r="I59" s="22" t="s">
        <v>267</v>
      </c>
      <c r="J59" s="22" t="s">
        <v>268</v>
      </c>
      <c r="K59" s="22" t="s">
        <v>269</v>
      </c>
      <c r="L59" s="25">
        <v>260</v>
      </c>
      <c r="M59" s="25">
        <v>260</v>
      </c>
      <c r="N59" s="26">
        <v>0.19</v>
      </c>
      <c r="O59" s="27">
        <f t="shared" si="1"/>
        <v>49.4</v>
      </c>
      <c r="P59" s="22" t="s">
        <v>129</v>
      </c>
      <c r="Q59" s="23">
        <v>45826</v>
      </c>
      <c r="R59" s="23">
        <v>45828</v>
      </c>
      <c r="S59" s="27">
        <f t="shared" si="2"/>
        <v>-260</v>
      </c>
      <c r="T59" s="27">
        <f t="shared" si="3"/>
        <v>0</v>
      </c>
      <c r="U59" s="24" t="str">
        <f t="shared" ca="1" si="4"/>
        <v/>
      </c>
      <c r="V59" s="1"/>
      <c r="W59" s="1"/>
      <c r="X59" s="1"/>
      <c r="Y59" s="1"/>
      <c r="Z59" s="1"/>
    </row>
    <row r="60" spans="1:26" x14ac:dyDescent="0.25">
      <c r="A60" s="22" t="s">
        <v>270</v>
      </c>
      <c r="B60" s="23">
        <v>45860</v>
      </c>
      <c r="C60" s="24">
        <f t="shared" si="0"/>
        <v>2025</v>
      </c>
      <c r="D60" s="24" t="str">
        <f>IF($B60="","",INDEX(Listen!$B$2:$B$13,MONTH($B60)))</f>
        <v>Juli</v>
      </c>
      <c r="E60" s="22"/>
      <c r="F60" s="24" t="str">
        <f>IF($E60="","",IFERROR(VLOOKUP($E60,Objekte!$A$6:$T$35,2,FALSE),""))</f>
        <v/>
      </c>
      <c r="G60" s="24" t="str">
        <f>IF($E60="","",IFERROR(VLOOKUP($E60,Objekte!$A$6:$T$35,9,FALSE),""))</f>
        <v/>
      </c>
      <c r="H60" s="22" t="s">
        <v>216</v>
      </c>
      <c r="I60" s="22" t="s">
        <v>271</v>
      </c>
      <c r="J60" s="22" t="s">
        <v>272</v>
      </c>
      <c r="K60" s="22" t="s">
        <v>273</v>
      </c>
      <c r="L60" s="25">
        <v>740</v>
      </c>
      <c r="M60" s="25">
        <v>740</v>
      </c>
      <c r="N60" s="26">
        <v>0.19</v>
      </c>
      <c r="O60" s="27">
        <f t="shared" si="1"/>
        <v>140.6</v>
      </c>
      <c r="P60" s="22" t="s">
        <v>129</v>
      </c>
      <c r="Q60" s="23">
        <v>45860</v>
      </c>
      <c r="R60" s="23">
        <v>45863</v>
      </c>
      <c r="S60" s="27">
        <f t="shared" si="2"/>
        <v>-740</v>
      </c>
      <c r="T60" s="27">
        <f t="shared" si="3"/>
        <v>0</v>
      </c>
      <c r="U60" s="24" t="str">
        <f t="shared" ca="1" si="4"/>
        <v/>
      </c>
      <c r="V60" s="1"/>
      <c r="W60" s="1"/>
      <c r="X60" s="1"/>
      <c r="Y60" s="1"/>
      <c r="Z60" s="1"/>
    </row>
    <row r="61" spans="1:26" x14ac:dyDescent="0.25">
      <c r="A61" s="22" t="s">
        <v>274</v>
      </c>
      <c r="B61" s="23">
        <v>45883</v>
      </c>
      <c r="C61" s="24">
        <f t="shared" si="0"/>
        <v>2025</v>
      </c>
      <c r="D61" s="24" t="str">
        <f>IF($B61="","",INDEX(Listen!$B$2:$B$13,MONTH($B61)))</f>
        <v>August</v>
      </c>
      <c r="E61" s="22"/>
      <c r="F61" s="24" t="str">
        <f>IF($E61="","",IFERROR(VLOOKUP($E61,Objekte!$A$6:$T$35,2,FALSE),""))</f>
        <v/>
      </c>
      <c r="G61" s="24" t="str">
        <f>IF($E61="","",IFERROR(VLOOKUP($E61,Objekte!$A$6:$T$35,9,FALSE),""))</f>
        <v/>
      </c>
      <c r="H61" s="22" t="s">
        <v>216</v>
      </c>
      <c r="I61" s="22" t="s">
        <v>275</v>
      </c>
      <c r="J61" s="22" t="s">
        <v>276</v>
      </c>
      <c r="K61" s="22" t="s">
        <v>277</v>
      </c>
      <c r="L61" s="25">
        <v>95</v>
      </c>
      <c r="M61" s="25">
        <v>0</v>
      </c>
      <c r="N61" s="26">
        <v>0.19</v>
      </c>
      <c r="O61" s="27">
        <f t="shared" si="1"/>
        <v>0</v>
      </c>
      <c r="P61" s="22" t="s">
        <v>168</v>
      </c>
      <c r="Q61" s="23">
        <v>45883</v>
      </c>
      <c r="R61" s="23"/>
      <c r="S61" s="27">
        <f t="shared" si="2"/>
        <v>0</v>
      </c>
      <c r="T61" s="27">
        <f t="shared" si="3"/>
        <v>95</v>
      </c>
      <c r="U61" s="24" t="str">
        <f t="shared" ca="1" si="4"/>
        <v>überfällig</v>
      </c>
      <c r="V61" s="1"/>
      <c r="W61" s="1"/>
      <c r="X61" s="1"/>
      <c r="Y61" s="1"/>
      <c r="Z61" s="1"/>
    </row>
    <row r="62" spans="1:26" x14ac:dyDescent="0.25">
      <c r="A62" s="22"/>
      <c r="B62" s="23"/>
      <c r="C62" s="24" t="str">
        <f t="shared" si="0"/>
        <v/>
      </c>
      <c r="D62" s="24" t="str">
        <f>IF($B62="","",INDEX(Listen!$B$2:$B$13,MONTH($B62)))</f>
        <v/>
      </c>
      <c r="E62" s="22"/>
      <c r="F62" s="24" t="str">
        <f>IF($E62="","",IFERROR(VLOOKUP($E62,Objekte!$A$6:$T$35,2,FALSE),""))</f>
        <v/>
      </c>
      <c r="G62" s="24" t="str">
        <f>IF($E62="","",IFERROR(VLOOKUP($E62,Objekte!$A$6:$T$35,9,FALSE),""))</f>
        <v/>
      </c>
      <c r="H62" s="22"/>
      <c r="I62" s="22"/>
      <c r="J62" s="22"/>
      <c r="K62" s="22"/>
      <c r="L62" s="25"/>
      <c r="M62" s="25"/>
      <c r="N62" s="26"/>
      <c r="O62" s="27" t="str">
        <f t="shared" si="1"/>
        <v/>
      </c>
      <c r="P62" s="22"/>
      <c r="Q62" s="23"/>
      <c r="R62" s="23"/>
      <c r="S62" s="27" t="str">
        <f t="shared" si="2"/>
        <v/>
      </c>
      <c r="T62" s="27" t="str">
        <f t="shared" si="3"/>
        <v/>
      </c>
      <c r="U62" s="24" t="str">
        <f t="shared" ca="1" si="4"/>
        <v/>
      </c>
      <c r="V62" s="1"/>
      <c r="W62" s="1"/>
      <c r="X62" s="1"/>
      <c r="Y62" s="1"/>
      <c r="Z62" s="1"/>
    </row>
    <row r="63" spans="1:26" x14ac:dyDescent="0.25">
      <c r="A63" s="22"/>
      <c r="B63" s="23"/>
      <c r="C63" s="24" t="str">
        <f t="shared" si="0"/>
        <v/>
      </c>
      <c r="D63" s="24" t="str">
        <f>IF($B63="","",INDEX(Listen!$B$2:$B$13,MONTH($B63)))</f>
        <v/>
      </c>
      <c r="E63" s="22"/>
      <c r="F63" s="24" t="str">
        <f>IF($E63="","",IFERROR(VLOOKUP($E63,Objekte!$A$6:$T$35,2,FALSE),""))</f>
        <v/>
      </c>
      <c r="G63" s="24" t="str">
        <f>IF($E63="","",IFERROR(VLOOKUP($E63,Objekte!$A$6:$T$35,9,FALSE),""))</f>
        <v/>
      </c>
      <c r="H63" s="22"/>
      <c r="I63" s="22"/>
      <c r="J63" s="22"/>
      <c r="K63" s="22"/>
      <c r="L63" s="25"/>
      <c r="M63" s="25"/>
      <c r="N63" s="26"/>
      <c r="O63" s="27" t="str">
        <f t="shared" si="1"/>
        <v/>
      </c>
      <c r="P63" s="22"/>
      <c r="Q63" s="23"/>
      <c r="R63" s="23"/>
      <c r="S63" s="27" t="str">
        <f t="shared" si="2"/>
        <v/>
      </c>
      <c r="T63" s="27" t="str">
        <f t="shared" si="3"/>
        <v/>
      </c>
      <c r="U63" s="24" t="str">
        <f t="shared" ca="1" si="4"/>
        <v/>
      </c>
      <c r="V63" s="1"/>
      <c r="W63" s="1"/>
      <c r="X63" s="1"/>
      <c r="Y63" s="1"/>
      <c r="Z63" s="1"/>
    </row>
    <row r="64" spans="1:26" x14ac:dyDescent="0.25">
      <c r="A64" s="22"/>
      <c r="B64" s="23"/>
      <c r="C64" s="24" t="str">
        <f t="shared" si="0"/>
        <v/>
      </c>
      <c r="D64" s="24" t="str">
        <f>IF($B64="","",INDEX(Listen!$B$2:$B$13,MONTH($B64)))</f>
        <v/>
      </c>
      <c r="E64" s="22"/>
      <c r="F64" s="24" t="str">
        <f>IF($E64="","",IFERROR(VLOOKUP($E64,Objekte!$A$6:$T$35,2,FALSE),""))</f>
        <v/>
      </c>
      <c r="G64" s="24" t="str">
        <f>IF($E64="","",IFERROR(VLOOKUP($E64,Objekte!$A$6:$T$35,9,FALSE),""))</f>
        <v/>
      </c>
      <c r="H64" s="22"/>
      <c r="I64" s="22"/>
      <c r="J64" s="22"/>
      <c r="K64" s="22"/>
      <c r="L64" s="25"/>
      <c r="M64" s="25"/>
      <c r="N64" s="26"/>
      <c r="O64" s="27" t="str">
        <f t="shared" si="1"/>
        <v/>
      </c>
      <c r="P64" s="22"/>
      <c r="Q64" s="23"/>
      <c r="R64" s="23"/>
      <c r="S64" s="27" t="str">
        <f t="shared" si="2"/>
        <v/>
      </c>
      <c r="T64" s="27" t="str">
        <f t="shared" si="3"/>
        <v/>
      </c>
      <c r="U64" s="24" t="str">
        <f t="shared" ca="1" si="4"/>
        <v/>
      </c>
      <c r="V64" s="1"/>
      <c r="W64" s="1"/>
      <c r="X64" s="1"/>
      <c r="Y64" s="1"/>
      <c r="Z64" s="1"/>
    </row>
    <row r="65" spans="1:26" x14ac:dyDescent="0.25">
      <c r="A65" s="22"/>
      <c r="B65" s="23"/>
      <c r="C65" s="24" t="str">
        <f t="shared" si="0"/>
        <v/>
      </c>
      <c r="D65" s="24" t="str">
        <f>IF($B65="","",INDEX(Listen!$B$2:$B$13,MONTH($B65)))</f>
        <v/>
      </c>
      <c r="E65" s="22"/>
      <c r="F65" s="24" t="str">
        <f>IF($E65="","",IFERROR(VLOOKUP($E65,Objekte!$A$6:$T$35,2,FALSE),""))</f>
        <v/>
      </c>
      <c r="G65" s="24" t="str">
        <f>IF($E65="","",IFERROR(VLOOKUP($E65,Objekte!$A$6:$T$35,9,FALSE),""))</f>
        <v/>
      </c>
      <c r="H65" s="22"/>
      <c r="I65" s="22"/>
      <c r="J65" s="22"/>
      <c r="K65" s="22"/>
      <c r="L65" s="25"/>
      <c r="M65" s="25"/>
      <c r="N65" s="26"/>
      <c r="O65" s="27" t="str">
        <f t="shared" si="1"/>
        <v/>
      </c>
      <c r="P65" s="22"/>
      <c r="Q65" s="23"/>
      <c r="R65" s="23"/>
      <c r="S65" s="27" t="str">
        <f t="shared" si="2"/>
        <v/>
      </c>
      <c r="T65" s="27" t="str">
        <f t="shared" si="3"/>
        <v/>
      </c>
      <c r="U65" s="24" t="str">
        <f t="shared" ca="1" si="4"/>
        <v/>
      </c>
      <c r="V65" s="1"/>
      <c r="W65" s="1"/>
      <c r="X65" s="1"/>
      <c r="Y65" s="1"/>
      <c r="Z65" s="1"/>
    </row>
    <row r="66" spans="1:26" x14ac:dyDescent="0.25">
      <c r="A66" s="22"/>
      <c r="B66" s="23"/>
      <c r="C66" s="24" t="str">
        <f t="shared" si="0"/>
        <v/>
      </c>
      <c r="D66" s="24" t="str">
        <f>IF($B66="","",INDEX(Listen!$B$2:$B$13,MONTH($B66)))</f>
        <v/>
      </c>
      <c r="E66" s="22"/>
      <c r="F66" s="24" t="str">
        <f>IF($E66="","",IFERROR(VLOOKUP($E66,Objekte!$A$6:$T$35,2,FALSE),""))</f>
        <v/>
      </c>
      <c r="G66" s="24" t="str">
        <f>IF($E66="","",IFERROR(VLOOKUP($E66,Objekte!$A$6:$T$35,9,FALSE),""))</f>
        <v/>
      </c>
      <c r="H66" s="22"/>
      <c r="I66" s="22"/>
      <c r="J66" s="22"/>
      <c r="K66" s="22"/>
      <c r="L66" s="25"/>
      <c r="M66" s="25"/>
      <c r="N66" s="26"/>
      <c r="O66" s="27" t="str">
        <f t="shared" si="1"/>
        <v/>
      </c>
      <c r="P66" s="22"/>
      <c r="Q66" s="23"/>
      <c r="R66" s="23"/>
      <c r="S66" s="27" t="str">
        <f t="shared" si="2"/>
        <v/>
      </c>
      <c r="T66" s="27" t="str">
        <f t="shared" si="3"/>
        <v/>
      </c>
      <c r="U66" s="24" t="str">
        <f t="shared" ca="1" si="4"/>
        <v/>
      </c>
      <c r="V66" s="1"/>
      <c r="W66" s="1"/>
      <c r="X66" s="1"/>
      <c r="Y66" s="1"/>
      <c r="Z66" s="1"/>
    </row>
    <row r="67" spans="1:26" x14ac:dyDescent="0.25">
      <c r="A67" s="22"/>
      <c r="B67" s="23"/>
      <c r="C67" s="24" t="str">
        <f t="shared" si="0"/>
        <v/>
      </c>
      <c r="D67" s="24" t="str">
        <f>IF($B67="","",INDEX(Listen!$B$2:$B$13,MONTH($B67)))</f>
        <v/>
      </c>
      <c r="E67" s="22"/>
      <c r="F67" s="24" t="str">
        <f>IF($E67="","",IFERROR(VLOOKUP($E67,Objekte!$A$6:$T$35,2,FALSE),""))</f>
        <v/>
      </c>
      <c r="G67" s="24" t="str">
        <f>IF($E67="","",IFERROR(VLOOKUP($E67,Objekte!$A$6:$T$35,9,FALSE),""))</f>
        <v/>
      </c>
      <c r="H67" s="22"/>
      <c r="I67" s="22"/>
      <c r="J67" s="22"/>
      <c r="K67" s="22"/>
      <c r="L67" s="25"/>
      <c r="M67" s="25"/>
      <c r="N67" s="26"/>
      <c r="O67" s="27" t="str">
        <f t="shared" si="1"/>
        <v/>
      </c>
      <c r="P67" s="22"/>
      <c r="Q67" s="23"/>
      <c r="R67" s="23"/>
      <c r="S67" s="27" t="str">
        <f t="shared" si="2"/>
        <v/>
      </c>
      <c r="T67" s="27" t="str">
        <f t="shared" si="3"/>
        <v/>
      </c>
      <c r="U67" s="24" t="str">
        <f t="shared" ca="1" si="4"/>
        <v/>
      </c>
      <c r="V67" s="1"/>
      <c r="W67" s="1"/>
      <c r="X67" s="1"/>
      <c r="Y67" s="1"/>
      <c r="Z67" s="1"/>
    </row>
    <row r="68" spans="1:26" x14ac:dyDescent="0.25">
      <c r="A68" s="22"/>
      <c r="B68" s="23"/>
      <c r="C68" s="24" t="str">
        <f t="shared" si="0"/>
        <v/>
      </c>
      <c r="D68" s="24" t="str">
        <f>IF($B68="","",INDEX(Listen!$B$2:$B$13,MONTH($B68)))</f>
        <v/>
      </c>
      <c r="E68" s="22"/>
      <c r="F68" s="24" t="str">
        <f>IF($E68="","",IFERROR(VLOOKUP($E68,Objekte!$A$6:$T$35,2,FALSE),""))</f>
        <v/>
      </c>
      <c r="G68" s="24" t="str">
        <f>IF($E68="","",IFERROR(VLOOKUP($E68,Objekte!$A$6:$T$35,9,FALSE),""))</f>
        <v/>
      </c>
      <c r="H68" s="22"/>
      <c r="I68" s="22"/>
      <c r="J68" s="22"/>
      <c r="K68" s="22"/>
      <c r="L68" s="25"/>
      <c r="M68" s="25"/>
      <c r="N68" s="26"/>
      <c r="O68" s="27" t="str">
        <f t="shared" si="1"/>
        <v/>
      </c>
      <c r="P68" s="22"/>
      <c r="Q68" s="23"/>
      <c r="R68" s="23"/>
      <c r="S68" s="27" t="str">
        <f t="shared" si="2"/>
        <v/>
      </c>
      <c r="T68" s="27" t="str">
        <f t="shared" si="3"/>
        <v/>
      </c>
      <c r="U68" s="24" t="str">
        <f t="shared" ca="1" si="4"/>
        <v/>
      </c>
      <c r="V68" s="1"/>
      <c r="W68" s="1"/>
      <c r="X68" s="1"/>
      <c r="Y68" s="1"/>
      <c r="Z68" s="1"/>
    </row>
    <row r="69" spans="1:26" x14ac:dyDescent="0.25">
      <c r="A69" s="22"/>
      <c r="B69" s="23"/>
      <c r="C69" s="24" t="str">
        <f t="shared" si="0"/>
        <v/>
      </c>
      <c r="D69" s="24" t="str">
        <f>IF($B69="","",INDEX(Listen!$B$2:$B$13,MONTH($B69)))</f>
        <v/>
      </c>
      <c r="E69" s="22"/>
      <c r="F69" s="24" t="str">
        <f>IF($E69="","",IFERROR(VLOOKUP($E69,Objekte!$A$6:$T$35,2,FALSE),""))</f>
        <v/>
      </c>
      <c r="G69" s="24" t="str">
        <f>IF($E69="","",IFERROR(VLOOKUP($E69,Objekte!$A$6:$T$35,9,FALSE),""))</f>
        <v/>
      </c>
      <c r="H69" s="22"/>
      <c r="I69" s="22"/>
      <c r="J69" s="22"/>
      <c r="K69" s="22"/>
      <c r="L69" s="25"/>
      <c r="M69" s="25"/>
      <c r="N69" s="26"/>
      <c r="O69" s="27" t="str">
        <f t="shared" si="1"/>
        <v/>
      </c>
      <c r="P69" s="22"/>
      <c r="Q69" s="23"/>
      <c r="R69" s="23"/>
      <c r="S69" s="27" t="str">
        <f t="shared" si="2"/>
        <v/>
      </c>
      <c r="T69" s="27" t="str">
        <f t="shared" si="3"/>
        <v/>
      </c>
      <c r="U69" s="24" t="str">
        <f t="shared" ca="1" si="4"/>
        <v/>
      </c>
      <c r="V69" s="1"/>
      <c r="W69" s="1"/>
      <c r="X69" s="1"/>
      <c r="Y69" s="1"/>
      <c r="Z69" s="1"/>
    </row>
    <row r="70" spans="1:26" x14ac:dyDescent="0.25">
      <c r="A70" s="22"/>
      <c r="B70" s="23"/>
      <c r="C70" s="24" t="str">
        <f t="shared" ref="C70:C133" si="5">IF($B70="","",YEAR($B70))</f>
        <v/>
      </c>
      <c r="D70" s="24" t="str">
        <f>IF($B70="","",INDEX(Listen!$B$2:$B$13,MONTH($B70)))</f>
        <v/>
      </c>
      <c r="E70" s="22"/>
      <c r="F70" s="24" t="str">
        <f>IF($E70="","",IFERROR(VLOOKUP($E70,Objekte!$A$6:$T$35,2,FALSE),""))</f>
        <v/>
      </c>
      <c r="G70" s="24" t="str">
        <f>IF($E70="","",IFERROR(VLOOKUP($E70,Objekte!$A$6:$T$35,9,FALSE),""))</f>
        <v/>
      </c>
      <c r="H70" s="22"/>
      <c r="I70" s="22"/>
      <c r="J70" s="22"/>
      <c r="K70" s="22"/>
      <c r="L70" s="25"/>
      <c r="M70" s="25"/>
      <c r="N70" s="26"/>
      <c r="O70" s="27" t="str">
        <f t="shared" ref="O70:O133" si="6">IF($B70="","",IFERROR($M70*$N70,0))</f>
        <v/>
      </c>
      <c r="P70" s="22"/>
      <c r="Q70" s="23"/>
      <c r="R70" s="23"/>
      <c r="S70" s="27" t="str">
        <f t="shared" ref="S70:S133" si="7">IF($B70="","",IF($H70="Einnahme",$M70,-$M70))</f>
        <v/>
      </c>
      <c r="T70" s="27" t="str">
        <f t="shared" ref="T70:T133" si="8">IF($B70="","",IF($P70="Bezahlt",0,MAX(0,$L70-$M70)))</f>
        <v/>
      </c>
      <c r="U70" s="24" t="str">
        <f t="shared" ref="U70:U133" ca="1" si="9">IF($B70="","",IF(AND($P70&lt;&gt;"Bezahlt",$Q70&lt;TODAY()),"überfällig",IF($P70="Teilweise","teilweise","")))</f>
        <v/>
      </c>
      <c r="V70" s="1"/>
      <c r="W70" s="1"/>
      <c r="X70" s="1"/>
      <c r="Y70" s="1"/>
      <c r="Z70" s="1"/>
    </row>
    <row r="71" spans="1:26" x14ac:dyDescent="0.25">
      <c r="A71" s="22"/>
      <c r="B71" s="23"/>
      <c r="C71" s="24" t="str">
        <f t="shared" si="5"/>
        <v/>
      </c>
      <c r="D71" s="24" t="str">
        <f>IF($B71="","",INDEX(Listen!$B$2:$B$13,MONTH($B71)))</f>
        <v/>
      </c>
      <c r="E71" s="22"/>
      <c r="F71" s="24" t="str">
        <f>IF($E71="","",IFERROR(VLOOKUP($E71,Objekte!$A$6:$T$35,2,FALSE),""))</f>
        <v/>
      </c>
      <c r="G71" s="24" t="str">
        <f>IF($E71="","",IFERROR(VLOOKUP($E71,Objekte!$A$6:$T$35,9,FALSE),""))</f>
        <v/>
      </c>
      <c r="H71" s="22"/>
      <c r="I71" s="22"/>
      <c r="J71" s="22"/>
      <c r="K71" s="22"/>
      <c r="L71" s="25"/>
      <c r="M71" s="25"/>
      <c r="N71" s="26"/>
      <c r="O71" s="27" t="str">
        <f t="shared" si="6"/>
        <v/>
      </c>
      <c r="P71" s="22"/>
      <c r="Q71" s="23"/>
      <c r="R71" s="23"/>
      <c r="S71" s="27" t="str">
        <f t="shared" si="7"/>
        <v/>
      </c>
      <c r="T71" s="27" t="str">
        <f t="shared" si="8"/>
        <v/>
      </c>
      <c r="U71" s="24" t="str">
        <f t="shared" ca="1" si="9"/>
        <v/>
      </c>
      <c r="V71" s="1"/>
      <c r="W71" s="1"/>
      <c r="X71" s="1"/>
      <c r="Y71" s="1"/>
      <c r="Z71" s="1"/>
    </row>
    <row r="72" spans="1:26" x14ac:dyDescent="0.25">
      <c r="A72" s="22"/>
      <c r="B72" s="23"/>
      <c r="C72" s="24" t="str">
        <f t="shared" si="5"/>
        <v/>
      </c>
      <c r="D72" s="24" t="str">
        <f>IF($B72="","",INDEX(Listen!$B$2:$B$13,MONTH($B72)))</f>
        <v/>
      </c>
      <c r="E72" s="22"/>
      <c r="F72" s="24" t="str">
        <f>IF($E72="","",IFERROR(VLOOKUP($E72,Objekte!$A$6:$T$35,2,FALSE),""))</f>
        <v/>
      </c>
      <c r="G72" s="24" t="str">
        <f>IF($E72="","",IFERROR(VLOOKUP($E72,Objekte!$A$6:$T$35,9,FALSE),""))</f>
        <v/>
      </c>
      <c r="H72" s="22"/>
      <c r="I72" s="22"/>
      <c r="J72" s="22"/>
      <c r="K72" s="22"/>
      <c r="L72" s="25"/>
      <c r="M72" s="25"/>
      <c r="N72" s="26"/>
      <c r="O72" s="27" t="str">
        <f t="shared" si="6"/>
        <v/>
      </c>
      <c r="P72" s="22"/>
      <c r="Q72" s="23"/>
      <c r="R72" s="23"/>
      <c r="S72" s="27" t="str">
        <f t="shared" si="7"/>
        <v/>
      </c>
      <c r="T72" s="27" t="str">
        <f t="shared" si="8"/>
        <v/>
      </c>
      <c r="U72" s="24" t="str">
        <f t="shared" ca="1" si="9"/>
        <v/>
      </c>
      <c r="V72" s="1"/>
      <c r="W72" s="1"/>
      <c r="X72" s="1"/>
      <c r="Y72" s="1"/>
      <c r="Z72" s="1"/>
    </row>
    <row r="73" spans="1:26" x14ac:dyDescent="0.25">
      <c r="A73" s="22"/>
      <c r="B73" s="23"/>
      <c r="C73" s="24" t="str">
        <f t="shared" si="5"/>
        <v/>
      </c>
      <c r="D73" s="24" t="str">
        <f>IF($B73="","",INDEX(Listen!$B$2:$B$13,MONTH($B73)))</f>
        <v/>
      </c>
      <c r="E73" s="22"/>
      <c r="F73" s="24" t="str">
        <f>IF($E73="","",IFERROR(VLOOKUP($E73,Objekte!$A$6:$T$35,2,FALSE),""))</f>
        <v/>
      </c>
      <c r="G73" s="24" t="str">
        <f>IF($E73="","",IFERROR(VLOOKUP($E73,Objekte!$A$6:$T$35,9,FALSE),""))</f>
        <v/>
      </c>
      <c r="H73" s="22"/>
      <c r="I73" s="22"/>
      <c r="J73" s="22"/>
      <c r="K73" s="22"/>
      <c r="L73" s="25"/>
      <c r="M73" s="25"/>
      <c r="N73" s="26"/>
      <c r="O73" s="27" t="str">
        <f t="shared" si="6"/>
        <v/>
      </c>
      <c r="P73" s="22"/>
      <c r="Q73" s="23"/>
      <c r="R73" s="23"/>
      <c r="S73" s="27" t="str">
        <f t="shared" si="7"/>
        <v/>
      </c>
      <c r="T73" s="27" t="str">
        <f t="shared" si="8"/>
        <v/>
      </c>
      <c r="U73" s="24" t="str">
        <f t="shared" ca="1" si="9"/>
        <v/>
      </c>
      <c r="V73" s="1"/>
      <c r="W73" s="1"/>
      <c r="X73" s="1"/>
      <c r="Y73" s="1"/>
      <c r="Z73" s="1"/>
    </row>
    <row r="74" spans="1:26" x14ac:dyDescent="0.25">
      <c r="A74" s="22"/>
      <c r="B74" s="23"/>
      <c r="C74" s="24" t="str">
        <f t="shared" si="5"/>
        <v/>
      </c>
      <c r="D74" s="24" t="str">
        <f>IF($B74="","",INDEX(Listen!$B$2:$B$13,MONTH($B74)))</f>
        <v/>
      </c>
      <c r="E74" s="22"/>
      <c r="F74" s="24" t="str">
        <f>IF($E74="","",IFERROR(VLOOKUP($E74,Objekte!$A$6:$T$35,2,FALSE),""))</f>
        <v/>
      </c>
      <c r="G74" s="24" t="str">
        <f>IF($E74="","",IFERROR(VLOOKUP($E74,Objekte!$A$6:$T$35,9,FALSE),""))</f>
        <v/>
      </c>
      <c r="H74" s="22"/>
      <c r="I74" s="22"/>
      <c r="J74" s="22"/>
      <c r="K74" s="22"/>
      <c r="L74" s="25"/>
      <c r="M74" s="25"/>
      <c r="N74" s="26"/>
      <c r="O74" s="27" t="str">
        <f t="shared" si="6"/>
        <v/>
      </c>
      <c r="P74" s="22"/>
      <c r="Q74" s="23"/>
      <c r="R74" s="23"/>
      <c r="S74" s="27" t="str">
        <f t="shared" si="7"/>
        <v/>
      </c>
      <c r="T74" s="27" t="str">
        <f t="shared" si="8"/>
        <v/>
      </c>
      <c r="U74" s="24" t="str">
        <f t="shared" ca="1" si="9"/>
        <v/>
      </c>
      <c r="V74" s="1"/>
      <c r="W74" s="1"/>
      <c r="X74" s="1"/>
      <c r="Y74" s="1"/>
      <c r="Z74" s="1"/>
    </row>
    <row r="75" spans="1:26" x14ac:dyDescent="0.25">
      <c r="A75" s="22"/>
      <c r="B75" s="23"/>
      <c r="C75" s="24" t="str">
        <f t="shared" si="5"/>
        <v/>
      </c>
      <c r="D75" s="24" t="str">
        <f>IF($B75="","",INDEX(Listen!$B$2:$B$13,MONTH($B75)))</f>
        <v/>
      </c>
      <c r="E75" s="22"/>
      <c r="F75" s="24" t="str">
        <f>IF($E75="","",IFERROR(VLOOKUP($E75,Objekte!$A$6:$T$35,2,FALSE),""))</f>
        <v/>
      </c>
      <c r="G75" s="24" t="str">
        <f>IF($E75="","",IFERROR(VLOOKUP($E75,Objekte!$A$6:$T$35,9,FALSE),""))</f>
        <v/>
      </c>
      <c r="H75" s="22"/>
      <c r="I75" s="22"/>
      <c r="J75" s="22"/>
      <c r="K75" s="22"/>
      <c r="L75" s="25"/>
      <c r="M75" s="25"/>
      <c r="N75" s="26"/>
      <c r="O75" s="27" t="str">
        <f t="shared" si="6"/>
        <v/>
      </c>
      <c r="P75" s="22"/>
      <c r="Q75" s="23"/>
      <c r="R75" s="23"/>
      <c r="S75" s="27" t="str">
        <f t="shared" si="7"/>
        <v/>
      </c>
      <c r="T75" s="27" t="str">
        <f t="shared" si="8"/>
        <v/>
      </c>
      <c r="U75" s="24" t="str">
        <f t="shared" ca="1" si="9"/>
        <v/>
      </c>
      <c r="V75" s="1"/>
      <c r="W75" s="1"/>
      <c r="X75" s="1"/>
      <c r="Y75" s="1"/>
      <c r="Z75" s="1"/>
    </row>
    <row r="76" spans="1:26" x14ac:dyDescent="0.25">
      <c r="A76" s="22"/>
      <c r="B76" s="23"/>
      <c r="C76" s="24" t="str">
        <f t="shared" si="5"/>
        <v/>
      </c>
      <c r="D76" s="24" t="str">
        <f>IF($B76="","",INDEX(Listen!$B$2:$B$13,MONTH($B76)))</f>
        <v/>
      </c>
      <c r="E76" s="22"/>
      <c r="F76" s="24" t="str">
        <f>IF($E76="","",IFERROR(VLOOKUP($E76,Objekte!$A$6:$T$35,2,FALSE),""))</f>
        <v/>
      </c>
      <c r="G76" s="24" t="str">
        <f>IF($E76="","",IFERROR(VLOOKUP($E76,Objekte!$A$6:$T$35,9,FALSE),""))</f>
        <v/>
      </c>
      <c r="H76" s="22"/>
      <c r="I76" s="22"/>
      <c r="J76" s="22"/>
      <c r="K76" s="22"/>
      <c r="L76" s="25"/>
      <c r="M76" s="25"/>
      <c r="N76" s="26"/>
      <c r="O76" s="27" t="str">
        <f t="shared" si="6"/>
        <v/>
      </c>
      <c r="P76" s="22"/>
      <c r="Q76" s="23"/>
      <c r="R76" s="23"/>
      <c r="S76" s="27" t="str">
        <f t="shared" si="7"/>
        <v/>
      </c>
      <c r="T76" s="27" t="str">
        <f t="shared" si="8"/>
        <v/>
      </c>
      <c r="U76" s="24" t="str">
        <f t="shared" ca="1" si="9"/>
        <v/>
      </c>
      <c r="V76" s="1"/>
      <c r="W76" s="1"/>
      <c r="X76" s="1"/>
      <c r="Y76" s="1"/>
      <c r="Z76" s="1"/>
    </row>
    <row r="77" spans="1:26" x14ac:dyDescent="0.25">
      <c r="A77" s="22"/>
      <c r="B77" s="23"/>
      <c r="C77" s="24" t="str">
        <f t="shared" si="5"/>
        <v/>
      </c>
      <c r="D77" s="24" t="str">
        <f>IF($B77="","",INDEX(Listen!$B$2:$B$13,MONTH($B77)))</f>
        <v/>
      </c>
      <c r="E77" s="22"/>
      <c r="F77" s="24" t="str">
        <f>IF($E77="","",IFERROR(VLOOKUP($E77,Objekte!$A$6:$T$35,2,FALSE),""))</f>
        <v/>
      </c>
      <c r="G77" s="24" t="str">
        <f>IF($E77="","",IFERROR(VLOOKUP($E77,Objekte!$A$6:$T$35,9,FALSE),""))</f>
        <v/>
      </c>
      <c r="H77" s="22"/>
      <c r="I77" s="22"/>
      <c r="J77" s="22"/>
      <c r="K77" s="22"/>
      <c r="L77" s="25"/>
      <c r="M77" s="25"/>
      <c r="N77" s="26"/>
      <c r="O77" s="27" t="str">
        <f t="shared" si="6"/>
        <v/>
      </c>
      <c r="P77" s="22"/>
      <c r="Q77" s="23"/>
      <c r="R77" s="23"/>
      <c r="S77" s="27" t="str">
        <f t="shared" si="7"/>
        <v/>
      </c>
      <c r="T77" s="27" t="str">
        <f t="shared" si="8"/>
        <v/>
      </c>
      <c r="U77" s="24" t="str">
        <f t="shared" ca="1" si="9"/>
        <v/>
      </c>
      <c r="V77" s="1"/>
      <c r="W77" s="1"/>
      <c r="X77" s="1"/>
      <c r="Y77" s="1"/>
      <c r="Z77" s="1"/>
    </row>
    <row r="78" spans="1:26" x14ac:dyDescent="0.25">
      <c r="A78" s="22"/>
      <c r="B78" s="23"/>
      <c r="C78" s="24" t="str">
        <f t="shared" si="5"/>
        <v/>
      </c>
      <c r="D78" s="24" t="str">
        <f>IF($B78="","",INDEX(Listen!$B$2:$B$13,MONTH($B78)))</f>
        <v/>
      </c>
      <c r="E78" s="22"/>
      <c r="F78" s="24" t="str">
        <f>IF($E78="","",IFERROR(VLOOKUP($E78,Objekte!$A$6:$T$35,2,FALSE),""))</f>
        <v/>
      </c>
      <c r="G78" s="24" t="str">
        <f>IF($E78="","",IFERROR(VLOOKUP($E78,Objekte!$A$6:$T$35,9,FALSE),""))</f>
        <v/>
      </c>
      <c r="H78" s="22"/>
      <c r="I78" s="22"/>
      <c r="J78" s="22"/>
      <c r="K78" s="22"/>
      <c r="L78" s="25"/>
      <c r="M78" s="25"/>
      <c r="N78" s="26"/>
      <c r="O78" s="27" t="str">
        <f t="shared" si="6"/>
        <v/>
      </c>
      <c r="P78" s="22"/>
      <c r="Q78" s="23"/>
      <c r="R78" s="23"/>
      <c r="S78" s="27" t="str">
        <f t="shared" si="7"/>
        <v/>
      </c>
      <c r="T78" s="27" t="str">
        <f t="shared" si="8"/>
        <v/>
      </c>
      <c r="U78" s="24" t="str">
        <f t="shared" ca="1" si="9"/>
        <v/>
      </c>
      <c r="V78" s="1"/>
      <c r="W78" s="1"/>
      <c r="X78" s="1"/>
      <c r="Y78" s="1"/>
      <c r="Z78" s="1"/>
    </row>
    <row r="79" spans="1:26" x14ac:dyDescent="0.25">
      <c r="A79" s="22"/>
      <c r="B79" s="23"/>
      <c r="C79" s="24" t="str">
        <f t="shared" si="5"/>
        <v/>
      </c>
      <c r="D79" s="24" t="str">
        <f>IF($B79="","",INDEX(Listen!$B$2:$B$13,MONTH($B79)))</f>
        <v/>
      </c>
      <c r="E79" s="22"/>
      <c r="F79" s="24" t="str">
        <f>IF($E79="","",IFERROR(VLOOKUP($E79,Objekte!$A$6:$T$35,2,FALSE),""))</f>
        <v/>
      </c>
      <c r="G79" s="24" t="str">
        <f>IF($E79="","",IFERROR(VLOOKUP($E79,Objekte!$A$6:$T$35,9,FALSE),""))</f>
        <v/>
      </c>
      <c r="H79" s="22"/>
      <c r="I79" s="22"/>
      <c r="J79" s="22"/>
      <c r="K79" s="22"/>
      <c r="L79" s="25"/>
      <c r="M79" s="25"/>
      <c r="N79" s="26"/>
      <c r="O79" s="27" t="str">
        <f t="shared" si="6"/>
        <v/>
      </c>
      <c r="P79" s="22"/>
      <c r="Q79" s="23"/>
      <c r="R79" s="23"/>
      <c r="S79" s="27" t="str">
        <f t="shared" si="7"/>
        <v/>
      </c>
      <c r="T79" s="27" t="str">
        <f t="shared" si="8"/>
        <v/>
      </c>
      <c r="U79" s="24" t="str">
        <f t="shared" ca="1" si="9"/>
        <v/>
      </c>
      <c r="V79" s="1"/>
      <c r="W79" s="1"/>
      <c r="X79" s="1"/>
      <c r="Y79" s="1"/>
      <c r="Z79" s="1"/>
    </row>
    <row r="80" spans="1:26" x14ac:dyDescent="0.25">
      <c r="A80" s="22"/>
      <c r="B80" s="23"/>
      <c r="C80" s="24" t="str">
        <f t="shared" si="5"/>
        <v/>
      </c>
      <c r="D80" s="24" t="str">
        <f>IF($B80="","",INDEX(Listen!$B$2:$B$13,MONTH($B80)))</f>
        <v/>
      </c>
      <c r="E80" s="22"/>
      <c r="F80" s="24" t="str">
        <f>IF($E80="","",IFERROR(VLOOKUP($E80,Objekte!$A$6:$T$35,2,FALSE),""))</f>
        <v/>
      </c>
      <c r="G80" s="24" t="str">
        <f>IF($E80="","",IFERROR(VLOOKUP($E80,Objekte!$A$6:$T$35,9,FALSE),""))</f>
        <v/>
      </c>
      <c r="H80" s="22"/>
      <c r="I80" s="22"/>
      <c r="J80" s="22"/>
      <c r="K80" s="22"/>
      <c r="L80" s="25"/>
      <c r="M80" s="25"/>
      <c r="N80" s="26"/>
      <c r="O80" s="27" t="str">
        <f t="shared" si="6"/>
        <v/>
      </c>
      <c r="P80" s="22"/>
      <c r="Q80" s="23"/>
      <c r="R80" s="23"/>
      <c r="S80" s="27" t="str">
        <f t="shared" si="7"/>
        <v/>
      </c>
      <c r="T80" s="27" t="str">
        <f t="shared" si="8"/>
        <v/>
      </c>
      <c r="U80" s="24" t="str">
        <f t="shared" ca="1" si="9"/>
        <v/>
      </c>
      <c r="V80" s="1"/>
      <c r="W80" s="1"/>
      <c r="X80" s="1"/>
      <c r="Y80" s="1"/>
      <c r="Z80" s="1"/>
    </row>
    <row r="81" spans="1:26" x14ac:dyDescent="0.25">
      <c r="A81" s="22"/>
      <c r="B81" s="23"/>
      <c r="C81" s="24" t="str">
        <f t="shared" si="5"/>
        <v/>
      </c>
      <c r="D81" s="24" t="str">
        <f>IF($B81="","",INDEX(Listen!$B$2:$B$13,MONTH($B81)))</f>
        <v/>
      </c>
      <c r="E81" s="22"/>
      <c r="F81" s="24" t="str">
        <f>IF($E81="","",IFERROR(VLOOKUP($E81,Objekte!$A$6:$T$35,2,FALSE),""))</f>
        <v/>
      </c>
      <c r="G81" s="24" t="str">
        <f>IF($E81="","",IFERROR(VLOOKUP($E81,Objekte!$A$6:$T$35,9,FALSE),""))</f>
        <v/>
      </c>
      <c r="H81" s="22"/>
      <c r="I81" s="22"/>
      <c r="J81" s="22"/>
      <c r="K81" s="22"/>
      <c r="L81" s="25"/>
      <c r="M81" s="25"/>
      <c r="N81" s="26"/>
      <c r="O81" s="27" t="str">
        <f t="shared" si="6"/>
        <v/>
      </c>
      <c r="P81" s="22"/>
      <c r="Q81" s="23"/>
      <c r="R81" s="23"/>
      <c r="S81" s="27" t="str">
        <f t="shared" si="7"/>
        <v/>
      </c>
      <c r="T81" s="27" t="str">
        <f t="shared" si="8"/>
        <v/>
      </c>
      <c r="U81" s="24" t="str">
        <f t="shared" ca="1" si="9"/>
        <v/>
      </c>
      <c r="V81" s="1"/>
      <c r="W81" s="1"/>
      <c r="X81" s="1"/>
      <c r="Y81" s="1"/>
      <c r="Z81" s="1"/>
    </row>
    <row r="82" spans="1:26" x14ac:dyDescent="0.25">
      <c r="A82" s="22"/>
      <c r="B82" s="23"/>
      <c r="C82" s="24" t="str">
        <f t="shared" si="5"/>
        <v/>
      </c>
      <c r="D82" s="24" t="str">
        <f>IF($B82="","",INDEX(Listen!$B$2:$B$13,MONTH($B82)))</f>
        <v/>
      </c>
      <c r="E82" s="22"/>
      <c r="F82" s="24" t="str">
        <f>IF($E82="","",IFERROR(VLOOKUP($E82,Objekte!$A$6:$T$35,2,FALSE),""))</f>
        <v/>
      </c>
      <c r="G82" s="24" t="str">
        <f>IF($E82="","",IFERROR(VLOOKUP($E82,Objekte!$A$6:$T$35,9,FALSE),""))</f>
        <v/>
      </c>
      <c r="H82" s="22"/>
      <c r="I82" s="22"/>
      <c r="J82" s="22"/>
      <c r="K82" s="22"/>
      <c r="L82" s="25"/>
      <c r="M82" s="25"/>
      <c r="N82" s="26"/>
      <c r="O82" s="27" t="str">
        <f t="shared" si="6"/>
        <v/>
      </c>
      <c r="P82" s="22"/>
      <c r="Q82" s="23"/>
      <c r="R82" s="23"/>
      <c r="S82" s="27" t="str">
        <f t="shared" si="7"/>
        <v/>
      </c>
      <c r="T82" s="27" t="str">
        <f t="shared" si="8"/>
        <v/>
      </c>
      <c r="U82" s="24" t="str">
        <f t="shared" ca="1" si="9"/>
        <v/>
      </c>
      <c r="V82" s="1"/>
      <c r="W82" s="1"/>
      <c r="X82" s="1"/>
      <c r="Y82" s="1"/>
      <c r="Z82" s="1"/>
    </row>
    <row r="83" spans="1:26" x14ac:dyDescent="0.25">
      <c r="A83" s="22"/>
      <c r="B83" s="23"/>
      <c r="C83" s="24" t="str">
        <f t="shared" si="5"/>
        <v/>
      </c>
      <c r="D83" s="24" t="str">
        <f>IF($B83="","",INDEX(Listen!$B$2:$B$13,MONTH($B83)))</f>
        <v/>
      </c>
      <c r="E83" s="22"/>
      <c r="F83" s="24" t="str">
        <f>IF($E83="","",IFERROR(VLOOKUP($E83,Objekte!$A$6:$T$35,2,FALSE),""))</f>
        <v/>
      </c>
      <c r="G83" s="24" t="str">
        <f>IF($E83="","",IFERROR(VLOOKUP($E83,Objekte!$A$6:$T$35,9,FALSE),""))</f>
        <v/>
      </c>
      <c r="H83" s="22"/>
      <c r="I83" s="22"/>
      <c r="J83" s="22"/>
      <c r="K83" s="22"/>
      <c r="L83" s="25"/>
      <c r="M83" s="25"/>
      <c r="N83" s="26"/>
      <c r="O83" s="27" t="str">
        <f t="shared" si="6"/>
        <v/>
      </c>
      <c r="P83" s="22"/>
      <c r="Q83" s="23"/>
      <c r="R83" s="23"/>
      <c r="S83" s="27" t="str">
        <f t="shared" si="7"/>
        <v/>
      </c>
      <c r="T83" s="27" t="str">
        <f t="shared" si="8"/>
        <v/>
      </c>
      <c r="U83" s="24" t="str">
        <f t="shared" ca="1" si="9"/>
        <v/>
      </c>
      <c r="V83" s="1"/>
      <c r="W83" s="1"/>
      <c r="X83" s="1"/>
      <c r="Y83" s="1"/>
      <c r="Z83" s="1"/>
    </row>
    <row r="84" spans="1:26" x14ac:dyDescent="0.25">
      <c r="A84" s="22"/>
      <c r="B84" s="23"/>
      <c r="C84" s="24" t="str">
        <f t="shared" si="5"/>
        <v/>
      </c>
      <c r="D84" s="24" t="str">
        <f>IF($B84="","",INDEX(Listen!$B$2:$B$13,MONTH($B84)))</f>
        <v/>
      </c>
      <c r="E84" s="22"/>
      <c r="F84" s="24" t="str">
        <f>IF($E84="","",IFERROR(VLOOKUP($E84,Objekte!$A$6:$T$35,2,FALSE),""))</f>
        <v/>
      </c>
      <c r="G84" s="24" t="str">
        <f>IF($E84="","",IFERROR(VLOOKUP($E84,Objekte!$A$6:$T$35,9,FALSE),""))</f>
        <v/>
      </c>
      <c r="H84" s="22"/>
      <c r="I84" s="22"/>
      <c r="J84" s="22"/>
      <c r="K84" s="22"/>
      <c r="L84" s="25"/>
      <c r="M84" s="25"/>
      <c r="N84" s="26"/>
      <c r="O84" s="27" t="str">
        <f t="shared" si="6"/>
        <v/>
      </c>
      <c r="P84" s="22"/>
      <c r="Q84" s="23"/>
      <c r="R84" s="23"/>
      <c r="S84" s="27" t="str">
        <f t="shared" si="7"/>
        <v/>
      </c>
      <c r="T84" s="27" t="str">
        <f t="shared" si="8"/>
        <v/>
      </c>
      <c r="U84" s="24" t="str">
        <f t="shared" ca="1" si="9"/>
        <v/>
      </c>
      <c r="V84" s="1"/>
      <c r="W84" s="1"/>
      <c r="X84" s="1"/>
      <c r="Y84" s="1"/>
      <c r="Z84" s="1"/>
    </row>
    <row r="85" spans="1:26" x14ac:dyDescent="0.25">
      <c r="A85" s="22"/>
      <c r="B85" s="23"/>
      <c r="C85" s="24" t="str">
        <f t="shared" si="5"/>
        <v/>
      </c>
      <c r="D85" s="24" t="str">
        <f>IF($B85="","",INDEX(Listen!$B$2:$B$13,MONTH($B85)))</f>
        <v/>
      </c>
      <c r="E85" s="22"/>
      <c r="F85" s="24" t="str">
        <f>IF($E85="","",IFERROR(VLOOKUP($E85,Objekte!$A$6:$T$35,2,FALSE),""))</f>
        <v/>
      </c>
      <c r="G85" s="24" t="str">
        <f>IF($E85="","",IFERROR(VLOOKUP($E85,Objekte!$A$6:$T$35,9,FALSE),""))</f>
        <v/>
      </c>
      <c r="H85" s="22"/>
      <c r="I85" s="22"/>
      <c r="J85" s="22"/>
      <c r="K85" s="22"/>
      <c r="L85" s="25"/>
      <c r="M85" s="25"/>
      <c r="N85" s="26"/>
      <c r="O85" s="27" t="str">
        <f t="shared" si="6"/>
        <v/>
      </c>
      <c r="P85" s="22"/>
      <c r="Q85" s="23"/>
      <c r="R85" s="23"/>
      <c r="S85" s="27" t="str">
        <f t="shared" si="7"/>
        <v/>
      </c>
      <c r="T85" s="27" t="str">
        <f t="shared" si="8"/>
        <v/>
      </c>
      <c r="U85" s="24" t="str">
        <f t="shared" ca="1" si="9"/>
        <v/>
      </c>
      <c r="V85" s="1"/>
      <c r="W85" s="1"/>
      <c r="X85" s="1"/>
      <c r="Y85" s="1"/>
      <c r="Z85" s="1"/>
    </row>
    <row r="86" spans="1:26" x14ac:dyDescent="0.25">
      <c r="A86" s="22"/>
      <c r="B86" s="23"/>
      <c r="C86" s="24" t="str">
        <f t="shared" si="5"/>
        <v/>
      </c>
      <c r="D86" s="24" t="str">
        <f>IF($B86="","",INDEX(Listen!$B$2:$B$13,MONTH($B86)))</f>
        <v/>
      </c>
      <c r="E86" s="22"/>
      <c r="F86" s="24" t="str">
        <f>IF($E86="","",IFERROR(VLOOKUP($E86,Objekte!$A$6:$T$35,2,FALSE),""))</f>
        <v/>
      </c>
      <c r="G86" s="24" t="str">
        <f>IF($E86="","",IFERROR(VLOOKUP($E86,Objekte!$A$6:$T$35,9,FALSE),""))</f>
        <v/>
      </c>
      <c r="H86" s="22"/>
      <c r="I86" s="22"/>
      <c r="J86" s="22"/>
      <c r="K86" s="22"/>
      <c r="L86" s="25"/>
      <c r="M86" s="25"/>
      <c r="N86" s="26"/>
      <c r="O86" s="27" t="str">
        <f t="shared" si="6"/>
        <v/>
      </c>
      <c r="P86" s="22"/>
      <c r="Q86" s="23"/>
      <c r="R86" s="23"/>
      <c r="S86" s="27" t="str">
        <f t="shared" si="7"/>
        <v/>
      </c>
      <c r="T86" s="27" t="str">
        <f t="shared" si="8"/>
        <v/>
      </c>
      <c r="U86" s="24" t="str">
        <f t="shared" ca="1" si="9"/>
        <v/>
      </c>
      <c r="V86" s="1"/>
      <c r="W86" s="1"/>
      <c r="X86" s="1"/>
      <c r="Y86" s="1"/>
      <c r="Z86" s="1"/>
    </row>
    <row r="87" spans="1:26" x14ac:dyDescent="0.25">
      <c r="A87" s="22"/>
      <c r="B87" s="23"/>
      <c r="C87" s="24" t="str">
        <f t="shared" si="5"/>
        <v/>
      </c>
      <c r="D87" s="24" t="str">
        <f>IF($B87="","",INDEX(Listen!$B$2:$B$13,MONTH($B87)))</f>
        <v/>
      </c>
      <c r="E87" s="22"/>
      <c r="F87" s="24" t="str">
        <f>IF($E87="","",IFERROR(VLOOKUP($E87,Objekte!$A$6:$T$35,2,FALSE),""))</f>
        <v/>
      </c>
      <c r="G87" s="24" t="str">
        <f>IF($E87="","",IFERROR(VLOOKUP($E87,Objekte!$A$6:$T$35,9,FALSE),""))</f>
        <v/>
      </c>
      <c r="H87" s="22"/>
      <c r="I87" s="22"/>
      <c r="J87" s="22"/>
      <c r="K87" s="22"/>
      <c r="L87" s="25"/>
      <c r="M87" s="25"/>
      <c r="N87" s="26"/>
      <c r="O87" s="27" t="str">
        <f t="shared" si="6"/>
        <v/>
      </c>
      <c r="P87" s="22"/>
      <c r="Q87" s="23"/>
      <c r="R87" s="23"/>
      <c r="S87" s="27" t="str">
        <f t="shared" si="7"/>
        <v/>
      </c>
      <c r="T87" s="27" t="str">
        <f t="shared" si="8"/>
        <v/>
      </c>
      <c r="U87" s="24" t="str">
        <f t="shared" ca="1" si="9"/>
        <v/>
      </c>
      <c r="V87" s="1"/>
      <c r="W87" s="1"/>
      <c r="X87" s="1"/>
      <c r="Y87" s="1"/>
      <c r="Z87" s="1"/>
    </row>
    <row r="88" spans="1:26" x14ac:dyDescent="0.25">
      <c r="A88" s="22"/>
      <c r="B88" s="23"/>
      <c r="C88" s="24" t="str">
        <f t="shared" si="5"/>
        <v/>
      </c>
      <c r="D88" s="24" t="str">
        <f>IF($B88="","",INDEX(Listen!$B$2:$B$13,MONTH($B88)))</f>
        <v/>
      </c>
      <c r="E88" s="22"/>
      <c r="F88" s="24" t="str">
        <f>IF($E88="","",IFERROR(VLOOKUP($E88,Objekte!$A$6:$T$35,2,FALSE),""))</f>
        <v/>
      </c>
      <c r="G88" s="24" t="str">
        <f>IF($E88="","",IFERROR(VLOOKUP($E88,Objekte!$A$6:$T$35,9,FALSE),""))</f>
        <v/>
      </c>
      <c r="H88" s="22"/>
      <c r="I88" s="22"/>
      <c r="J88" s="22"/>
      <c r="K88" s="22"/>
      <c r="L88" s="25"/>
      <c r="M88" s="25"/>
      <c r="N88" s="26"/>
      <c r="O88" s="27" t="str">
        <f t="shared" si="6"/>
        <v/>
      </c>
      <c r="P88" s="22"/>
      <c r="Q88" s="23"/>
      <c r="R88" s="23"/>
      <c r="S88" s="27" t="str">
        <f t="shared" si="7"/>
        <v/>
      </c>
      <c r="T88" s="27" t="str">
        <f t="shared" si="8"/>
        <v/>
      </c>
      <c r="U88" s="24" t="str">
        <f t="shared" ca="1" si="9"/>
        <v/>
      </c>
      <c r="V88" s="1"/>
      <c r="W88" s="1"/>
      <c r="X88" s="1"/>
      <c r="Y88" s="1"/>
      <c r="Z88" s="1"/>
    </row>
    <row r="89" spans="1:26" x14ac:dyDescent="0.25">
      <c r="A89" s="22"/>
      <c r="B89" s="23"/>
      <c r="C89" s="24" t="str">
        <f t="shared" si="5"/>
        <v/>
      </c>
      <c r="D89" s="24" t="str">
        <f>IF($B89="","",INDEX(Listen!$B$2:$B$13,MONTH($B89)))</f>
        <v/>
      </c>
      <c r="E89" s="22"/>
      <c r="F89" s="24" t="str">
        <f>IF($E89="","",IFERROR(VLOOKUP($E89,Objekte!$A$6:$T$35,2,FALSE),""))</f>
        <v/>
      </c>
      <c r="G89" s="24" t="str">
        <f>IF($E89="","",IFERROR(VLOOKUP($E89,Objekte!$A$6:$T$35,9,FALSE),""))</f>
        <v/>
      </c>
      <c r="H89" s="22"/>
      <c r="I89" s="22"/>
      <c r="J89" s="22"/>
      <c r="K89" s="22"/>
      <c r="L89" s="25"/>
      <c r="M89" s="25"/>
      <c r="N89" s="26"/>
      <c r="O89" s="27" t="str">
        <f t="shared" si="6"/>
        <v/>
      </c>
      <c r="P89" s="22"/>
      <c r="Q89" s="23"/>
      <c r="R89" s="23"/>
      <c r="S89" s="27" t="str">
        <f t="shared" si="7"/>
        <v/>
      </c>
      <c r="T89" s="27" t="str">
        <f t="shared" si="8"/>
        <v/>
      </c>
      <c r="U89" s="24" t="str">
        <f t="shared" ca="1" si="9"/>
        <v/>
      </c>
      <c r="V89" s="1"/>
      <c r="W89" s="1"/>
      <c r="X89" s="1"/>
      <c r="Y89" s="1"/>
      <c r="Z89" s="1"/>
    </row>
    <row r="90" spans="1:26" x14ac:dyDescent="0.25">
      <c r="A90" s="22"/>
      <c r="B90" s="23"/>
      <c r="C90" s="24" t="str">
        <f t="shared" si="5"/>
        <v/>
      </c>
      <c r="D90" s="24" t="str">
        <f>IF($B90="","",INDEX(Listen!$B$2:$B$13,MONTH($B90)))</f>
        <v/>
      </c>
      <c r="E90" s="22"/>
      <c r="F90" s="24" t="str">
        <f>IF($E90="","",IFERROR(VLOOKUP($E90,Objekte!$A$6:$T$35,2,FALSE),""))</f>
        <v/>
      </c>
      <c r="G90" s="24" t="str">
        <f>IF($E90="","",IFERROR(VLOOKUP($E90,Objekte!$A$6:$T$35,9,FALSE),""))</f>
        <v/>
      </c>
      <c r="H90" s="22"/>
      <c r="I90" s="22"/>
      <c r="J90" s="22"/>
      <c r="K90" s="22"/>
      <c r="L90" s="25"/>
      <c r="M90" s="25"/>
      <c r="N90" s="26"/>
      <c r="O90" s="27" t="str">
        <f t="shared" si="6"/>
        <v/>
      </c>
      <c r="P90" s="22"/>
      <c r="Q90" s="23"/>
      <c r="R90" s="23"/>
      <c r="S90" s="27" t="str">
        <f t="shared" si="7"/>
        <v/>
      </c>
      <c r="T90" s="27" t="str">
        <f t="shared" si="8"/>
        <v/>
      </c>
      <c r="U90" s="24" t="str">
        <f t="shared" ca="1" si="9"/>
        <v/>
      </c>
      <c r="V90" s="1"/>
      <c r="W90" s="1"/>
      <c r="X90" s="1"/>
      <c r="Y90" s="1"/>
      <c r="Z90" s="1"/>
    </row>
    <row r="91" spans="1:26" x14ac:dyDescent="0.25">
      <c r="A91" s="22"/>
      <c r="B91" s="23"/>
      <c r="C91" s="24" t="str">
        <f t="shared" si="5"/>
        <v/>
      </c>
      <c r="D91" s="24" t="str">
        <f>IF($B91="","",INDEX(Listen!$B$2:$B$13,MONTH($B91)))</f>
        <v/>
      </c>
      <c r="E91" s="22"/>
      <c r="F91" s="24" t="str">
        <f>IF($E91="","",IFERROR(VLOOKUP($E91,Objekte!$A$6:$T$35,2,FALSE),""))</f>
        <v/>
      </c>
      <c r="G91" s="24" t="str">
        <f>IF($E91="","",IFERROR(VLOOKUP($E91,Objekte!$A$6:$T$35,9,FALSE),""))</f>
        <v/>
      </c>
      <c r="H91" s="22"/>
      <c r="I91" s="22"/>
      <c r="J91" s="22"/>
      <c r="K91" s="22"/>
      <c r="L91" s="25"/>
      <c r="M91" s="25"/>
      <c r="N91" s="26"/>
      <c r="O91" s="27" t="str">
        <f t="shared" si="6"/>
        <v/>
      </c>
      <c r="P91" s="22"/>
      <c r="Q91" s="23"/>
      <c r="R91" s="23"/>
      <c r="S91" s="27" t="str">
        <f t="shared" si="7"/>
        <v/>
      </c>
      <c r="T91" s="27" t="str">
        <f t="shared" si="8"/>
        <v/>
      </c>
      <c r="U91" s="24" t="str">
        <f t="shared" ca="1" si="9"/>
        <v/>
      </c>
      <c r="V91" s="1"/>
      <c r="W91" s="1"/>
      <c r="X91" s="1"/>
      <c r="Y91" s="1"/>
      <c r="Z91" s="1"/>
    </row>
    <row r="92" spans="1:26" x14ac:dyDescent="0.25">
      <c r="A92" s="22"/>
      <c r="B92" s="23"/>
      <c r="C92" s="24" t="str">
        <f t="shared" si="5"/>
        <v/>
      </c>
      <c r="D92" s="24" t="str">
        <f>IF($B92="","",INDEX(Listen!$B$2:$B$13,MONTH($B92)))</f>
        <v/>
      </c>
      <c r="E92" s="22"/>
      <c r="F92" s="24" t="str">
        <f>IF($E92="","",IFERROR(VLOOKUP($E92,Objekte!$A$6:$T$35,2,FALSE),""))</f>
        <v/>
      </c>
      <c r="G92" s="24" t="str">
        <f>IF($E92="","",IFERROR(VLOOKUP($E92,Objekte!$A$6:$T$35,9,FALSE),""))</f>
        <v/>
      </c>
      <c r="H92" s="22"/>
      <c r="I92" s="22"/>
      <c r="J92" s="22"/>
      <c r="K92" s="22"/>
      <c r="L92" s="25"/>
      <c r="M92" s="25"/>
      <c r="N92" s="26"/>
      <c r="O92" s="27" t="str">
        <f t="shared" si="6"/>
        <v/>
      </c>
      <c r="P92" s="22"/>
      <c r="Q92" s="23"/>
      <c r="R92" s="23"/>
      <c r="S92" s="27" t="str">
        <f t="shared" si="7"/>
        <v/>
      </c>
      <c r="T92" s="27" t="str">
        <f t="shared" si="8"/>
        <v/>
      </c>
      <c r="U92" s="24" t="str">
        <f t="shared" ca="1" si="9"/>
        <v/>
      </c>
      <c r="V92" s="1"/>
      <c r="W92" s="1"/>
      <c r="X92" s="1"/>
      <c r="Y92" s="1"/>
      <c r="Z92" s="1"/>
    </row>
    <row r="93" spans="1:26" x14ac:dyDescent="0.25">
      <c r="A93" s="22"/>
      <c r="B93" s="23"/>
      <c r="C93" s="24" t="str">
        <f t="shared" si="5"/>
        <v/>
      </c>
      <c r="D93" s="24" t="str">
        <f>IF($B93="","",INDEX(Listen!$B$2:$B$13,MONTH($B93)))</f>
        <v/>
      </c>
      <c r="E93" s="22"/>
      <c r="F93" s="24" t="str">
        <f>IF($E93="","",IFERROR(VLOOKUP($E93,Objekte!$A$6:$T$35,2,FALSE),""))</f>
        <v/>
      </c>
      <c r="G93" s="24" t="str">
        <f>IF($E93="","",IFERROR(VLOOKUP($E93,Objekte!$A$6:$T$35,9,FALSE),""))</f>
        <v/>
      </c>
      <c r="H93" s="22"/>
      <c r="I93" s="22"/>
      <c r="J93" s="22"/>
      <c r="K93" s="22"/>
      <c r="L93" s="25"/>
      <c r="M93" s="25"/>
      <c r="N93" s="26"/>
      <c r="O93" s="27" t="str">
        <f t="shared" si="6"/>
        <v/>
      </c>
      <c r="P93" s="22"/>
      <c r="Q93" s="23"/>
      <c r="R93" s="23"/>
      <c r="S93" s="27" t="str">
        <f t="shared" si="7"/>
        <v/>
      </c>
      <c r="T93" s="27" t="str">
        <f t="shared" si="8"/>
        <v/>
      </c>
      <c r="U93" s="24" t="str">
        <f t="shared" ca="1" si="9"/>
        <v/>
      </c>
      <c r="V93" s="1"/>
      <c r="W93" s="1"/>
      <c r="X93" s="1"/>
      <c r="Y93" s="1"/>
      <c r="Z93" s="1"/>
    </row>
    <row r="94" spans="1:26" x14ac:dyDescent="0.25">
      <c r="A94" s="22"/>
      <c r="B94" s="23"/>
      <c r="C94" s="24" t="str">
        <f t="shared" si="5"/>
        <v/>
      </c>
      <c r="D94" s="24" t="str">
        <f>IF($B94="","",INDEX(Listen!$B$2:$B$13,MONTH($B94)))</f>
        <v/>
      </c>
      <c r="E94" s="22"/>
      <c r="F94" s="24" t="str">
        <f>IF($E94="","",IFERROR(VLOOKUP($E94,Objekte!$A$6:$T$35,2,FALSE),""))</f>
        <v/>
      </c>
      <c r="G94" s="24" t="str">
        <f>IF($E94="","",IFERROR(VLOOKUP($E94,Objekte!$A$6:$T$35,9,FALSE),""))</f>
        <v/>
      </c>
      <c r="H94" s="22"/>
      <c r="I94" s="22"/>
      <c r="J94" s="22"/>
      <c r="K94" s="22"/>
      <c r="L94" s="25"/>
      <c r="M94" s="25"/>
      <c r="N94" s="26"/>
      <c r="O94" s="27" t="str">
        <f t="shared" si="6"/>
        <v/>
      </c>
      <c r="P94" s="22"/>
      <c r="Q94" s="23"/>
      <c r="R94" s="23"/>
      <c r="S94" s="27" t="str">
        <f t="shared" si="7"/>
        <v/>
      </c>
      <c r="T94" s="27" t="str">
        <f t="shared" si="8"/>
        <v/>
      </c>
      <c r="U94" s="24" t="str">
        <f t="shared" ca="1" si="9"/>
        <v/>
      </c>
      <c r="V94" s="1"/>
      <c r="W94" s="1"/>
      <c r="X94" s="1"/>
      <c r="Y94" s="1"/>
      <c r="Z94" s="1"/>
    </row>
    <row r="95" spans="1:26" x14ac:dyDescent="0.25">
      <c r="A95" s="22"/>
      <c r="B95" s="23"/>
      <c r="C95" s="24" t="str">
        <f t="shared" si="5"/>
        <v/>
      </c>
      <c r="D95" s="24" t="str">
        <f>IF($B95="","",INDEX(Listen!$B$2:$B$13,MONTH($B95)))</f>
        <v/>
      </c>
      <c r="E95" s="22"/>
      <c r="F95" s="24" t="str">
        <f>IF($E95="","",IFERROR(VLOOKUP($E95,Objekte!$A$6:$T$35,2,FALSE),""))</f>
        <v/>
      </c>
      <c r="G95" s="24" t="str">
        <f>IF($E95="","",IFERROR(VLOOKUP($E95,Objekte!$A$6:$T$35,9,FALSE),""))</f>
        <v/>
      </c>
      <c r="H95" s="22"/>
      <c r="I95" s="22"/>
      <c r="J95" s="22"/>
      <c r="K95" s="22"/>
      <c r="L95" s="25"/>
      <c r="M95" s="25"/>
      <c r="N95" s="26"/>
      <c r="O95" s="27" t="str">
        <f t="shared" si="6"/>
        <v/>
      </c>
      <c r="P95" s="22"/>
      <c r="Q95" s="23"/>
      <c r="R95" s="23"/>
      <c r="S95" s="27" t="str">
        <f t="shared" si="7"/>
        <v/>
      </c>
      <c r="T95" s="27" t="str">
        <f t="shared" si="8"/>
        <v/>
      </c>
      <c r="U95" s="24" t="str">
        <f t="shared" ca="1" si="9"/>
        <v/>
      </c>
      <c r="V95" s="1"/>
      <c r="W95" s="1"/>
      <c r="X95" s="1"/>
      <c r="Y95" s="1"/>
      <c r="Z95" s="1"/>
    </row>
    <row r="96" spans="1:26" x14ac:dyDescent="0.25">
      <c r="A96" s="22"/>
      <c r="B96" s="23"/>
      <c r="C96" s="24" t="str">
        <f t="shared" si="5"/>
        <v/>
      </c>
      <c r="D96" s="24" t="str">
        <f>IF($B96="","",INDEX(Listen!$B$2:$B$13,MONTH($B96)))</f>
        <v/>
      </c>
      <c r="E96" s="22"/>
      <c r="F96" s="24" t="str">
        <f>IF($E96="","",IFERROR(VLOOKUP($E96,Objekte!$A$6:$T$35,2,FALSE),""))</f>
        <v/>
      </c>
      <c r="G96" s="24" t="str">
        <f>IF($E96="","",IFERROR(VLOOKUP($E96,Objekte!$A$6:$T$35,9,FALSE),""))</f>
        <v/>
      </c>
      <c r="H96" s="22"/>
      <c r="I96" s="22"/>
      <c r="J96" s="22"/>
      <c r="K96" s="22"/>
      <c r="L96" s="25"/>
      <c r="M96" s="25"/>
      <c r="N96" s="26"/>
      <c r="O96" s="27" t="str">
        <f t="shared" si="6"/>
        <v/>
      </c>
      <c r="P96" s="22"/>
      <c r="Q96" s="23"/>
      <c r="R96" s="23"/>
      <c r="S96" s="27" t="str">
        <f t="shared" si="7"/>
        <v/>
      </c>
      <c r="T96" s="27" t="str">
        <f t="shared" si="8"/>
        <v/>
      </c>
      <c r="U96" s="24" t="str">
        <f t="shared" ca="1" si="9"/>
        <v/>
      </c>
      <c r="V96" s="1"/>
      <c r="W96" s="1"/>
      <c r="X96" s="1"/>
      <c r="Y96" s="1"/>
      <c r="Z96" s="1"/>
    </row>
    <row r="97" spans="1:26" x14ac:dyDescent="0.25">
      <c r="A97" s="22"/>
      <c r="B97" s="23"/>
      <c r="C97" s="24" t="str">
        <f t="shared" si="5"/>
        <v/>
      </c>
      <c r="D97" s="24" t="str">
        <f>IF($B97="","",INDEX(Listen!$B$2:$B$13,MONTH($B97)))</f>
        <v/>
      </c>
      <c r="E97" s="22"/>
      <c r="F97" s="24" t="str">
        <f>IF($E97="","",IFERROR(VLOOKUP($E97,Objekte!$A$6:$T$35,2,FALSE),""))</f>
        <v/>
      </c>
      <c r="G97" s="24" t="str">
        <f>IF($E97="","",IFERROR(VLOOKUP($E97,Objekte!$A$6:$T$35,9,FALSE),""))</f>
        <v/>
      </c>
      <c r="H97" s="22"/>
      <c r="I97" s="22"/>
      <c r="J97" s="22"/>
      <c r="K97" s="22"/>
      <c r="L97" s="25"/>
      <c r="M97" s="25"/>
      <c r="N97" s="26"/>
      <c r="O97" s="27" t="str">
        <f t="shared" si="6"/>
        <v/>
      </c>
      <c r="P97" s="22"/>
      <c r="Q97" s="23"/>
      <c r="R97" s="23"/>
      <c r="S97" s="27" t="str">
        <f t="shared" si="7"/>
        <v/>
      </c>
      <c r="T97" s="27" t="str">
        <f t="shared" si="8"/>
        <v/>
      </c>
      <c r="U97" s="24" t="str">
        <f t="shared" ca="1" si="9"/>
        <v/>
      </c>
      <c r="V97" s="1"/>
      <c r="W97" s="1"/>
      <c r="X97" s="1"/>
      <c r="Y97" s="1"/>
      <c r="Z97" s="1"/>
    </row>
    <row r="98" spans="1:26" x14ac:dyDescent="0.25">
      <c r="A98" s="22"/>
      <c r="B98" s="23"/>
      <c r="C98" s="24" t="str">
        <f t="shared" si="5"/>
        <v/>
      </c>
      <c r="D98" s="24" t="str">
        <f>IF($B98="","",INDEX(Listen!$B$2:$B$13,MONTH($B98)))</f>
        <v/>
      </c>
      <c r="E98" s="22"/>
      <c r="F98" s="24" t="str">
        <f>IF($E98="","",IFERROR(VLOOKUP($E98,Objekte!$A$6:$T$35,2,FALSE),""))</f>
        <v/>
      </c>
      <c r="G98" s="24" t="str">
        <f>IF($E98="","",IFERROR(VLOOKUP($E98,Objekte!$A$6:$T$35,9,FALSE),""))</f>
        <v/>
      </c>
      <c r="H98" s="22"/>
      <c r="I98" s="22"/>
      <c r="J98" s="22"/>
      <c r="K98" s="22"/>
      <c r="L98" s="25"/>
      <c r="M98" s="25"/>
      <c r="N98" s="26"/>
      <c r="O98" s="27" t="str">
        <f t="shared" si="6"/>
        <v/>
      </c>
      <c r="P98" s="22"/>
      <c r="Q98" s="23"/>
      <c r="R98" s="23"/>
      <c r="S98" s="27" t="str">
        <f t="shared" si="7"/>
        <v/>
      </c>
      <c r="T98" s="27" t="str">
        <f t="shared" si="8"/>
        <v/>
      </c>
      <c r="U98" s="24" t="str">
        <f t="shared" ca="1" si="9"/>
        <v/>
      </c>
      <c r="V98" s="1"/>
      <c r="W98" s="1"/>
      <c r="X98" s="1"/>
      <c r="Y98" s="1"/>
      <c r="Z98" s="1"/>
    </row>
    <row r="99" spans="1:26" x14ac:dyDescent="0.25">
      <c r="A99" s="22"/>
      <c r="B99" s="23"/>
      <c r="C99" s="24" t="str">
        <f t="shared" si="5"/>
        <v/>
      </c>
      <c r="D99" s="24" t="str">
        <f>IF($B99="","",INDEX(Listen!$B$2:$B$13,MONTH($B99)))</f>
        <v/>
      </c>
      <c r="E99" s="22"/>
      <c r="F99" s="24" t="str">
        <f>IF($E99="","",IFERROR(VLOOKUP($E99,Objekte!$A$6:$T$35,2,FALSE),""))</f>
        <v/>
      </c>
      <c r="G99" s="24" t="str">
        <f>IF($E99="","",IFERROR(VLOOKUP($E99,Objekte!$A$6:$T$35,9,FALSE),""))</f>
        <v/>
      </c>
      <c r="H99" s="22"/>
      <c r="I99" s="22"/>
      <c r="J99" s="22"/>
      <c r="K99" s="22"/>
      <c r="L99" s="25"/>
      <c r="M99" s="25"/>
      <c r="N99" s="26"/>
      <c r="O99" s="27" t="str">
        <f t="shared" si="6"/>
        <v/>
      </c>
      <c r="P99" s="22"/>
      <c r="Q99" s="23"/>
      <c r="R99" s="23"/>
      <c r="S99" s="27" t="str">
        <f t="shared" si="7"/>
        <v/>
      </c>
      <c r="T99" s="27" t="str">
        <f t="shared" si="8"/>
        <v/>
      </c>
      <c r="U99" s="24" t="str">
        <f t="shared" ca="1" si="9"/>
        <v/>
      </c>
      <c r="V99" s="1"/>
      <c r="W99" s="1"/>
      <c r="X99" s="1"/>
      <c r="Y99" s="1"/>
      <c r="Z99" s="1"/>
    </row>
    <row r="100" spans="1:26" x14ac:dyDescent="0.25">
      <c r="A100" s="22"/>
      <c r="B100" s="23"/>
      <c r="C100" s="24" t="str">
        <f t="shared" si="5"/>
        <v/>
      </c>
      <c r="D100" s="24" t="str">
        <f>IF($B100="","",INDEX(Listen!$B$2:$B$13,MONTH($B100)))</f>
        <v/>
      </c>
      <c r="E100" s="22"/>
      <c r="F100" s="24" t="str">
        <f>IF($E100="","",IFERROR(VLOOKUP($E100,Objekte!$A$6:$T$35,2,FALSE),""))</f>
        <v/>
      </c>
      <c r="G100" s="24" t="str">
        <f>IF($E100="","",IFERROR(VLOOKUP($E100,Objekte!$A$6:$T$35,9,FALSE),""))</f>
        <v/>
      </c>
      <c r="H100" s="22"/>
      <c r="I100" s="22"/>
      <c r="J100" s="22"/>
      <c r="K100" s="22"/>
      <c r="L100" s="25"/>
      <c r="M100" s="25"/>
      <c r="N100" s="26"/>
      <c r="O100" s="27" t="str">
        <f t="shared" si="6"/>
        <v/>
      </c>
      <c r="P100" s="22"/>
      <c r="Q100" s="23"/>
      <c r="R100" s="23"/>
      <c r="S100" s="27" t="str">
        <f t="shared" si="7"/>
        <v/>
      </c>
      <c r="T100" s="27" t="str">
        <f t="shared" si="8"/>
        <v/>
      </c>
      <c r="U100" s="24" t="str">
        <f t="shared" ca="1" si="9"/>
        <v/>
      </c>
      <c r="V100" s="1"/>
      <c r="W100" s="1"/>
      <c r="X100" s="1"/>
      <c r="Y100" s="1"/>
      <c r="Z100" s="1"/>
    </row>
    <row r="101" spans="1:26" x14ac:dyDescent="0.25">
      <c r="A101" s="22"/>
      <c r="B101" s="23"/>
      <c r="C101" s="24" t="str">
        <f t="shared" si="5"/>
        <v/>
      </c>
      <c r="D101" s="24" t="str">
        <f>IF($B101="","",INDEX(Listen!$B$2:$B$13,MONTH($B101)))</f>
        <v/>
      </c>
      <c r="E101" s="22"/>
      <c r="F101" s="24" t="str">
        <f>IF($E101="","",IFERROR(VLOOKUP($E101,Objekte!$A$6:$T$35,2,FALSE),""))</f>
        <v/>
      </c>
      <c r="G101" s="24" t="str">
        <f>IF($E101="","",IFERROR(VLOOKUP($E101,Objekte!$A$6:$T$35,9,FALSE),""))</f>
        <v/>
      </c>
      <c r="H101" s="22"/>
      <c r="I101" s="22"/>
      <c r="J101" s="22"/>
      <c r="K101" s="22"/>
      <c r="L101" s="25"/>
      <c r="M101" s="25"/>
      <c r="N101" s="26"/>
      <c r="O101" s="27" t="str">
        <f t="shared" si="6"/>
        <v/>
      </c>
      <c r="P101" s="22"/>
      <c r="Q101" s="23"/>
      <c r="R101" s="23"/>
      <c r="S101" s="27" t="str">
        <f t="shared" si="7"/>
        <v/>
      </c>
      <c r="T101" s="27" t="str">
        <f t="shared" si="8"/>
        <v/>
      </c>
      <c r="U101" s="24" t="str">
        <f t="shared" ca="1" si="9"/>
        <v/>
      </c>
      <c r="V101" s="1"/>
      <c r="W101" s="1"/>
      <c r="X101" s="1"/>
      <c r="Y101" s="1"/>
      <c r="Z101" s="1"/>
    </row>
    <row r="102" spans="1:26" x14ac:dyDescent="0.25">
      <c r="A102" s="22"/>
      <c r="B102" s="23"/>
      <c r="C102" s="24" t="str">
        <f t="shared" si="5"/>
        <v/>
      </c>
      <c r="D102" s="24" t="str">
        <f>IF($B102="","",INDEX(Listen!$B$2:$B$13,MONTH($B102)))</f>
        <v/>
      </c>
      <c r="E102" s="22"/>
      <c r="F102" s="24" t="str">
        <f>IF($E102="","",IFERROR(VLOOKUP($E102,Objekte!$A$6:$T$35,2,FALSE),""))</f>
        <v/>
      </c>
      <c r="G102" s="24" t="str">
        <f>IF($E102="","",IFERROR(VLOOKUP($E102,Objekte!$A$6:$T$35,9,FALSE),""))</f>
        <v/>
      </c>
      <c r="H102" s="22"/>
      <c r="I102" s="22"/>
      <c r="J102" s="22"/>
      <c r="K102" s="22"/>
      <c r="L102" s="25"/>
      <c r="M102" s="25"/>
      <c r="N102" s="26"/>
      <c r="O102" s="27" t="str">
        <f t="shared" si="6"/>
        <v/>
      </c>
      <c r="P102" s="22"/>
      <c r="Q102" s="23"/>
      <c r="R102" s="23"/>
      <c r="S102" s="27" t="str">
        <f t="shared" si="7"/>
        <v/>
      </c>
      <c r="T102" s="27" t="str">
        <f t="shared" si="8"/>
        <v/>
      </c>
      <c r="U102" s="24" t="str">
        <f t="shared" ca="1" si="9"/>
        <v/>
      </c>
      <c r="V102" s="1"/>
      <c r="W102" s="1"/>
      <c r="X102" s="1"/>
      <c r="Y102" s="1"/>
      <c r="Z102" s="1"/>
    </row>
    <row r="103" spans="1:26" x14ac:dyDescent="0.25">
      <c r="A103" s="22"/>
      <c r="B103" s="23"/>
      <c r="C103" s="24" t="str">
        <f t="shared" si="5"/>
        <v/>
      </c>
      <c r="D103" s="24" t="str">
        <f>IF($B103="","",INDEX(Listen!$B$2:$B$13,MONTH($B103)))</f>
        <v/>
      </c>
      <c r="E103" s="22"/>
      <c r="F103" s="24" t="str">
        <f>IF($E103="","",IFERROR(VLOOKUP($E103,Objekte!$A$6:$T$35,2,FALSE),""))</f>
        <v/>
      </c>
      <c r="G103" s="24" t="str">
        <f>IF($E103="","",IFERROR(VLOOKUP($E103,Objekte!$A$6:$T$35,9,FALSE),""))</f>
        <v/>
      </c>
      <c r="H103" s="22"/>
      <c r="I103" s="22"/>
      <c r="J103" s="22"/>
      <c r="K103" s="22"/>
      <c r="L103" s="25"/>
      <c r="M103" s="25"/>
      <c r="N103" s="26"/>
      <c r="O103" s="27" t="str">
        <f t="shared" si="6"/>
        <v/>
      </c>
      <c r="P103" s="22"/>
      <c r="Q103" s="23"/>
      <c r="R103" s="23"/>
      <c r="S103" s="27" t="str">
        <f t="shared" si="7"/>
        <v/>
      </c>
      <c r="T103" s="27" t="str">
        <f t="shared" si="8"/>
        <v/>
      </c>
      <c r="U103" s="24" t="str">
        <f t="shared" ca="1" si="9"/>
        <v/>
      </c>
      <c r="V103" s="1"/>
      <c r="W103" s="1"/>
      <c r="X103" s="1"/>
      <c r="Y103" s="1"/>
      <c r="Z103" s="1"/>
    </row>
    <row r="104" spans="1:26" x14ac:dyDescent="0.25">
      <c r="A104" s="22"/>
      <c r="B104" s="23"/>
      <c r="C104" s="24" t="str">
        <f t="shared" si="5"/>
        <v/>
      </c>
      <c r="D104" s="24" t="str">
        <f>IF($B104="","",INDEX(Listen!$B$2:$B$13,MONTH($B104)))</f>
        <v/>
      </c>
      <c r="E104" s="22"/>
      <c r="F104" s="24" t="str">
        <f>IF($E104="","",IFERROR(VLOOKUP($E104,Objekte!$A$6:$T$35,2,FALSE),""))</f>
        <v/>
      </c>
      <c r="G104" s="24" t="str">
        <f>IF($E104="","",IFERROR(VLOOKUP($E104,Objekte!$A$6:$T$35,9,FALSE),""))</f>
        <v/>
      </c>
      <c r="H104" s="22"/>
      <c r="I104" s="22"/>
      <c r="J104" s="22"/>
      <c r="K104" s="22"/>
      <c r="L104" s="25"/>
      <c r="M104" s="25"/>
      <c r="N104" s="26"/>
      <c r="O104" s="27" t="str">
        <f t="shared" si="6"/>
        <v/>
      </c>
      <c r="P104" s="22"/>
      <c r="Q104" s="23"/>
      <c r="R104" s="23"/>
      <c r="S104" s="27" t="str">
        <f t="shared" si="7"/>
        <v/>
      </c>
      <c r="T104" s="27" t="str">
        <f t="shared" si="8"/>
        <v/>
      </c>
      <c r="U104" s="24" t="str">
        <f t="shared" ca="1" si="9"/>
        <v/>
      </c>
      <c r="V104" s="1"/>
      <c r="W104" s="1"/>
      <c r="X104" s="1"/>
      <c r="Y104" s="1"/>
      <c r="Z104" s="1"/>
    </row>
    <row r="105" spans="1:26" x14ac:dyDescent="0.25">
      <c r="A105" s="22"/>
      <c r="B105" s="23"/>
      <c r="C105" s="24" t="str">
        <f t="shared" si="5"/>
        <v/>
      </c>
      <c r="D105" s="24" t="str">
        <f>IF($B105="","",INDEX(Listen!$B$2:$B$13,MONTH($B105)))</f>
        <v/>
      </c>
      <c r="E105" s="22"/>
      <c r="F105" s="24" t="str">
        <f>IF($E105="","",IFERROR(VLOOKUP($E105,Objekte!$A$6:$T$35,2,FALSE),""))</f>
        <v/>
      </c>
      <c r="G105" s="24" t="str">
        <f>IF($E105="","",IFERROR(VLOOKUP($E105,Objekte!$A$6:$T$35,9,FALSE),""))</f>
        <v/>
      </c>
      <c r="H105" s="22"/>
      <c r="I105" s="22"/>
      <c r="J105" s="22"/>
      <c r="K105" s="22"/>
      <c r="L105" s="25"/>
      <c r="M105" s="25"/>
      <c r="N105" s="26"/>
      <c r="O105" s="27" t="str">
        <f t="shared" si="6"/>
        <v/>
      </c>
      <c r="P105" s="22"/>
      <c r="Q105" s="23"/>
      <c r="R105" s="23"/>
      <c r="S105" s="27" t="str">
        <f t="shared" si="7"/>
        <v/>
      </c>
      <c r="T105" s="27" t="str">
        <f t="shared" si="8"/>
        <v/>
      </c>
      <c r="U105" s="24" t="str">
        <f t="shared" ca="1" si="9"/>
        <v/>
      </c>
      <c r="V105" s="1"/>
      <c r="W105" s="1"/>
      <c r="X105" s="1"/>
      <c r="Y105" s="1"/>
      <c r="Z105" s="1"/>
    </row>
    <row r="106" spans="1:26" x14ac:dyDescent="0.25">
      <c r="A106" s="22"/>
      <c r="B106" s="23"/>
      <c r="C106" s="24" t="str">
        <f t="shared" si="5"/>
        <v/>
      </c>
      <c r="D106" s="24" t="str">
        <f>IF($B106="","",INDEX(Listen!$B$2:$B$13,MONTH($B106)))</f>
        <v/>
      </c>
      <c r="E106" s="22"/>
      <c r="F106" s="24" t="str">
        <f>IF($E106="","",IFERROR(VLOOKUP($E106,Objekte!$A$6:$T$35,2,FALSE),""))</f>
        <v/>
      </c>
      <c r="G106" s="24" t="str">
        <f>IF($E106="","",IFERROR(VLOOKUP($E106,Objekte!$A$6:$T$35,9,FALSE),""))</f>
        <v/>
      </c>
      <c r="H106" s="22"/>
      <c r="I106" s="22"/>
      <c r="J106" s="22"/>
      <c r="K106" s="22"/>
      <c r="L106" s="25"/>
      <c r="M106" s="25"/>
      <c r="N106" s="26"/>
      <c r="O106" s="27" t="str">
        <f t="shared" si="6"/>
        <v/>
      </c>
      <c r="P106" s="22"/>
      <c r="Q106" s="23"/>
      <c r="R106" s="23"/>
      <c r="S106" s="27" t="str">
        <f t="shared" si="7"/>
        <v/>
      </c>
      <c r="T106" s="27" t="str">
        <f t="shared" si="8"/>
        <v/>
      </c>
      <c r="U106" s="24" t="str">
        <f t="shared" ca="1" si="9"/>
        <v/>
      </c>
      <c r="V106" s="1"/>
      <c r="W106" s="1"/>
      <c r="X106" s="1"/>
      <c r="Y106" s="1"/>
      <c r="Z106" s="1"/>
    </row>
    <row r="107" spans="1:26" x14ac:dyDescent="0.25">
      <c r="A107" s="22"/>
      <c r="B107" s="23"/>
      <c r="C107" s="24" t="str">
        <f t="shared" si="5"/>
        <v/>
      </c>
      <c r="D107" s="24" t="str">
        <f>IF($B107="","",INDEX(Listen!$B$2:$B$13,MONTH($B107)))</f>
        <v/>
      </c>
      <c r="E107" s="22"/>
      <c r="F107" s="24" t="str">
        <f>IF($E107="","",IFERROR(VLOOKUP($E107,Objekte!$A$6:$T$35,2,FALSE),""))</f>
        <v/>
      </c>
      <c r="G107" s="24" t="str">
        <f>IF($E107="","",IFERROR(VLOOKUP($E107,Objekte!$A$6:$T$35,9,FALSE),""))</f>
        <v/>
      </c>
      <c r="H107" s="22"/>
      <c r="I107" s="22"/>
      <c r="J107" s="22"/>
      <c r="K107" s="22"/>
      <c r="L107" s="25"/>
      <c r="M107" s="25"/>
      <c r="N107" s="26"/>
      <c r="O107" s="27" t="str">
        <f t="shared" si="6"/>
        <v/>
      </c>
      <c r="P107" s="22"/>
      <c r="Q107" s="23"/>
      <c r="R107" s="23"/>
      <c r="S107" s="27" t="str">
        <f t="shared" si="7"/>
        <v/>
      </c>
      <c r="T107" s="27" t="str">
        <f t="shared" si="8"/>
        <v/>
      </c>
      <c r="U107" s="24" t="str">
        <f t="shared" ca="1" si="9"/>
        <v/>
      </c>
      <c r="V107" s="1"/>
      <c r="W107" s="1"/>
      <c r="X107" s="1"/>
      <c r="Y107" s="1"/>
      <c r="Z107" s="1"/>
    </row>
    <row r="108" spans="1:26" x14ac:dyDescent="0.25">
      <c r="A108" s="22"/>
      <c r="B108" s="23"/>
      <c r="C108" s="24" t="str">
        <f t="shared" si="5"/>
        <v/>
      </c>
      <c r="D108" s="24" t="str">
        <f>IF($B108="","",INDEX(Listen!$B$2:$B$13,MONTH($B108)))</f>
        <v/>
      </c>
      <c r="E108" s="22"/>
      <c r="F108" s="24" t="str">
        <f>IF($E108="","",IFERROR(VLOOKUP($E108,Objekte!$A$6:$T$35,2,FALSE),""))</f>
        <v/>
      </c>
      <c r="G108" s="24" t="str">
        <f>IF($E108="","",IFERROR(VLOOKUP($E108,Objekte!$A$6:$T$35,9,FALSE),""))</f>
        <v/>
      </c>
      <c r="H108" s="22"/>
      <c r="I108" s="22"/>
      <c r="J108" s="22"/>
      <c r="K108" s="22"/>
      <c r="L108" s="25"/>
      <c r="M108" s="25"/>
      <c r="N108" s="26"/>
      <c r="O108" s="27" t="str">
        <f t="shared" si="6"/>
        <v/>
      </c>
      <c r="P108" s="22"/>
      <c r="Q108" s="23"/>
      <c r="R108" s="23"/>
      <c r="S108" s="27" t="str">
        <f t="shared" si="7"/>
        <v/>
      </c>
      <c r="T108" s="27" t="str">
        <f t="shared" si="8"/>
        <v/>
      </c>
      <c r="U108" s="24" t="str">
        <f t="shared" ca="1" si="9"/>
        <v/>
      </c>
      <c r="V108" s="1"/>
      <c r="W108" s="1"/>
      <c r="X108" s="1"/>
      <c r="Y108" s="1"/>
      <c r="Z108" s="1"/>
    </row>
    <row r="109" spans="1:26" x14ac:dyDescent="0.25">
      <c r="A109" s="22"/>
      <c r="B109" s="23"/>
      <c r="C109" s="24" t="str">
        <f t="shared" si="5"/>
        <v/>
      </c>
      <c r="D109" s="24" t="str">
        <f>IF($B109="","",INDEX(Listen!$B$2:$B$13,MONTH($B109)))</f>
        <v/>
      </c>
      <c r="E109" s="22"/>
      <c r="F109" s="24" t="str">
        <f>IF($E109="","",IFERROR(VLOOKUP($E109,Objekte!$A$6:$T$35,2,FALSE),""))</f>
        <v/>
      </c>
      <c r="G109" s="24" t="str">
        <f>IF($E109="","",IFERROR(VLOOKUP($E109,Objekte!$A$6:$T$35,9,FALSE),""))</f>
        <v/>
      </c>
      <c r="H109" s="22"/>
      <c r="I109" s="22"/>
      <c r="J109" s="22"/>
      <c r="K109" s="22"/>
      <c r="L109" s="25"/>
      <c r="M109" s="25"/>
      <c r="N109" s="26"/>
      <c r="O109" s="27" t="str">
        <f t="shared" si="6"/>
        <v/>
      </c>
      <c r="P109" s="22"/>
      <c r="Q109" s="23"/>
      <c r="R109" s="23"/>
      <c r="S109" s="27" t="str">
        <f t="shared" si="7"/>
        <v/>
      </c>
      <c r="T109" s="27" t="str">
        <f t="shared" si="8"/>
        <v/>
      </c>
      <c r="U109" s="24" t="str">
        <f t="shared" ca="1" si="9"/>
        <v/>
      </c>
      <c r="V109" s="1"/>
      <c r="W109" s="1"/>
      <c r="X109" s="1"/>
      <c r="Y109" s="1"/>
      <c r="Z109" s="1"/>
    </row>
    <row r="110" spans="1:26" x14ac:dyDescent="0.25">
      <c r="A110" s="22"/>
      <c r="B110" s="23"/>
      <c r="C110" s="24" t="str">
        <f t="shared" si="5"/>
        <v/>
      </c>
      <c r="D110" s="24" t="str">
        <f>IF($B110="","",INDEX(Listen!$B$2:$B$13,MONTH($B110)))</f>
        <v/>
      </c>
      <c r="E110" s="22"/>
      <c r="F110" s="24" t="str">
        <f>IF($E110="","",IFERROR(VLOOKUP($E110,Objekte!$A$6:$T$35,2,FALSE),""))</f>
        <v/>
      </c>
      <c r="G110" s="24" t="str">
        <f>IF($E110="","",IFERROR(VLOOKUP($E110,Objekte!$A$6:$T$35,9,FALSE),""))</f>
        <v/>
      </c>
      <c r="H110" s="22"/>
      <c r="I110" s="22"/>
      <c r="J110" s="22"/>
      <c r="K110" s="22"/>
      <c r="L110" s="25"/>
      <c r="M110" s="25"/>
      <c r="N110" s="26"/>
      <c r="O110" s="27" t="str">
        <f t="shared" si="6"/>
        <v/>
      </c>
      <c r="P110" s="22"/>
      <c r="Q110" s="23"/>
      <c r="R110" s="23"/>
      <c r="S110" s="27" t="str">
        <f t="shared" si="7"/>
        <v/>
      </c>
      <c r="T110" s="27" t="str">
        <f t="shared" si="8"/>
        <v/>
      </c>
      <c r="U110" s="24" t="str">
        <f t="shared" ca="1" si="9"/>
        <v/>
      </c>
      <c r="V110" s="1"/>
      <c r="W110" s="1"/>
      <c r="X110" s="1"/>
      <c r="Y110" s="1"/>
      <c r="Z110" s="1"/>
    </row>
    <row r="111" spans="1:26" x14ac:dyDescent="0.25">
      <c r="A111" s="22"/>
      <c r="B111" s="23"/>
      <c r="C111" s="24" t="str">
        <f t="shared" si="5"/>
        <v/>
      </c>
      <c r="D111" s="24" t="str">
        <f>IF($B111="","",INDEX(Listen!$B$2:$B$13,MONTH($B111)))</f>
        <v/>
      </c>
      <c r="E111" s="22"/>
      <c r="F111" s="24" t="str">
        <f>IF($E111="","",IFERROR(VLOOKUP($E111,Objekte!$A$6:$T$35,2,FALSE),""))</f>
        <v/>
      </c>
      <c r="G111" s="24" t="str">
        <f>IF($E111="","",IFERROR(VLOOKUP($E111,Objekte!$A$6:$T$35,9,FALSE),""))</f>
        <v/>
      </c>
      <c r="H111" s="22"/>
      <c r="I111" s="22"/>
      <c r="J111" s="22"/>
      <c r="K111" s="22"/>
      <c r="L111" s="25"/>
      <c r="M111" s="25"/>
      <c r="N111" s="26"/>
      <c r="O111" s="27" t="str">
        <f t="shared" si="6"/>
        <v/>
      </c>
      <c r="P111" s="22"/>
      <c r="Q111" s="23"/>
      <c r="R111" s="23"/>
      <c r="S111" s="27" t="str">
        <f t="shared" si="7"/>
        <v/>
      </c>
      <c r="T111" s="27" t="str">
        <f t="shared" si="8"/>
        <v/>
      </c>
      <c r="U111" s="24" t="str">
        <f t="shared" ca="1" si="9"/>
        <v/>
      </c>
      <c r="V111" s="1"/>
      <c r="W111" s="1"/>
      <c r="X111" s="1"/>
      <c r="Y111" s="1"/>
      <c r="Z111" s="1"/>
    </row>
    <row r="112" spans="1:26" x14ac:dyDescent="0.25">
      <c r="A112" s="22"/>
      <c r="B112" s="23"/>
      <c r="C112" s="24" t="str">
        <f t="shared" si="5"/>
        <v/>
      </c>
      <c r="D112" s="24" t="str">
        <f>IF($B112="","",INDEX(Listen!$B$2:$B$13,MONTH($B112)))</f>
        <v/>
      </c>
      <c r="E112" s="22"/>
      <c r="F112" s="24" t="str">
        <f>IF($E112="","",IFERROR(VLOOKUP($E112,Objekte!$A$6:$T$35,2,FALSE),""))</f>
        <v/>
      </c>
      <c r="G112" s="24" t="str">
        <f>IF($E112="","",IFERROR(VLOOKUP($E112,Objekte!$A$6:$T$35,9,FALSE),""))</f>
        <v/>
      </c>
      <c r="H112" s="22"/>
      <c r="I112" s="22"/>
      <c r="J112" s="22"/>
      <c r="K112" s="22"/>
      <c r="L112" s="25"/>
      <c r="M112" s="25"/>
      <c r="N112" s="26"/>
      <c r="O112" s="27" t="str">
        <f t="shared" si="6"/>
        <v/>
      </c>
      <c r="P112" s="22"/>
      <c r="Q112" s="23"/>
      <c r="R112" s="23"/>
      <c r="S112" s="27" t="str">
        <f t="shared" si="7"/>
        <v/>
      </c>
      <c r="T112" s="27" t="str">
        <f t="shared" si="8"/>
        <v/>
      </c>
      <c r="U112" s="24" t="str">
        <f t="shared" ca="1" si="9"/>
        <v/>
      </c>
      <c r="V112" s="1"/>
      <c r="W112" s="1"/>
      <c r="X112" s="1"/>
      <c r="Y112" s="1"/>
      <c r="Z112" s="1"/>
    </row>
    <row r="113" spans="1:26" x14ac:dyDescent="0.25">
      <c r="A113" s="22"/>
      <c r="B113" s="23"/>
      <c r="C113" s="24" t="str">
        <f t="shared" si="5"/>
        <v/>
      </c>
      <c r="D113" s="24" t="str">
        <f>IF($B113="","",INDEX(Listen!$B$2:$B$13,MONTH($B113)))</f>
        <v/>
      </c>
      <c r="E113" s="22"/>
      <c r="F113" s="24" t="str">
        <f>IF($E113="","",IFERROR(VLOOKUP($E113,Objekte!$A$6:$T$35,2,FALSE),""))</f>
        <v/>
      </c>
      <c r="G113" s="24" t="str">
        <f>IF($E113="","",IFERROR(VLOOKUP($E113,Objekte!$A$6:$T$35,9,FALSE),""))</f>
        <v/>
      </c>
      <c r="H113" s="22"/>
      <c r="I113" s="22"/>
      <c r="J113" s="22"/>
      <c r="K113" s="22"/>
      <c r="L113" s="25"/>
      <c r="M113" s="25"/>
      <c r="N113" s="26"/>
      <c r="O113" s="27" t="str">
        <f t="shared" si="6"/>
        <v/>
      </c>
      <c r="P113" s="22"/>
      <c r="Q113" s="23"/>
      <c r="R113" s="23"/>
      <c r="S113" s="27" t="str">
        <f t="shared" si="7"/>
        <v/>
      </c>
      <c r="T113" s="27" t="str">
        <f t="shared" si="8"/>
        <v/>
      </c>
      <c r="U113" s="24" t="str">
        <f t="shared" ca="1" si="9"/>
        <v/>
      </c>
      <c r="V113" s="1"/>
      <c r="W113" s="1"/>
      <c r="X113" s="1"/>
      <c r="Y113" s="1"/>
      <c r="Z113" s="1"/>
    </row>
    <row r="114" spans="1:26" x14ac:dyDescent="0.25">
      <c r="A114" s="22"/>
      <c r="B114" s="23"/>
      <c r="C114" s="24" t="str">
        <f t="shared" si="5"/>
        <v/>
      </c>
      <c r="D114" s="24" t="str">
        <f>IF($B114="","",INDEX(Listen!$B$2:$B$13,MONTH($B114)))</f>
        <v/>
      </c>
      <c r="E114" s="22"/>
      <c r="F114" s="24" t="str">
        <f>IF($E114="","",IFERROR(VLOOKUP($E114,Objekte!$A$6:$T$35,2,FALSE),""))</f>
        <v/>
      </c>
      <c r="G114" s="24" t="str">
        <f>IF($E114="","",IFERROR(VLOOKUP($E114,Objekte!$A$6:$T$35,9,FALSE),""))</f>
        <v/>
      </c>
      <c r="H114" s="22"/>
      <c r="I114" s="22"/>
      <c r="J114" s="22"/>
      <c r="K114" s="22"/>
      <c r="L114" s="25"/>
      <c r="M114" s="25"/>
      <c r="N114" s="26"/>
      <c r="O114" s="27" t="str">
        <f t="shared" si="6"/>
        <v/>
      </c>
      <c r="P114" s="22"/>
      <c r="Q114" s="23"/>
      <c r="R114" s="23"/>
      <c r="S114" s="27" t="str">
        <f t="shared" si="7"/>
        <v/>
      </c>
      <c r="T114" s="27" t="str">
        <f t="shared" si="8"/>
        <v/>
      </c>
      <c r="U114" s="24" t="str">
        <f t="shared" ca="1" si="9"/>
        <v/>
      </c>
      <c r="V114" s="1"/>
      <c r="W114" s="1"/>
      <c r="X114" s="1"/>
      <c r="Y114" s="1"/>
      <c r="Z114" s="1"/>
    </row>
    <row r="115" spans="1:26" x14ac:dyDescent="0.25">
      <c r="A115" s="22"/>
      <c r="B115" s="23"/>
      <c r="C115" s="24" t="str">
        <f t="shared" si="5"/>
        <v/>
      </c>
      <c r="D115" s="24" t="str">
        <f>IF($B115="","",INDEX(Listen!$B$2:$B$13,MONTH($B115)))</f>
        <v/>
      </c>
      <c r="E115" s="22"/>
      <c r="F115" s="24" t="str">
        <f>IF($E115="","",IFERROR(VLOOKUP($E115,Objekte!$A$6:$T$35,2,FALSE),""))</f>
        <v/>
      </c>
      <c r="G115" s="24" t="str">
        <f>IF($E115="","",IFERROR(VLOOKUP($E115,Objekte!$A$6:$T$35,9,FALSE),""))</f>
        <v/>
      </c>
      <c r="H115" s="22"/>
      <c r="I115" s="22"/>
      <c r="J115" s="22"/>
      <c r="K115" s="22"/>
      <c r="L115" s="25"/>
      <c r="M115" s="25"/>
      <c r="N115" s="26"/>
      <c r="O115" s="27" t="str">
        <f t="shared" si="6"/>
        <v/>
      </c>
      <c r="P115" s="22"/>
      <c r="Q115" s="23"/>
      <c r="R115" s="23"/>
      <c r="S115" s="27" t="str">
        <f t="shared" si="7"/>
        <v/>
      </c>
      <c r="T115" s="27" t="str">
        <f t="shared" si="8"/>
        <v/>
      </c>
      <c r="U115" s="24" t="str">
        <f t="shared" ca="1" si="9"/>
        <v/>
      </c>
      <c r="V115" s="1"/>
      <c r="W115" s="1"/>
      <c r="X115" s="1"/>
      <c r="Y115" s="1"/>
      <c r="Z115" s="1"/>
    </row>
    <row r="116" spans="1:26" x14ac:dyDescent="0.25">
      <c r="A116" s="22"/>
      <c r="B116" s="23"/>
      <c r="C116" s="24" t="str">
        <f t="shared" si="5"/>
        <v/>
      </c>
      <c r="D116" s="24" t="str">
        <f>IF($B116="","",INDEX(Listen!$B$2:$B$13,MONTH($B116)))</f>
        <v/>
      </c>
      <c r="E116" s="22"/>
      <c r="F116" s="24" t="str">
        <f>IF($E116="","",IFERROR(VLOOKUP($E116,Objekte!$A$6:$T$35,2,FALSE),""))</f>
        <v/>
      </c>
      <c r="G116" s="24" t="str">
        <f>IF($E116="","",IFERROR(VLOOKUP($E116,Objekte!$A$6:$T$35,9,FALSE),""))</f>
        <v/>
      </c>
      <c r="H116" s="22"/>
      <c r="I116" s="22"/>
      <c r="J116" s="22"/>
      <c r="K116" s="22"/>
      <c r="L116" s="25"/>
      <c r="M116" s="25"/>
      <c r="N116" s="26"/>
      <c r="O116" s="27" t="str">
        <f t="shared" si="6"/>
        <v/>
      </c>
      <c r="P116" s="22"/>
      <c r="Q116" s="23"/>
      <c r="R116" s="23"/>
      <c r="S116" s="27" t="str">
        <f t="shared" si="7"/>
        <v/>
      </c>
      <c r="T116" s="27" t="str">
        <f t="shared" si="8"/>
        <v/>
      </c>
      <c r="U116" s="24" t="str">
        <f t="shared" ca="1" si="9"/>
        <v/>
      </c>
      <c r="V116" s="1"/>
      <c r="W116" s="1"/>
      <c r="X116" s="1"/>
      <c r="Y116" s="1"/>
      <c r="Z116" s="1"/>
    </row>
    <row r="117" spans="1:26" x14ac:dyDescent="0.25">
      <c r="A117" s="22"/>
      <c r="B117" s="23"/>
      <c r="C117" s="24" t="str">
        <f t="shared" si="5"/>
        <v/>
      </c>
      <c r="D117" s="24" t="str">
        <f>IF($B117="","",INDEX(Listen!$B$2:$B$13,MONTH($B117)))</f>
        <v/>
      </c>
      <c r="E117" s="22"/>
      <c r="F117" s="24" t="str">
        <f>IF($E117="","",IFERROR(VLOOKUP($E117,Objekte!$A$6:$T$35,2,FALSE),""))</f>
        <v/>
      </c>
      <c r="G117" s="24" t="str">
        <f>IF($E117="","",IFERROR(VLOOKUP($E117,Objekte!$A$6:$T$35,9,FALSE),""))</f>
        <v/>
      </c>
      <c r="H117" s="22"/>
      <c r="I117" s="22"/>
      <c r="J117" s="22"/>
      <c r="K117" s="22"/>
      <c r="L117" s="25"/>
      <c r="M117" s="25"/>
      <c r="N117" s="26"/>
      <c r="O117" s="27" t="str">
        <f t="shared" si="6"/>
        <v/>
      </c>
      <c r="P117" s="22"/>
      <c r="Q117" s="23"/>
      <c r="R117" s="23"/>
      <c r="S117" s="27" t="str">
        <f t="shared" si="7"/>
        <v/>
      </c>
      <c r="T117" s="27" t="str">
        <f t="shared" si="8"/>
        <v/>
      </c>
      <c r="U117" s="24" t="str">
        <f t="shared" ca="1" si="9"/>
        <v/>
      </c>
      <c r="V117" s="1"/>
      <c r="W117" s="1"/>
      <c r="X117" s="1"/>
      <c r="Y117" s="1"/>
      <c r="Z117" s="1"/>
    </row>
    <row r="118" spans="1:26" x14ac:dyDescent="0.25">
      <c r="A118" s="22"/>
      <c r="B118" s="23"/>
      <c r="C118" s="24" t="str">
        <f t="shared" si="5"/>
        <v/>
      </c>
      <c r="D118" s="24" t="str">
        <f>IF($B118="","",INDEX(Listen!$B$2:$B$13,MONTH($B118)))</f>
        <v/>
      </c>
      <c r="E118" s="22"/>
      <c r="F118" s="24" t="str">
        <f>IF($E118="","",IFERROR(VLOOKUP($E118,Objekte!$A$6:$T$35,2,FALSE),""))</f>
        <v/>
      </c>
      <c r="G118" s="24" t="str">
        <f>IF($E118="","",IFERROR(VLOOKUP($E118,Objekte!$A$6:$T$35,9,FALSE),""))</f>
        <v/>
      </c>
      <c r="H118" s="22"/>
      <c r="I118" s="22"/>
      <c r="J118" s="22"/>
      <c r="K118" s="22"/>
      <c r="L118" s="25"/>
      <c r="M118" s="25"/>
      <c r="N118" s="26"/>
      <c r="O118" s="27" t="str">
        <f t="shared" si="6"/>
        <v/>
      </c>
      <c r="P118" s="22"/>
      <c r="Q118" s="23"/>
      <c r="R118" s="23"/>
      <c r="S118" s="27" t="str">
        <f t="shared" si="7"/>
        <v/>
      </c>
      <c r="T118" s="27" t="str">
        <f t="shared" si="8"/>
        <v/>
      </c>
      <c r="U118" s="24" t="str">
        <f t="shared" ca="1" si="9"/>
        <v/>
      </c>
      <c r="V118" s="1"/>
      <c r="W118" s="1"/>
      <c r="X118" s="1"/>
      <c r="Y118" s="1"/>
      <c r="Z118" s="1"/>
    </row>
    <row r="119" spans="1:26" x14ac:dyDescent="0.25">
      <c r="A119" s="22"/>
      <c r="B119" s="23"/>
      <c r="C119" s="24" t="str">
        <f t="shared" si="5"/>
        <v/>
      </c>
      <c r="D119" s="24" t="str">
        <f>IF($B119="","",INDEX(Listen!$B$2:$B$13,MONTH($B119)))</f>
        <v/>
      </c>
      <c r="E119" s="22"/>
      <c r="F119" s="24" t="str">
        <f>IF($E119="","",IFERROR(VLOOKUP($E119,Objekte!$A$6:$T$35,2,FALSE),""))</f>
        <v/>
      </c>
      <c r="G119" s="24" t="str">
        <f>IF($E119="","",IFERROR(VLOOKUP($E119,Objekte!$A$6:$T$35,9,FALSE),""))</f>
        <v/>
      </c>
      <c r="H119" s="22"/>
      <c r="I119" s="22"/>
      <c r="J119" s="22"/>
      <c r="K119" s="22"/>
      <c r="L119" s="25"/>
      <c r="M119" s="25"/>
      <c r="N119" s="26"/>
      <c r="O119" s="27" t="str">
        <f t="shared" si="6"/>
        <v/>
      </c>
      <c r="P119" s="22"/>
      <c r="Q119" s="23"/>
      <c r="R119" s="23"/>
      <c r="S119" s="27" t="str">
        <f t="shared" si="7"/>
        <v/>
      </c>
      <c r="T119" s="27" t="str">
        <f t="shared" si="8"/>
        <v/>
      </c>
      <c r="U119" s="24" t="str">
        <f t="shared" ca="1" si="9"/>
        <v/>
      </c>
      <c r="V119" s="1"/>
      <c r="W119" s="1"/>
      <c r="X119" s="1"/>
      <c r="Y119" s="1"/>
      <c r="Z119" s="1"/>
    </row>
    <row r="120" spans="1:26" x14ac:dyDescent="0.25">
      <c r="A120" s="22"/>
      <c r="B120" s="23"/>
      <c r="C120" s="24" t="str">
        <f t="shared" si="5"/>
        <v/>
      </c>
      <c r="D120" s="24" t="str">
        <f>IF($B120="","",INDEX(Listen!$B$2:$B$13,MONTH($B120)))</f>
        <v/>
      </c>
      <c r="E120" s="22"/>
      <c r="F120" s="24" t="str">
        <f>IF($E120="","",IFERROR(VLOOKUP($E120,Objekte!$A$6:$T$35,2,FALSE),""))</f>
        <v/>
      </c>
      <c r="G120" s="24" t="str">
        <f>IF($E120="","",IFERROR(VLOOKUP($E120,Objekte!$A$6:$T$35,9,FALSE),""))</f>
        <v/>
      </c>
      <c r="H120" s="22"/>
      <c r="I120" s="22"/>
      <c r="J120" s="22"/>
      <c r="K120" s="22"/>
      <c r="L120" s="25"/>
      <c r="M120" s="25"/>
      <c r="N120" s="26"/>
      <c r="O120" s="27" t="str">
        <f t="shared" si="6"/>
        <v/>
      </c>
      <c r="P120" s="22"/>
      <c r="Q120" s="23"/>
      <c r="R120" s="23"/>
      <c r="S120" s="27" t="str">
        <f t="shared" si="7"/>
        <v/>
      </c>
      <c r="T120" s="27" t="str">
        <f t="shared" si="8"/>
        <v/>
      </c>
      <c r="U120" s="24" t="str">
        <f t="shared" ca="1" si="9"/>
        <v/>
      </c>
      <c r="V120" s="1"/>
      <c r="W120" s="1"/>
      <c r="X120" s="1"/>
      <c r="Y120" s="1"/>
      <c r="Z120" s="1"/>
    </row>
    <row r="121" spans="1:26" x14ac:dyDescent="0.25">
      <c r="A121" s="22"/>
      <c r="B121" s="23"/>
      <c r="C121" s="24" t="str">
        <f t="shared" si="5"/>
        <v/>
      </c>
      <c r="D121" s="24" t="str">
        <f>IF($B121="","",INDEX(Listen!$B$2:$B$13,MONTH($B121)))</f>
        <v/>
      </c>
      <c r="E121" s="22"/>
      <c r="F121" s="24" t="str">
        <f>IF($E121="","",IFERROR(VLOOKUP($E121,Objekte!$A$6:$T$35,2,FALSE),""))</f>
        <v/>
      </c>
      <c r="G121" s="24" t="str">
        <f>IF($E121="","",IFERROR(VLOOKUP($E121,Objekte!$A$6:$T$35,9,FALSE),""))</f>
        <v/>
      </c>
      <c r="H121" s="22"/>
      <c r="I121" s="22"/>
      <c r="J121" s="22"/>
      <c r="K121" s="22"/>
      <c r="L121" s="25"/>
      <c r="M121" s="25"/>
      <c r="N121" s="26"/>
      <c r="O121" s="27" t="str">
        <f t="shared" si="6"/>
        <v/>
      </c>
      <c r="P121" s="22"/>
      <c r="Q121" s="23"/>
      <c r="R121" s="23"/>
      <c r="S121" s="27" t="str">
        <f t="shared" si="7"/>
        <v/>
      </c>
      <c r="T121" s="27" t="str">
        <f t="shared" si="8"/>
        <v/>
      </c>
      <c r="U121" s="24" t="str">
        <f t="shared" ca="1" si="9"/>
        <v/>
      </c>
      <c r="V121" s="1"/>
      <c r="W121" s="1"/>
      <c r="X121" s="1"/>
      <c r="Y121" s="1"/>
      <c r="Z121" s="1"/>
    </row>
    <row r="122" spans="1:26" x14ac:dyDescent="0.25">
      <c r="A122" s="22"/>
      <c r="B122" s="23"/>
      <c r="C122" s="24" t="str">
        <f t="shared" si="5"/>
        <v/>
      </c>
      <c r="D122" s="24" t="str">
        <f>IF($B122="","",INDEX(Listen!$B$2:$B$13,MONTH($B122)))</f>
        <v/>
      </c>
      <c r="E122" s="22"/>
      <c r="F122" s="24" t="str">
        <f>IF($E122="","",IFERROR(VLOOKUP($E122,Objekte!$A$6:$T$35,2,FALSE),""))</f>
        <v/>
      </c>
      <c r="G122" s="24" t="str">
        <f>IF($E122="","",IFERROR(VLOOKUP($E122,Objekte!$A$6:$T$35,9,FALSE),""))</f>
        <v/>
      </c>
      <c r="H122" s="22"/>
      <c r="I122" s="22"/>
      <c r="J122" s="22"/>
      <c r="K122" s="22"/>
      <c r="L122" s="25"/>
      <c r="M122" s="25"/>
      <c r="N122" s="26"/>
      <c r="O122" s="27" t="str">
        <f t="shared" si="6"/>
        <v/>
      </c>
      <c r="P122" s="22"/>
      <c r="Q122" s="23"/>
      <c r="R122" s="23"/>
      <c r="S122" s="27" t="str">
        <f t="shared" si="7"/>
        <v/>
      </c>
      <c r="T122" s="27" t="str">
        <f t="shared" si="8"/>
        <v/>
      </c>
      <c r="U122" s="24" t="str">
        <f t="shared" ca="1" si="9"/>
        <v/>
      </c>
      <c r="V122" s="1"/>
      <c r="W122" s="1"/>
      <c r="X122" s="1"/>
      <c r="Y122" s="1"/>
      <c r="Z122" s="1"/>
    </row>
    <row r="123" spans="1:26" x14ac:dyDescent="0.25">
      <c r="A123" s="22"/>
      <c r="B123" s="23"/>
      <c r="C123" s="24" t="str">
        <f t="shared" si="5"/>
        <v/>
      </c>
      <c r="D123" s="24" t="str">
        <f>IF($B123="","",INDEX(Listen!$B$2:$B$13,MONTH($B123)))</f>
        <v/>
      </c>
      <c r="E123" s="22"/>
      <c r="F123" s="24" t="str">
        <f>IF($E123="","",IFERROR(VLOOKUP($E123,Objekte!$A$6:$T$35,2,FALSE),""))</f>
        <v/>
      </c>
      <c r="G123" s="24" t="str">
        <f>IF($E123="","",IFERROR(VLOOKUP($E123,Objekte!$A$6:$T$35,9,FALSE),""))</f>
        <v/>
      </c>
      <c r="H123" s="22"/>
      <c r="I123" s="22"/>
      <c r="J123" s="22"/>
      <c r="K123" s="22"/>
      <c r="L123" s="25"/>
      <c r="M123" s="25"/>
      <c r="N123" s="26"/>
      <c r="O123" s="27" t="str">
        <f t="shared" si="6"/>
        <v/>
      </c>
      <c r="P123" s="22"/>
      <c r="Q123" s="23"/>
      <c r="R123" s="23"/>
      <c r="S123" s="27" t="str">
        <f t="shared" si="7"/>
        <v/>
      </c>
      <c r="T123" s="27" t="str">
        <f t="shared" si="8"/>
        <v/>
      </c>
      <c r="U123" s="24" t="str">
        <f t="shared" ca="1" si="9"/>
        <v/>
      </c>
      <c r="V123" s="1"/>
      <c r="W123" s="1"/>
      <c r="X123" s="1"/>
      <c r="Y123" s="1"/>
      <c r="Z123" s="1"/>
    </row>
    <row r="124" spans="1:26" x14ac:dyDescent="0.25">
      <c r="A124" s="22"/>
      <c r="B124" s="23"/>
      <c r="C124" s="24" t="str">
        <f t="shared" si="5"/>
        <v/>
      </c>
      <c r="D124" s="24" t="str">
        <f>IF($B124="","",INDEX(Listen!$B$2:$B$13,MONTH($B124)))</f>
        <v/>
      </c>
      <c r="E124" s="22"/>
      <c r="F124" s="24" t="str">
        <f>IF($E124="","",IFERROR(VLOOKUP($E124,Objekte!$A$6:$T$35,2,FALSE),""))</f>
        <v/>
      </c>
      <c r="G124" s="24" t="str">
        <f>IF($E124="","",IFERROR(VLOOKUP($E124,Objekte!$A$6:$T$35,9,FALSE),""))</f>
        <v/>
      </c>
      <c r="H124" s="22"/>
      <c r="I124" s="22"/>
      <c r="J124" s="22"/>
      <c r="K124" s="22"/>
      <c r="L124" s="25"/>
      <c r="M124" s="25"/>
      <c r="N124" s="26"/>
      <c r="O124" s="27" t="str">
        <f t="shared" si="6"/>
        <v/>
      </c>
      <c r="P124" s="22"/>
      <c r="Q124" s="23"/>
      <c r="R124" s="23"/>
      <c r="S124" s="27" t="str">
        <f t="shared" si="7"/>
        <v/>
      </c>
      <c r="T124" s="27" t="str">
        <f t="shared" si="8"/>
        <v/>
      </c>
      <c r="U124" s="24" t="str">
        <f t="shared" ca="1" si="9"/>
        <v/>
      </c>
      <c r="V124" s="1"/>
      <c r="W124" s="1"/>
      <c r="X124" s="1"/>
      <c r="Y124" s="1"/>
      <c r="Z124" s="1"/>
    </row>
    <row r="125" spans="1:26" x14ac:dyDescent="0.25">
      <c r="A125" s="22"/>
      <c r="B125" s="23"/>
      <c r="C125" s="24" t="str">
        <f t="shared" si="5"/>
        <v/>
      </c>
      <c r="D125" s="24" t="str">
        <f>IF($B125="","",INDEX(Listen!$B$2:$B$13,MONTH($B125)))</f>
        <v/>
      </c>
      <c r="E125" s="22"/>
      <c r="F125" s="24" t="str">
        <f>IF($E125="","",IFERROR(VLOOKUP($E125,Objekte!$A$6:$T$35,2,FALSE),""))</f>
        <v/>
      </c>
      <c r="G125" s="24" t="str">
        <f>IF($E125="","",IFERROR(VLOOKUP($E125,Objekte!$A$6:$T$35,9,FALSE),""))</f>
        <v/>
      </c>
      <c r="H125" s="22"/>
      <c r="I125" s="22"/>
      <c r="J125" s="22"/>
      <c r="K125" s="22"/>
      <c r="L125" s="25"/>
      <c r="M125" s="25"/>
      <c r="N125" s="26"/>
      <c r="O125" s="27" t="str">
        <f t="shared" si="6"/>
        <v/>
      </c>
      <c r="P125" s="22"/>
      <c r="Q125" s="23"/>
      <c r="R125" s="23"/>
      <c r="S125" s="27" t="str">
        <f t="shared" si="7"/>
        <v/>
      </c>
      <c r="T125" s="27" t="str">
        <f t="shared" si="8"/>
        <v/>
      </c>
      <c r="U125" s="24" t="str">
        <f t="shared" ca="1" si="9"/>
        <v/>
      </c>
      <c r="V125" s="1"/>
      <c r="W125" s="1"/>
      <c r="X125" s="1"/>
      <c r="Y125" s="1"/>
      <c r="Z125" s="1"/>
    </row>
    <row r="126" spans="1:26" x14ac:dyDescent="0.25">
      <c r="A126" s="22"/>
      <c r="B126" s="23"/>
      <c r="C126" s="24" t="str">
        <f t="shared" si="5"/>
        <v/>
      </c>
      <c r="D126" s="24" t="str">
        <f>IF($B126="","",INDEX(Listen!$B$2:$B$13,MONTH($B126)))</f>
        <v/>
      </c>
      <c r="E126" s="22"/>
      <c r="F126" s="24" t="str">
        <f>IF($E126="","",IFERROR(VLOOKUP($E126,Objekte!$A$6:$T$35,2,FALSE),""))</f>
        <v/>
      </c>
      <c r="G126" s="24" t="str">
        <f>IF($E126="","",IFERROR(VLOOKUP($E126,Objekte!$A$6:$T$35,9,FALSE),""))</f>
        <v/>
      </c>
      <c r="H126" s="22"/>
      <c r="I126" s="22"/>
      <c r="J126" s="22"/>
      <c r="K126" s="22"/>
      <c r="L126" s="25"/>
      <c r="M126" s="25"/>
      <c r="N126" s="26"/>
      <c r="O126" s="27" t="str">
        <f t="shared" si="6"/>
        <v/>
      </c>
      <c r="P126" s="22"/>
      <c r="Q126" s="23"/>
      <c r="R126" s="23"/>
      <c r="S126" s="27" t="str">
        <f t="shared" si="7"/>
        <v/>
      </c>
      <c r="T126" s="27" t="str">
        <f t="shared" si="8"/>
        <v/>
      </c>
      <c r="U126" s="24" t="str">
        <f t="shared" ca="1" si="9"/>
        <v/>
      </c>
      <c r="V126" s="1"/>
      <c r="W126" s="1"/>
      <c r="X126" s="1"/>
      <c r="Y126" s="1"/>
      <c r="Z126" s="1"/>
    </row>
    <row r="127" spans="1:26" x14ac:dyDescent="0.25">
      <c r="A127" s="22"/>
      <c r="B127" s="23"/>
      <c r="C127" s="24" t="str">
        <f t="shared" si="5"/>
        <v/>
      </c>
      <c r="D127" s="24" t="str">
        <f>IF($B127="","",INDEX(Listen!$B$2:$B$13,MONTH($B127)))</f>
        <v/>
      </c>
      <c r="E127" s="22"/>
      <c r="F127" s="24" t="str">
        <f>IF($E127="","",IFERROR(VLOOKUP($E127,Objekte!$A$6:$T$35,2,FALSE),""))</f>
        <v/>
      </c>
      <c r="G127" s="24" t="str">
        <f>IF($E127="","",IFERROR(VLOOKUP($E127,Objekte!$A$6:$T$35,9,FALSE),""))</f>
        <v/>
      </c>
      <c r="H127" s="22"/>
      <c r="I127" s="22"/>
      <c r="J127" s="22"/>
      <c r="K127" s="22"/>
      <c r="L127" s="25"/>
      <c r="M127" s="25"/>
      <c r="N127" s="26"/>
      <c r="O127" s="27" t="str">
        <f t="shared" si="6"/>
        <v/>
      </c>
      <c r="P127" s="22"/>
      <c r="Q127" s="23"/>
      <c r="R127" s="23"/>
      <c r="S127" s="27" t="str">
        <f t="shared" si="7"/>
        <v/>
      </c>
      <c r="T127" s="27" t="str">
        <f t="shared" si="8"/>
        <v/>
      </c>
      <c r="U127" s="24" t="str">
        <f t="shared" ca="1" si="9"/>
        <v/>
      </c>
      <c r="V127" s="1"/>
      <c r="W127" s="1"/>
      <c r="X127" s="1"/>
      <c r="Y127" s="1"/>
      <c r="Z127" s="1"/>
    </row>
    <row r="128" spans="1:26" x14ac:dyDescent="0.25">
      <c r="A128" s="22"/>
      <c r="B128" s="23"/>
      <c r="C128" s="24" t="str">
        <f t="shared" si="5"/>
        <v/>
      </c>
      <c r="D128" s="24" t="str">
        <f>IF($B128="","",INDEX(Listen!$B$2:$B$13,MONTH($B128)))</f>
        <v/>
      </c>
      <c r="E128" s="22"/>
      <c r="F128" s="24" t="str">
        <f>IF($E128="","",IFERROR(VLOOKUP($E128,Objekte!$A$6:$T$35,2,FALSE),""))</f>
        <v/>
      </c>
      <c r="G128" s="24" t="str">
        <f>IF($E128="","",IFERROR(VLOOKUP($E128,Objekte!$A$6:$T$35,9,FALSE),""))</f>
        <v/>
      </c>
      <c r="H128" s="22"/>
      <c r="I128" s="22"/>
      <c r="J128" s="22"/>
      <c r="K128" s="22"/>
      <c r="L128" s="25"/>
      <c r="M128" s="25"/>
      <c r="N128" s="26"/>
      <c r="O128" s="27" t="str">
        <f t="shared" si="6"/>
        <v/>
      </c>
      <c r="P128" s="22"/>
      <c r="Q128" s="23"/>
      <c r="R128" s="23"/>
      <c r="S128" s="27" t="str">
        <f t="shared" si="7"/>
        <v/>
      </c>
      <c r="T128" s="27" t="str">
        <f t="shared" si="8"/>
        <v/>
      </c>
      <c r="U128" s="24" t="str">
        <f t="shared" ca="1" si="9"/>
        <v/>
      </c>
      <c r="V128" s="1"/>
      <c r="W128" s="1"/>
      <c r="X128" s="1"/>
      <c r="Y128" s="1"/>
      <c r="Z128" s="1"/>
    </row>
    <row r="129" spans="1:26" x14ac:dyDescent="0.25">
      <c r="A129" s="22"/>
      <c r="B129" s="23"/>
      <c r="C129" s="24" t="str">
        <f t="shared" si="5"/>
        <v/>
      </c>
      <c r="D129" s="24" t="str">
        <f>IF($B129="","",INDEX(Listen!$B$2:$B$13,MONTH($B129)))</f>
        <v/>
      </c>
      <c r="E129" s="22"/>
      <c r="F129" s="24" t="str">
        <f>IF($E129="","",IFERROR(VLOOKUP($E129,Objekte!$A$6:$T$35,2,FALSE),""))</f>
        <v/>
      </c>
      <c r="G129" s="24" t="str">
        <f>IF($E129="","",IFERROR(VLOOKUP($E129,Objekte!$A$6:$T$35,9,FALSE),""))</f>
        <v/>
      </c>
      <c r="H129" s="22"/>
      <c r="I129" s="22"/>
      <c r="J129" s="22"/>
      <c r="K129" s="22"/>
      <c r="L129" s="25"/>
      <c r="M129" s="25"/>
      <c r="N129" s="26"/>
      <c r="O129" s="27" t="str">
        <f t="shared" si="6"/>
        <v/>
      </c>
      <c r="P129" s="22"/>
      <c r="Q129" s="23"/>
      <c r="R129" s="23"/>
      <c r="S129" s="27" t="str">
        <f t="shared" si="7"/>
        <v/>
      </c>
      <c r="T129" s="27" t="str">
        <f t="shared" si="8"/>
        <v/>
      </c>
      <c r="U129" s="24" t="str">
        <f t="shared" ca="1" si="9"/>
        <v/>
      </c>
      <c r="V129" s="1"/>
      <c r="W129" s="1"/>
      <c r="X129" s="1"/>
      <c r="Y129" s="1"/>
      <c r="Z129" s="1"/>
    </row>
    <row r="130" spans="1:26" x14ac:dyDescent="0.25">
      <c r="A130" s="22"/>
      <c r="B130" s="23"/>
      <c r="C130" s="24" t="str">
        <f t="shared" si="5"/>
        <v/>
      </c>
      <c r="D130" s="24" t="str">
        <f>IF($B130="","",INDEX(Listen!$B$2:$B$13,MONTH($B130)))</f>
        <v/>
      </c>
      <c r="E130" s="22"/>
      <c r="F130" s="24" t="str">
        <f>IF($E130="","",IFERROR(VLOOKUP($E130,Objekte!$A$6:$T$35,2,FALSE),""))</f>
        <v/>
      </c>
      <c r="G130" s="24" t="str">
        <f>IF($E130="","",IFERROR(VLOOKUP($E130,Objekte!$A$6:$T$35,9,FALSE),""))</f>
        <v/>
      </c>
      <c r="H130" s="22"/>
      <c r="I130" s="22"/>
      <c r="J130" s="22"/>
      <c r="K130" s="22"/>
      <c r="L130" s="25"/>
      <c r="M130" s="25"/>
      <c r="N130" s="26"/>
      <c r="O130" s="27" t="str">
        <f t="shared" si="6"/>
        <v/>
      </c>
      <c r="P130" s="22"/>
      <c r="Q130" s="23"/>
      <c r="R130" s="23"/>
      <c r="S130" s="27" t="str">
        <f t="shared" si="7"/>
        <v/>
      </c>
      <c r="T130" s="27" t="str">
        <f t="shared" si="8"/>
        <v/>
      </c>
      <c r="U130" s="24" t="str">
        <f t="shared" ca="1" si="9"/>
        <v/>
      </c>
      <c r="V130" s="1"/>
      <c r="W130" s="1"/>
      <c r="X130" s="1"/>
      <c r="Y130" s="1"/>
      <c r="Z130" s="1"/>
    </row>
    <row r="131" spans="1:26" x14ac:dyDescent="0.25">
      <c r="A131" s="22"/>
      <c r="B131" s="23"/>
      <c r="C131" s="24" t="str">
        <f t="shared" si="5"/>
        <v/>
      </c>
      <c r="D131" s="24" t="str">
        <f>IF($B131="","",INDEX(Listen!$B$2:$B$13,MONTH($B131)))</f>
        <v/>
      </c>
      <c r="E131" s="22"/>
      <c r="F131" s="24" t="str">
        <f>IF($E131="","",IFERROR(VLOOKUP($E131,Objekte!$A$6:$T$35,2,FALSE),""))</f>
        <v/>
      </c>
      <c r="G131" s="24" t="str">
        <f>IF($E131="","",IFERROR(VLOOKUP($E131,Objekte!$A$6:$T$35,9,FALSE),""))</f>
        <v/>
      </c>
      <c r="H131" s="22"/>
      <c r="I131" s="22"/>
      <c r="J131" s="22"/>
      <c r="K131" s="22"/>
      <c r="L131" s="25"/>
      <c r="M131" s="25"/>
      <c r="N131" s="26"/>
      <c r="O131" s="27" t="str">
        <f t="shared" si="6"/>
        <v/>
      </c>
      <c r="P131" s="22"/>
      <c r="Q131" s="23"/>
      <c r="R131" s="23"/>
      <c r="S131" s="27" t="str">
        <f t="shared" si="7"/>
        <v/>
      </c>
      <c r="T131" s="27" t="str">
        <f t="shared" si="8"/>
        <v/>
      </c>
      <c r="U131" s="24" t="str">
        <f t="shared" ca="1" si="9"/>
        <v/>
      </c>
      <c r="V131" s="1"/>
      <c r="W131" s="1"/>
      <c r="X131" s="1"/>
      <c r="Y131" s="1"/>
      <c r="Z131" s="1"/>
    </row>
    <row r="132" spans="1:26" x14ac:dyDescent="0.25">
      <c r="A132" s="22"/>
      <c r="B132" s="23"/>
      <c r="C132" s="24" t="str">
        <f t="shared" si="5"/>
        <v/>
      </c>
      <c r="D132" s="24" t="str">
        <f>IF($B132="","",INDEX(Listen!$B$2:$B$13,MONTH($B132)))</f>
        <v/>
      </c>
      <c r="E132" s="22"/>
      <c r="F132" s="24" t="str">
        <f>IF($E132="","",IFERROR(VLOOKUP($E132,Objekte!$A$6:$T$35,2,FALSE),""))</f>
        <v/>
      </c>
      <c r="G132" s="24" t="str">
        <f>IF($E132="","",IFERROR(VLOOKUP($E132,Objekte!$A$6:$T$35,9,FALSE),""))</f>
        <v/>
      </c>
      <c r="H132" s="22"/>
      <c r="I132" s="22"/>
      <c r="J132" s="22"/>
      <c r="K132" s="22"/>
      <c r="L132" s="25"/>
      <c r="M132" s="25"/>
      <c r="N132" s="26"/>
      <c r="O132" s="27" t="str">
        <f t="shared" si="6"/>
        <v/>
      </c>
      <c r="P132" s="22"/>
      <c r="Q132" s="23"/>
      <c r="R132" s="23"/>
      <c r="S132" s="27" t="str">
        <f t="shared" si="7"/>
        <v/>
      </c>
      <c r="T132" s="27" t="str">
        <f t="shared" si="8"/>
        <v/>
      </c>
      <c r="U132" s="24" t="str">
        <f t="shared" ca="1" si="9"/>
        <v/>
      </c>
      <c r="V132" s="1"/>
      <c r="W132" s="1"/>
      <c r="X132" s="1"/>
      <c r="Y132" s="1"/>
      <c r="Z132" s="1"/>
    </row>
    <row r="133" spans="1:26" x14ac:dyDescent="0.25">
      <c r="A133" s="22"/>
      <c r="B133" s="23"/>
      <c r="C133" s="24" t="str">
        <f t="shared" si="5"/>
        <v/>
      </c>
      <c r="D133" s="24" t="str">
        <f>IF($B133="","",INDEX(Listen!$B$2:$B$13,MONTH($B133)))</f>
        <v/>
      </c>
      <c r="E133" s="22"/>
      <c r="F133" s="24" t="str">
        <f>IF($E133="","",IFERROR(VLOOKUP($E133,Objekte!$A$6:$T$35,2,FALSE),""))</f>
        <v/>
      </c>
      <c r="G133" s="24" t="str">
        <f>IF($E133="","",IFERROR(VLOOKUP($E133,Objekte!$A$6:$T$35,9,FALSE),""))</f>
        <v/>
      </c>
      <c r="H133" s="22"/>
      <c r="I133" s="22"/>
      <c r="J133" s="22"/>
      <c r="K133" s="22"/>
      <c r="L133" s="25"/>
      <c r="M133" s="25"/>
      <c r="N133" s="26"/>
      <c r="O133" s="27" t="str">
        <f t="shared" si="6"/>
        <v/>
      </c>
      <c r="P133" s="22"/>
      <c r="Q133" s="23"/>
      <c r="R133" s="23"/>
      <c r="S133" s="27" t="str">
        <f t="shared" si="7"/>
        <v/>
      </c>
      <c r="T133" s="27" t="str">
        <f t="shared" si="8"/>
        <v/>
      </c>
      <c r="U133" s="24" t="str">
        <f t="shared" ca="1" si="9"/>
        <v/>
      </c>
      <c r="V133" s="1"/>
      <c r="W133" s="1"/>
      <c r="X133" s="1"/>
      <c r="Y133" s="1"/>
      <c r="Z133" s="1"/>
    </row>
    <row r="134" spans="1:26" x14ac:dyDescent="0.25">
      <c r="A134" s="22"/>
      <c r="B134" s="23"/>
      <c r="C134" s="24" t="str">
        <f t="shared" ref="C134:C197" si="10">IF($B134="","",YEAR($B134))</f>
        <v/>
      </c>
      <c r="D134" s="24" t="str">
        <f>IF($B134="","",INDEX(Listen!$B$2:$B$13,MONTH($B134)))</f>
        <v/>
      </c>
      <c r="E134" s="22"/>
      <c r="F134" s="24" t="str">
        <f>IF($E134="","",IFERROR(VLOOKUP($E134,Objekte!$A$6:$T$35,2,FALSE),""))</f>
        <v/>
      </c>
      <c r="G134" s="24" t="str">
        <f>IF($E134="","",IFERROR(VLOOKUP($E134,Objekte!$A$6:$T$35,9,FALSE),""))</f>
        <v/>
      </c>
      <c r="H134" s="22"/>
      <c r="I134" s="22"/>
      <c r="J134" s="22"/>
      <c r="K134" s="22"/>
      <c r="L134" s="25"/>
      <c r="M134" s="25"/>
      <c r="N134" s="26"/>
      <c r="O134" s="27" t="str">
        <f t="shared" ref="O134:O197" si="11">IF($B134="","",IFERROR($M134*$N134,0))</f>
        <v/>
      </c>
      <c r="P134" s="22"/>
      <c r="Q134" s="23"/>
      <c r="R134" s="23"/>
      <c r="S134" s="27" t="str">
        <f t="shared" ref="S134:S197" si="12">IF($B134="","",IF($H134="Einnahme",$M134,-$M134))</f>
        <v/>
      </c>
      <c r="T134" s="27" t="str">
        <f t="shared" ref="T134:T197" si="13">IF($B134="","",IF($P134="Bezahlt",0,MAX(0,$L134-$M134)))</f>
        <v/>
      </c>
      <c r="U134" s="24" t="str">
        <f t="shared" ref="U134:U197" ca="1" si="14">IF($B134="","",IF(AND($P134&lt;&gt;"Bezahlt",$Q134&lt;TODAY()),"überfällig",IF($P134="Teilweise","teilweise","")))</f>
        <v/>
      </c>
      <c r="V134" s="1"/>
      <c r="W134" s="1"/>
      <c r="X134" s="1"/>
      <c r="Y134" s="1"/>
      <c r="Z134" s="1"/>
    </row>
    <row r="135" spans="1:26" x14ac:dyDescent="0.25">
      <c r="A135" s="22"/>
      <c r="B135" s="23"/>
      <c r="C135" s="24" t="str">
        <f t="shared" si="10"/>
        <v/>
      </c>
      <c r="D135" s="24" t="str">
        <f>IF($B135="","",INDEX(Listen!$B$2:$B$13,MONTH($B135)))</f>
        <v/>
      </c>
      <c r="E135" s="22"/>
      <c r="F135" s="24" t="str">
        <f>IF($E135="","",IFERROR(VLOOKUP($E135,Objekte!$A$6:$T$35,2,FALSE),""))</f>
        <v/>
      </c>
      <c r="G135" s="24" t="str">
        <f>IF($E135="","",IFERROR(VLOOKUP($E135,Objekte!$A$6:$T$35,9,FALSE),""))</f>
        <v/>
      </c>
      <c r="H135" s="22"/>
      <c r="I135" s="22"/>
      <c r="J135" s="22"/>
      <c r="K135" s="22"/>
      <c r="L135" s="25"/>
      <c r="M135" s="25"/>
      <c r="N135" s="26"/>
      <c r="O135" s="27" t="str">
        <f t="shared" si="11"/>
        <v/>
      </c>
      <c r="P135" s="22"/>
      <c r="Q135" s="23"/>
      <c r="R135" s="23"/>
      <c r="S135" s="27" t="str">
        <f t="shared" si="12"/>
        <v/>
      </c>
      <c r="T135" s="27" t="str">
        <f t="shared" si="13"/>
        <v/>
      </c>
      <c r="U135" s="24" t="str">
        <f t="shared" ca="1" si="14"/>
        <v/>
      </c>
      <c r="V135" s="1"/>
      <c r="W135" s="1"/>
      <c r="X135" s="1"/>
      <c r="Y135" s="1"/>
      <c r="Z135" s="1"/>
    </row>
    <row r="136" spans="1:26" x14ac:dyDescent="0.25">
      <c r="A136" s="22"/>
      <c r="B136" s="23"/>
      <c r="C136" s="24" t="str">
        <f t="shared" si="10"/>
        <v/>
      </c>
      <c r="D136" s="24" t="str">
        <f>IF($B136="","",INDEX(Listen!$B$2:$B$13,MONTH($B136)))</f>
        <v/>
      </c>
      <c r="E136" s="22"/>
      <c r="F136" s="24" t="str">
        <f>IF($E136="","",IFERROR(VLOOKUP($E136,Objekte!$A$6:$T$35,2,FALSE),""))</f>
        <v/>
      </c>
      <c r="G136" s="24" t="str">
        <f>IF($E136="","",IFERROR(VLOOKUP($E136,Objekte!$A$6:$T$35,9,FALSE),""))</f>
        <v/>
      </c>
      <c r="H136" s="22"/>
      <c r="I136" s="22"/>
      <c r="J136" s="22"/>
      <c r="K136" s="22"/>
      <c r="L136" s="25"/>
      <c r="M136" s="25"/>
      <c r="N136" s="26"/>
      <c r="O136" s="27" t="str">
        <f t="shared" si="11"/>
        <v/>
      </c>
      <c r="P136" s="22"/>
      <c r="Q136" s="23"/>
      <c r="R136" s="23"/>
      <c r="S136" s="27" t="str">
        <f t="shared" si="12"/>
        <v/>
      </c>
      <c r="T136" s="27" t="str">
        <f t="shared" si="13"/>
        <v/>
      </c>
      <c r="U136" s="24" t="str">
        <f t="shared" ca="1" si="14"/>
        <v/>
      </c>
      <c r="V136" s="1"/>
      <c r="W136" s="1"/>
      <c r="X136" s="1"/>
      <c r="Y136" s="1"/>
      <c r="Z136" s="1"/>
    </row>
    <row r="137" spans="1:26" x14ac:dyDescent="0.25">
      <c r="A137" s="22"/>
      <c r="B137" s="23"/>
      <c r="C137" s="24" t="str">
        <f t="shared" si="10"/>
        <v/>
      </c>
      <c r="D137" s="24" t="str">
        <f>IF($B137="","",INDEX(Listen!$B$2:$B$13,MONTH($B137)))</f>
        <v/>
      </c>
      <c r="E137" s="22"/>
      <c r="F137" s="24" t="str">
        <f>IF($E137="","",IFERROR(VLOOKUP($E137,Objekte!$A$6:$T$35,2,FALSE),""))</f>
        <v/>
      </c>
      <c r="G137" s="24" t="str">
        <f>IF($E137="","",IFERROR(VLOOKUP($E137,Objekte!$A$6:$T$35,9,FALSE),""))</f>
        <v/>
      </c>
      <c r="H137" s="22"/>
      <c r="I137" s="22"/>
      <c r="J137" s="22"/>
      <c r="K137" s="22"/>
      <c r="L137" s="25"/>
      <c r="M137" s="25"/>
      <c r="N137" s="26"/>
      <c r="O137" s="27" t="str">
        <f t="shared" si="11"/>
        <v/>
      </c>
      <c r="P137" s="22"/>
      <c r="Q137" s="23"/>
      <c r="R137" s="23"/>
      <c r="S137" s="27" t="str">
        <f t="shared" si="12"/>
        <v/>
      </c>
      <c r="T137" s="27" t="str">
        <f t="shared" si="13"/>
        <v/>
      </c>
      <c r="U137" s="24" t="str">
        <f t="shared" ca="1" si="14"/>
        <v/>
      </c>
      <c r="V137" s="1"/>
      <c r="W137" s="1"/>
      <c r="X137" s="1"/>
      <c r="Y137" s="1"/>
      <c r="Z137" s="1"/>
    </row>
    <row r="138" spans="1:26" x14ac:dyDescent="0.25">
      <c r="A138" s="22"/>
      <c r="B138" s="23"/>
      <c r="C138" s="24" t="str">
        <f t="shared" si="10"/>
        <v/>
      </c>
      <c r="D138" s="24" t="str">
        <f>IF($B138="","",INDEX(Listen!$B$2:$B$13,MONTH($B138)))</f>
        <v/>
      </c>
      <c r="E138" s="22"/>
      <c r="F138" s="24" t="str">
        <f>IF($E138="","",IFERROR(VLOOKUP($E138,Objekte!$A$6:$T$35,2,FALSE),""))</f>
        <v/>
      </c>
      <c r="G138" s="24" t="str">
        <f>IF($E138="","",IFERROR(VLOOKUP($E138,Objekte!$A$6:$T$35,9,FALSE),""))</f>
        <v/>
      </c>
      <c r="H138" s="22"/>
      <c r="I138" s="22"/>
      <c r="J138" s="22"/>
      <c r="K138" s="22"/>
      <c r="L138" s="25"/>
      <c r="M138" s="25"/>
      <c r="N138" s="26"/>
      <c r="O138" s="27" t="str">
        <f t="shared" si="11"/>
        <v/>
      </c>
      <c r="P138" s="22"/>
      <c r="Q138" s="23"/>
      <c r="R138" s="23"/>
      <c r="S138" s="27" t="str">
        <f t="shared" si="12"/>
        <v/>
      </c>
      <c r="T138" s="27" t="str">
        <f t="shared" si="13"/>
        <v/>
      </c>
      <c r="U138" s="24" t="str">
        <f t="shared" ca="1" si="14"/>
        <v/>
      </c>
      <c r="V138" s="1"/>
      <c r="W138" s="1"/>
      <c r="X138" s="1"/>
      <c r="Y138" s="1"/>
      <c r="Z138" s="1"/>
    </row>
    <row r="139" spans="1:26" x14ac:dyDescent="0.25">
      <c r="A139" s="22"/>
      <c r="B139" s="23"/>
      <c r="C139" s="24" t="str">
        <f t="shared" si="10"/>
        <v/>
      </c>
      <c r="D139" s="24" t="str">
        <f>IF($B139="","",INDEX(Listen!$B$2:$B$13,MONTH($B139)))</f>
        <v/>
      </c>
      <c r="E139" s="22"/>
      <c r="F139" s="24" t="str">
        <f>IF($E139="","",IFERROR(VLOOKUP($E139,Objekte!$A$6:$T$35,2,FALSE),""))</f>
        <v/>
      </c>
      <c r="G139" s="24" t="str">
        <f>IF($E139="","",IFERROR(VLOOKUP($E139,Objekte!$A$6:$T$35,9,FALSE),""))</f>
        <v/>
      </c>
      <c r="H139" s="22"/>
      <c r="I139" s="22"/>
      <c r="J139" s="22"/>
      <c r="K139" s="22"/>
      <c r="L139" s="25"/>
      <c r="M139" s="25"/>
      <c r="N139" s="26"/>
      <c r="O139" s="27" t="str">
        <f t="shared" si="11"/>
        <v/>
      </c>
      <c r="P139" s="22"/>
      <c r="Q139" s="23"/>
      <c r="R139" s="23"/>
      <c r="S139" s="27" t="str">
        <f t="shared" si="12"/>
        <v/>
      </c>
      <c r="T139" s="27" t="str">
        <f t="shared" si="13"/>
        <v/>
      </c>
      <c r="U139" s="24" t="str">
        <f t="shared" ca="1" si="14"/>
        <v/>
      </c>
      <c r="V139" s="1"/>
      <c r="W139" s="1"/>
      <c r="X139" s="1"/>
      <c r="Y139" s="1"/>
      <c r="Z139" s="1"/>
    </row>
    <row r="140" spans="1:26" x14ac:dyDescent="0.25">
      <c r="A140" s="22"/>
      <c r="B140" s="23"/>
      <c r="C140" s="24" t="str">
        <f t="shared" si="10"/>
        <v/>
      </c>
      <c r="D140" s="24" t="str">
        <f>IF($B140="","",INDEX(Listen!$B$2:$B$13,MONTH($B140)))</f>
        <v/>
      </c>
      <c r="E140" s="22"/>
      <c r="F140" s="24" t="str">
        <f>IF($E140="","",IFERROR(VLOOKUP($E140,Objekte!$A$6:$T$35,2,FALSE),""))</f>
        <v/>
      </c>
      <c r="G140" s="24" t="str">
        <f>IF($E140="","",IFERROR(VLOOKUP($E140,Objekte!$A$6:$T$35,9,FALSE),""))</f>
        <v/>
      </c>
      <c r="H140" s="22"/>
      <c r="I140" s="22"/>
      <c r="J140" s="22"/>
      <c r="K140" s="22"/>
      <c r="L140" s="25"/>
      <c r="M140" s="25"/>
      <c r="N140" s="26"/>
      <c r="O140" s="27" t="str">
        <f t="shared" si="11"/>
        <v/>
      </c>
      <c r="P140" s="22"/>
      <c r="Q140" s="23"/>
      <c r="R140" s="23"/>
      <c r="S140" s="27" t="str">
        <f t="shared" si="12"/>
        <v/>
      </c>
      <c r="T140" s="27" t="str">
        <f t="shared" si="13"/>
        <v/>
      </c>
      <c r="U140" s="24" t="str">
        <f t="shared" ca="1" si="14"/>
        <v/>
      </c>
      <c r="V140" s="1"/>
      <c r="W140" s="1"/>
      <c r="X140" s="1"/>
      <c r="Y140" s="1"/>
      <c r="Z140" s="1"/>
    </row>
    <row r="141" spans="1:26" x14ac:dyDescent="0.25">
      <c r="A141" s="22"/>
      <c r="B141" s="23"/>
      <c r="C141" s="24" t="str">
        <f t="shared" si="10"/>
        <v/>
      </c>
      <c r="D141" s="24" t="str">
        <f>IF($B141="","",INDEX(Listen!$B$2:$B$13,MONTH($B141)))</f>
        <v/>
      </c>
      <c r="E141" s="22"/>
      <c r="F141" s="24" t="str">
        <f>IF($E141="","",IFERROR(VLOOKUP($E141,Objekte!$A$6:$T$35,2,FALSE),""))</f>
        <v/>
      </c>
      <c r="G141" s="24" t="str">
        <f>IF($E141="","",IFERROR(VLOOKUP($E141,Objekte!$A$6:$T$35,9,FALSE),""))</f>
        <v/>
      </c>
      <c r="H141" s="22"/>
      <c r="I141" s="22"/>
      <c r="J141" s="22"/>
      <c r="K141" s="22"/>
      <c r="L141" s="25"/>
      <c r="M141" s="25"/>
      <c r="N141" s="26"/>
      <c r="O141" s="27" t="str">
        <f t="shared" si="11"/>
        <v/>
      </c>
      <c r="P141" s="22"/>
      <c r="Q141" s="23"/>
      <c r="R141" s="23"/>
      <c r="S141" s="27" t="str">
        <f t="shared" si="12"/>
        <v/>
      </c>
      <c r="T141" s="27" t="str">
        <f t="shared" si="13"/>
        <v/>
      </c>
      <c r="U141" s="24" t="str">
        <f t="shared" ca="1" si="14"/>
        <v/>
      </c>
      <c r="V141" s="1"/>
      <c r="W141" s="1"/>
      <c r="X141" s="1"/>
      <c r="Y141" s="1"/>
      <c r="Z141" s="1"/>
    </row>
    <row r="142" spans="1:26" x14ac:dyDescent="0.25">
      <c r="A142" s="22"/>
      <c r="B142" s="23"/>
      <c r="C142" s="24" t="str">
        <f t="shared" si="10"/>
        <v/>
      </c>
      <c r="D142" s="24" t="str">
        <f>IF($B142="","",INDEX(Listen!$B$2:$B$13,MONTH($B142)))</f>
        <v/>
      </c>
      <c r="E142" s="22"/>
      <c r="F142" s="24" t="str">
        <f>IF($E142="","",IFERROR(VLOOKUP($E142,Objekte!$A$6:$T$35,2,FALSE),""))</f>
        <v/>
      </c>
      <c r="G142" s="24" t="str">
        <f>IF($E142="","",IFERROR(VLOOKUP($E142,Objekte!$A$6:$T$35,9,FALSE),""))</f>
        <v/>
      </c>
      <c r="H142" s="22"/>
      <c r="I142" s="22"/>
      <c r="J142" s="22"/>
      <c r="K142" s="22"/>
      <c r="L142" s="25"/>
      <c r="M142" s="25"/>
      <c r="N142" s="26"/>
      <c r="O142" s="27" t="str">
        <f t="shared" si="11"/>
        <v/>
      </c>
      <c r="P142" s="22"/>
      <c r="Q142" s="23"/>
      <c r="R142" s="23"/>
      <c r="S142" s="27" t="str">
        <f t="shared" si="12"/>
        <v/>
      </c>
      <c r="T142" s="27" t="str">
        <f t="shared" si="13"/>
        <v/>
      </c>
      <c r="U142" s="24" t="str">
        <f t="shared" ca="1" si="14"/>
        <v/>
      </c>
      <c r="V142" s="1"/>
      <c r="W142" s="1"/>
      <c r="X142" s="1"/>
      <c r="Y142" s="1"/>
      <c r="Z142" s="1"/>
    </row>
    <row r="143" spans="1:26" x14ac:dyDescent="0.25">
      <c r="A143" s="22"/>
      <c r="B143" s="23"/>
      <c r="C143" s="24" t="str">
        <f t="shared" si="10"/>
        <v/>
      </c>
      <c r="D143" s="24" t="str">
        <f>IF($B143="","",INDEX(Listen!$B$2:$B$13,MONTH($B143)))</f>
        <v/>
      </c>
      <c r="E143" s="22"/>
      <c r="F143" s="24" t="str">
        <f>IF($E143="","",IFERROR(VLOOKUP($E143,Objekte!$A$6:$T$35,2,FALSE),""))</f>
        <v/>
      </c>
      <c r="G143" s="24" t="str">
        <f>IF($E143="","",IFERROR(VLOOKUP($E143,Objekte!$A$6:$T$35,9,FALSE),""))</f>
        <v/>
      </c>
      <c r="H143" s="22"/>
      <c r="I143" s="22"/>
      <c r="J143" s="22"/>
      <c r="K143" s="22"/>
      <c r="L143" s="25"/>
      <c r="M143" s="25"/>
      <c r="N143" s="26"/>
      <c r="O143" s="27" t="str">
        <f t="shared" si="11"/>
        <v/>
      </c>
      <c r="P143" s="22"/>
      <c r="Q143" s="23"/>
      <c r="R143" s="23"/>
      <c r="S143" s="27" t="str">
        <f t="shared" si="12"/>
        <v/>
      </c>
      <c r="T143" s="27" t="str">
        <f t="shared" si="13"/>
        <v/>
      </c>
      <c r="U143" s="24" t="str">
        <f t="shared" ca="1" si="14"/>
        <v/>
      </c>
      <c r="V143" s="1"/>
      <c r="W143" s="1"/>
      <c r="X143" s="1"/>
      <c r="Y143" s="1"/>
      <c r="Z143" s="1"/>
    </row>
    <row r="144" spans="1:26" x14ac:dyDescent="0.25">
      <c r="A144" s="22"/>
      <c r="B144" s="23"/>
      <c r="C144" s="24" t="str">
        <f t="shared" si="10"/>
        <v/>
      </c>
      <c r="D144" s="24" t="str">
        <f>IF($B144="","",INDEX(Listen!$B$2:$B$13,MONTH($B144)))</f>
        <v/>
      </c>
      <c r="E144" s="22"/>
      <c r="F144" s="24" t="str">
        <f>IF($E144="","",IFERROR(VLOOKUP($E144,Objekte!$A$6:$T$35,2,FALSE),""))</f>
        <v/>
      </c>
      <c r="G144" s="24" t="str">
        <f>IF($E144="","",IFERROR(VLOOKUP($E144,Objekte!$A$6:$T$35,9,FALSE),""))</f>
        <v/>
      </c>
      <c r="H144" s="22"/>
      <c r="I144" s="22"/>
      <c r="J144" s="22"/>
      <c r="K144" s="22"/>
      <c r="L144" s="25"/>
      <c r="M144" s="25"/>
      <c r="N144" s="26"/>
      <c r="O144" s="27" t="str">
        <f t="shared" si="11"/>
        <v/>
      </c>
      <c r="P144" s="22"/>
      <c r="Q144" s="23"/>
      <c r="R144" s="23"/>
      <c r="S144" s="27" t="str">
        <f t="shared" si="12"/>
        <v/>
      </c>
      <c r="T144" s="27" t="str">
        <f t="shared" si="13"/>
        <v/>
      </c>
      <c r="U144" s="24" t="str">
        <f t="shared" ca="1" si="14"/>
        <v/>
      </c>
      <c r="V144" s="1"/>
      <c r="W144" s="1"/>
      <c r="X144" s="1"/>
      <c r="Y144" s="1"/>
      <c r="Z144" s="1"/>
    </row>
    <row r="145" spans="1:26" x14ac:dyDescent="0.25">
      <c r="A145" s="22"/>
      <c r="B145" s="23"/>
      <c r="C145" s="24" t="str">
        <f t="shared" si="10"/>
        <v/>
      </c>
      <c r="D145" s="24" t="str">
        <f>IF($B145="","",INDEX(Listen!$B$2:$B$13,MONTH($B145)))</f>
        <v/>
      </c>
      <c r="E145" s="22"/>
      <c r="F145" s="24" t="str">
        <f>IF($E145="","",IFERROR(VLOOKUP($E145,Objekte!$A$6:$T$35,2,FALSE),""))</f>
        <v/>
      </c>
      <c r="G145" s="24" t="str">
        <f>IF($E145="","",IFERROR(VLOOKUP($E145,Objekte!$A$6:$T$35,9,FALSE),""))</f>
        <v/>
      </c>
      <c r="H145" s="22"/>
      <c r="I145" s="22"/>
      <c r="J145" s="22"/>
      <c r="K145" s="22"/>
      <c r="L145" s="25"/>
      <c r="M145" s="25"/>
      <c r="N145" s="26"/>
      <c r="O145" s="27" t="str">
        <f t="shared" si="11"/>
        <v/>
      </c>
      <c r="P145" s="22"/>
      <c r="Q145" s="23"/>
      <c r="R145" s="23"/>
      <c r="S145" s="27" t="str">
        <f t="shared" si="12"/>
        <v/>
      </c>
      <c r="T145" s="27" t="str">
        <f t="shared" si="13"/>
        <v/>
      </c>
      <c r="U145" s="24" t="str">
        <f t="shared" ca="1" si="14"/>
        <v/>
      </c>
      <c r="V145" s="1"/>
      <c r="W145" s="1"/>
      <c r="X145" s="1"/>
      <c r="Y145" s="1"/>
      <c r="Z145" s="1"/>
    </row>
    <row r="146" spans="1:26" x14ac:dyDescent="0.25">
      <c r="A146" s="22"/>
      <c r="B146" s="23"/>
      <c r="C146" s="24" t="str">
        <f t="shared" si="10"/>
        <v/>
      </c>
      <c r="D146" s="24" t="str">
        <f>IF($B146="","",INDEX(Listen!$B$2:$B$13,MONTH($B146)))</f>
        <v/>
      </c>
      <c r="E146" s="22"/>
      <c r="F146" s="24" t="str">
        <f>IF($E146="","",IFERROR(VLOOKUP($E146,Objekte!$A$6:$T$35,2,FALSE),""))</f>
        <v/>
      </c>
      <c r="G146" s="24" t="str">
        <f>IF($E146="","",IFERROR(VLOOKUP($E146,Objekte!$A$6:$T$35,9,FALSE),""))</f>
        <v/>
      </c>
      <c r="H146" s="22"/>
      <c r="I146" s="22"/>
      <c r="J146" s="22"/>
      <c r="K146" s="22"/>
      <c r="L146" s="25"/>
      <c r="M146" s="25"/>
      <c r="N146" s="26"/>
      <c r="O146" s="27" t="str">
        <f t="shared" si="11"/>
        <v/>
      </c>
      <c r="P146" s="22"/>
      <c r="Q146" s="23"/>
      <c r="R146" s="23"/>
      <c r="S146" s="27" t="str">
        <f t="shared" si="12"/>
        <v/>
      </c>
      <c r="T146" s="27" t="str">
        <f t="shared" si="13"/>
        <v/>
      </c>
      <c r="U146" s="24" t="str">
        <f t="shared" ca="1" si="14"/>
        <v/>
      </c>
      <c r="V146" s="1"/>
      <c r="W146" s="1"/>
      <c r="X146" s="1"/>
      <c r="Y146" s="1"/>
      <c r="Z146" s="1"/>
    </row>
    <row r="147" spans="1:26" x14ac:dyDescent="0.25">
      <c r="A147" s="22"/>
      <c r="B147" s="23"/>
      <c r="C147" s="24" t="str">
        <f t="shared" si="10"/>
        <v/>
      </c>
      <c r="D147" s="24" t="str">
        <f>IF($B147="","",INDEX(Listen!$B$2:$B$13,MONTH($B147)))</f>
        <v/>
      </c>
      <c r="E147" s="22"/>
      <c r="F147" s="24" t="str">
        <f>IF($E147="","",IFERROR(VLOOKUP($E147,Objekte!$A$6:$T$35,2,FALSE),""))</f>
        <v/>
      </c>
      <c r="G147" s="24" t="str">
        <f>IF($E147="","",IFERROR(VLOOKUP($E147,Objekte!$A$6:$T$35,9,FALSE),""))</f>
        <v/>
      </c>
      <c r="H147" s="22"/>
      <c r="I147" s="22"/>
      <c r="J147" s="22"/>
      <c r="K147" s="22"/>
      <c r="L147" s="25"/>
      <c r="M147" s="25"/>
      <c r="N147" s="26"/>
      <c r="O147" s="27" t="str">
        <f t="shared" si="11"/>
        <v/>
      </c>
      <c r="P147" s="22"/>
      <c r="Q147" s="23"/>
      <c r="R147" s="23"/>
      <c r="S147" s="27" t="str">
        <f t="shared" si="12"/>
        <v/>
      </c>
      <c r="T147" s="27" t="str">
        <f t="shared" si="13"/>
        <v/>
      </c>
      <c r="U147" s="24" t="str">
        <f t="shared" ca="1" si="14"/>
        <v/>
      </c>
      <c r="V147" s="1"/>
      <c r="W147" s="1"/>
      <c r="X147" s="1"/>
      <c r="Y147" s="1"/>
      <c r="Z147" s="1"/>
    </row>
    <row r="148" spans="1:26" x14ac:dyDescent="0.25">
      <c r="A148" s="22"/>
      <c r="B148" s="23"/>
      <c r="C148" s="24" t="str">
        <f t="shared" si="10"/>
        <v/>
      </c>
      <c r="D148" s="24" t="str">
        <f>IF($B148="","",INDEX(Listen!$B$2:$B$13,MONTH($B148)))</f>
        <v/>
      </c>
      <c r="E148" s="22"/>
      <c r="F148" s="24" t="str">
        <f>IF($E148="","",IFERROR(VLOOKUP($E148,Objekte!$A$6:$T$35,2,FALSE),""))</f>
        <v/>
      </c>
      <c r="G148" s="24" t="str">
        <f>IF($E148="","",IFERROR(VLOOKUP($E148,Objekte!$A$6:$T$35,9,FALSE),""))</f>
        <v/>
      </c>
      <c r="H148" s="22"/>
      <c r="I148" s="22"/>
      <c r="J148" s="22"/>
      <c r="K148" s="22"/>
      <c r="L148" s="25"/>
      <c r="M148" s="25"/>
      <c r="N148" s="26"/>
      <c r="O148" s="27" t="str">
        <f t="shared" si="11"/>
        <v/>
      </c>
      <c r="P148" s="22"/>
      <c r="Q148" s="23"/>
      <c r="R148" s="23"/>
      <c r="S148" s="27" t="str">
        <f t="shared" si="12"/>
        <v/>
      </c>
      <c r="T148" s="27" t="str">
        <f t="shared" si="13"/>
        <v/>
      </c>
      <c r="U148" s="24" t="str">
        <f t="shared" ca="1" si="14"/>
        <v/>
      </c>
      <c r="V148" s="1"/>
      <c r="W148" s="1"/>
      <c r="X148" s="1"/>
      <c r="Y148" s="1"/>
      <c r="Z148" s="1"/>
    </row>
    <row r="149" spans="1:26" x14ac:dyDescent="0.25">
      <c r="A149" s="22"/>
      <c r="B149" s="23"/>
      <c r="C149" s="24" t="str">
        <f t="shared" si="10"/>
        <v/>
      </c>
      <c r="D149" s="24" t="str">
        <f>IF($B149="","",INDEX(Listen!$B$2:$B$13,MONTH($B149)))</f>
        <v/>
      </c>
      <c r="E149" s="22"/>
      <c r="F149" s="24" t="str">
        <f>IF($E149="","",IFERROR(VLOOKUP($E149,Objekte!$A$6:$T$35,2,FALSE),""))</f>
        <v/>
      </c>
      <c r="G149" s="24" t="str">
        <f>IF($E149="","",IFERROR(VLOOKUP($E149,Objekte!$A$6:$T$35,9,FALSE),""))</f>
        <v/>
      </c>
      <c r="H149" s="22"/>
      <c r="I149" s="22"/>
      <c r="J149" s="22"/>
      <c r="K149" s="22"/>
      <c r="L149" s="25"/>
      <c r="M149" s="25"/>
      <c r="N149" s="26"/>
      <c r="O149" s="27" t="str">
        <f t="shared" si="11"/>
        <v/>
      </c>
      <c r="P149" s="22"/>
      <c r="Q149" s="23"/>
      <c r="R149" s="23"/>
      <c r="S149" s="27" t="str">
        <f t="shared" si="12"/>
        <v/>
      </c>
      <c r="T149" s="27" t="str">
        <f t="shared" si="13"/>
        <v/>
      </c>
      <c r="U149" s="24" t="str">
        <f t="shared" ca="1" si="14"/>
        <v/>
      </c>
      <c r="V149" s="1"/>
      <c r="W149" s="1"/>
      <c r="X149" s="1"/>
      <c r="Y149" s="1"/>
      <c r="Z149" s="1"/>
    </row>
    <row r="150" spans="1:26" x14ac:dyDescent="0.25">
      <c r="A150" s="22"/>
      <c r="B150" s="23"/>
      <c r="C150" s="24" t="str">
        <f t="shared" si="10"/>
        <v/>
      </c>
      <c r="D150" s="24" t="str">
        <f>IF($B150="","",INDEX(Listen!$B$2:$B$13,MONTH($B150)))</f>
        <v/>
      </c>
      <c r="E150" s="22"/>
      <c r="F150" s="24" t="str">
        <f>IF($E150="","",IFERROR(VLOOKUP($E150,Objekte!$A$6:$T$35,2,FALSE),""))</f>
        <v/>
      </c>
      <c r="G150" s="24" t="str">
        <f>IF($E150="","",IFERROR(VLOOKUP($E150,Objekte!$A$6:$T$35,9,FALSE),""))</f>
        <v/>
      </c>
      <c r="H150" s="22"/>
      <c r="I150" s="22"/>
      <c r="J150" s="22"/>
      <c r="K150" s="22"/>
      <c r="L150" s="25"/>
      <c r="M150" s="25"/>
      <c r="N150" s="26"/>
      <c r="O150" s="27" t="str">
        <f t="shared" si="11"/>
        <v/>
      </c>
      <c r="P150" s="22"/>
      <c r="Q150" s="23"/>
      <c r="R150" s="23"/>
      <c r="S150" s="27" t="str">
        <f t="shared" si="12"/>
        <v/>
      </c>
      <c r="T150" s="27" t="str">
        <f t="shared" si="13"/>
        <v/>
      </c>
      <c r="U150" s="24" t="str">
        <f t="shared" ca="1" si="14"/>
        <v/>
      </c>
      <c r="V150" s="1"/>
      <c r="W150" s="1"/>
      <c r="X150" s="1"/>
      <c r="Y150" s="1"/>
      <c r="Z150" s="1"/>
    </row>
    <row r="151" spans="1:26" x14ac:dyDescent="0.25">
      <c r="A151" s="22"/>
      <c r="B151" s="23"/>
      <c r="C151" s="24" t="str">
        <f t="shared" si="10"/>
        <v/>
      </c>
      <c r="D151" s="24" t="str">
        <f>IF($B151="","",INDEX(Listen!$B$2:$B$13,MONTH($B151)))</f>
        <v/>
      </c>
      <c r="E151" s="22"/>
      <c r="F151" s="24" t="str">
        <f>IF($E151="","",IFERROR(VLOOKUP($E151,Objekte!$A$6:$T$35,2,FALSE),""))</f>
        <v/>
      </c>
      <c r="G151" s="24" t="str">
        <f>IF($E151="","",IFERROR(VLOOKUP($E151,Objekte!$A$6:$T$35,9,FALSE),""))</f>
        <v/>
      </c>
      <c r="H151" s="22"/>
      <c r="I151" s="22"/>
      <c r="J151" s="22"/>
      <c r="K151" s="22"/>
      <c r="L151" s="25"/>
      <c r="M151" s="25"/>
      <c r="N151" s="26"/>
      <c r="O151" s="27" t="str">
        <f t="shared" si="11"/>
        <v/>
      </c>
      <c r="P151" s="22"/>
      <c r="Q151" s="23"/>
      <c r="R151" s="23"/>
      <c r="S151" s="27" t="str">
        <f t="shared" si="12"/>
        <v/>
      </c>
      <c r="T151" s="27" t="str">
        <f t="shared" si="13"/>
        <v/>
      </c>
      <c r="U151" s="24" t="str">
        <f t="shared" ca="1" si="14"/>
        <v/>
      </c>
      <c r="V151" s="1"/>
      <c r="W151" s="1"/>
      <c r="X151" s="1"/>
      <c r="Y151" s="1"/>
      <c r="Z151" s="1"/>
    </row>
    <row r="152" spans="1:26" x14ac:dyDescent="0.25">
      <c r="A152" s="22"/>
      <c r="B152" s="23"/>
      <c r="C152" s="24" t="str">
        <f t="shared" si="10"/>
        <v/>
      </c>
      <c r="D152" s="24" t="str">
        <f>IF($B152="","",INDEX(Listen!$B$2:$B$13,MONTH($B152)))</f>
        <v/>
      </c>
      <c r="E152" s="22"/>
      <c r="F152" s="24" t="str">
        <f>IF($E152="","",IFERROR(VLOOKUP($E152,Objekte!$A$6:$T$35,2,FALSE),""))</f>
        <v/>
      </c>
      <c r="G152" s="24" t="str">
        <f>IF($E152="","",IFERROR(VLOOKUP($E152,Objekte!$A$6:$T$35,9,FALSE),""))</f>
        <v/>
      </c>
      <c r="H152" s="22"/>
      <c r="I152" s="22"/>
      <c r="J152" s="22"/>
      <c r="K152" s="22"/>
      <c r="L152" s="25"/>
      <c r="M152" s="25"/>
      <c r="N152" s="26"/>
      <c r="O152" s="27" t="str">
        <f t="shared" si="11"/>
        <v/>
      </c>
      <c r="P152" s="22"/>
      <c r="Q152" s="23"/>
      <c r="R152" s="23"/>
      <c r="S152" s="27" t="str">
        <f t="shared" si="12"/>
        <v/>
      </c>
      <c r="T152" s="27" t="str">
        <f t="shared" si="13"/>
        <v/>
      </c>
      <c r="U152" s="24" t="str">
        <f t="shared" ca="1" si="14"/>
        <v/>
      </c>
      <c r="V152" s="1"/>
      <c r="W152" s="1"/>
      <c r="X152" s="1"/>
      <c r="Y152" s="1"/>
      <c r="Z152" s="1"/>
    </row>
    <row r="153" spans="1:26" x14ac:dyDescent="0.25">
      <c r="A153" s="22"/>
      <c r="B153" s="23"/>
      <c r="C153" s="24" t="str">
        <f t="shared" si="10"/>
        <v/>
      </c>
      <c r="D153" s="24" t="str">
        <f>IF($B153="","",INDEX(Listen!$B$2:$B$13,MONTH($B153)))</f>
        <v/>
      </c>
      <c r="E153" s="22"/>
      <c r="F153" s="24" t="str">
        <f>IF($E153="","",IFERROR(VLOOKUP($E153,Objekte!$A$6:$T$35,2,FALSE),""))</f>
        <v/>
      </c>
      <c r="G153" s="24" t="str">
        <f>IF($E153="","",IFERROR(VLOOKUP($E153,Objekte!$A$6:$T$35,9,FALSE),""))</f>
        <v/>
      </c>
      <c r="H153" s="22"/>
      <c r="I153" s="22"/>
      <c r="J153" s="22"/>
      <c r="K153" s="22"/>
      <c r="L153" s="25"/>
      <c r="M153" s="25"/>
      <c r="N153" s="26"/>
      <c r="O153" s="27" t="str">
        <f t="shared" si="11"/>
        <v/>
      </c>
      <c r="P153" s="22"/>
      <c r="Q153" s="23"/>
      <c r="R153" s="23"/>
      <c r="S153" s="27" t="str">
        <f t="shared" si="12"/>
        <v/>
      </c>
      <c r="T153" s="27" t="str">
        <f t="shared" si="13"/>
        <v/>
      </c>
      <c r="U153" s="24" t="str">
        <f t="shared" ca="1" si="14"/>
        <v/>
      </c>
      <c r="V153" s="1"/>
      <c r="W153" s="1"/>
      <c r="X153" s="1"/>
      <c r="Y153" s="1"/>
      <c r="Z153" s="1"/>
    </row>
    <row r="154" spans="1:26" x14ac:dyDescent="0.25">
      <c r="A154" s="22"/>
      <c r="B154" s="23"/>
      <c r="C154" s="24" t="str">
        <f t="shared" si="10"/>
        <v/>
      </c>
      <c r="D154" s="24" t="str">
        <f>IF($B154="","",INDEX(Listen!$B$2:$B$13,MONTH($B154)))</f>
        <v/>
      </c>
      <c r="E154" s="22"/>
      <c r="F154" s="24" t="str">
        <f>IF($E154="","",IFERROR(VLOOKUP($E154,Objekte!$A$6:$T$35,2,FALSE),""))</f>
        <v/>
      </c>
      <c r="G154" s="24" t="str">
        <f>IF($E154="","",IFERROR(VLOOKUP($E154,Objekte!$A$6:$T$35,9,FALSE),""))</f>
        <v/>
      </c>
      <c r="H154" s="22"/>
      <c r="I154" s="22"/>
      <c r="J154" s="22"/>
      <c r="K154" s="22"/>
      <c r="L154" s="25"/>
      <c r="M154" s="25"/>
      <c r="N154" s="26"/>
      <c r="O154" s="27" t="str">
        <f t="shared" si="11"/>
        <v/>
      </c>
      <c r="P154" s="22"/>
      <c r="Q154" s="23"/>
      <c r="R154" s="23"/>
      <c r="S154" s="27" t="str">
        <f t="shared" si="12"/>
        <v/>
      </c>
      <c r="T154" s="27" t="str">
        <f t="shared" si="13"/>
        <v/>
      </c>
      <c r="U154" s="24" t="str">
        <f t="shared" ca="1" si="14"/>
        <v/>
      </c>
      <c r="V154" s="1"/>
      <c r="W154" s="1"/>
      <c r="X154" s="1"/>
      <c r="Y154" s="1"/>
      <c r="Z154" s="1"/>
    </row>
    <row r="155" spans="1:26" x14ac:dyDescent="0.25">
      <c r="A155" s="22"/>
      <c r="B155" s="23"/>
      <c r="C155" s="24" t="str">
        <f t="shared" si="10"/>
        <v/>
      </c>
      <c r="D155" s="24" t="str">
        <f>IF($B155="","",INDEX(Listen!$B$2:$B$13,MONTH($B155)))</f>
        <v/>
      </c>
      <c r="E155" s="22"/>
      <c r="F155" s="24" t="str">
        <f>IF($E155="","",IFERROR(VLOOKUP($E155,Objekte!$A$6:$T$35,2,FALSE),""))</f>
        <v/>
      </c>
      <c r="G155" s="24" t="str">
        <f>IF($E155="","",IFERROR(VLOOKUP($E155,Objekte!$A$6:$T$35,9,FALSE),""))</f>
        <v/>
      </c>
      <c r="H155" s="22"/>
      <c r="I155" s="22"/>
      <c r="J155" s="22"/>
      <c r="K155" s="22"/>
      <c r="L155" s="25"/>
      <c r="M155" s="25"/>
      <c r="N155" s="26"/>
      <c r="O155" s="27" t="str">
        <f t="shared" si="11"/>
        <v/>
      </c>
      <c r="P155" s="22"/>
      <c r="Q155" s="23"/>
      <c r="R155" s="23"/>
      <c r="S155" s="27" t="str">
        <f t="shared" si="12"/>
        <v/>
      </c>
      <c r="T155" s="27" t="str">
        <f t="shared" si="13"/>
        <v/>
      </c>
      <c r="U155" s="24" t="str">
        <f t="shared" ca="1" si="14"/>
        <v/>
      </c>
      <c r="V155" s="1"/>
      <c r="W155" s="1"/>
      <c r="X155" s="1"/>
      <c r="Y155" s="1"/>
      <c r="Z155" s="1"/>
    </row>
    <row r="156" spans="1:26" x14ac:dyDescent="0.25">
      <c r="A156" s="22"/>
      <c r="B156" s="23"/>
      <c r="C156" s="24" t="str">
        <f t="shared" si="10"/>
        <v/>
      </c>
      <c r="D156" s="24" t="str">
        <f>IF($B156="","",INDEX(Listen!$B$2:$B$13,MONTH($B156)))</f>
        <v/>
      </c>
      <c r="E156" s="22"/>
      <c r="F156" s="24" t="str">
        <f>IF($E156="","",IFERROR(VLOOKUP($E156,Objekte!$A$6:$T$35,2,FALSE),""))</f>
        <v/>
      </c>
      <c r="G156" s="24" t="str">
        <f>IF($E156="","",IFERROR(VLOOKUP($E156,Objekte!$A$6:$T$35,9,FALSE),""))</f>
        <v/>
      </c>
      <c r="H156" s="22"/>
      <c r="I156" s="22"/>
      <c r="J156" s="22"/>
      <c r="K156" s="22"/>
      <c r="L156" s="25"/>
      <c r="M156" s="25"/>
      <c r="N156" s="26"/>
      <c r="O156" s="27" t="str">
        <f t="shared" si="11"/>
        <v/>
      </c>
      <c r="P156" s="22"/>
      <c r="Q156" s="23"/>
      <c r="R156" s="23"/>
      <c r="S156" s="27" t="str">
        <f t="shared" si="12"/>
        <v/>
      </c>
      <c r="T156" s="27" t="str">
        <f t="shared" si="13"/>
        <v/>
      </c>
      <c r="U156" s="24" t="str">
        <f t="shared" ca="1" si="14"/>
        <v/>
      </c>
      <c r="V156" s="1"/>
      <c r="W156" s="1"/>
      <c r="X156" s="1"/>
      <c r="Y156" s="1"/>
      <c r="Z156" s="1"/>
    </row>
    <row r="157" spans="1:26" x14ac:dyDescent="0.25">
      <c r="A157" s="22"/>
      <c r="B157" s="23"/>
      <c r="C157" s="24" t="str">
        <f t="shared" si="10"/>
        <v/>
      </c>
      <c r="D157" s="24" t="str">
        <f>IF($B157="","",INDEX(Listen!$B$2:$B$13,MONTH($B157)))</f>
        <v/>
      </c>
      <c r="E157" s="22"/>
      <c r="F157" s="24" t="str">
        <f>IF($E157="","",IFERROR(VLOOKUP($E157,Objekte!$A$6:$T$35,2,FALSE),""))</f>
        <v/>
      </c>
      <c r="G157" s="24" t="str">
        <f>IF($E157="","",IFERROR(VLOOKUP($E157,Objekte!$A$6:$T$35,9,FALSE),""))</f>
        <v/>
      </c>
      <c r="H157" s="22"/>
      <c r="I157" s="22"/>
      <c r="J157" s="22"/>
      <c r="K157" s="22"/>
      <c r="L157" s="25"/>
      <c r="M157" s="25"/>
      <c r="N157" s="26"/>
      <c r="O157" s="27" t="str">
        <f t="shared" si="11"/>
        <v/>
      </c>
      <c r="P157" s="22"/>
      <c r="Q157" s="23"/>
      <c r="R157" s="23"/>
      <c r="S157" s="27" t="str">
        <f t="shared" si="12"/>
        <v/>
      </c>
      <c r="T157" s="27" t="str">
        <f t="shared" si="13"/>
        <v/>
      </c>
      <c r="U157" s="24" t="str">
        <f t="shared" ca="1" si="14"/>
        <v/>
      </c>
      <c r="V157" s="1"/>
      <c r="W157" s="1"/>
      <c r="X157" s="1"/>
      <c r="Y157" s="1"/>
      <c r="Z157" s="1"/>
    </row>
    <row r="158" spans="1:26" x14ac:dyDescent="0.25">
      <c r="A158" s="22"/>
      <c r="B158" s="23"/>
      <c r="C158" s="24" t="str">
        <f t="shared" si="10"/>
        <v/>
      </c>
      <c r="D158" s="24" t="str">
        <f>IF($B158="","",INDEX(Listen!$B$2:$B$13,MONTH($B158)))</f>
        <v/>
      </c>
      <c r="E158" s="22"/>
      <c r="F158" s="24" t="str">
        <f>IF($E158="","",IFERROR(VLOOKUP($E158,Objekte!$A$6:$T$35,2,FALSE),""))</f>
        <v/>
      </c>
      <c r="G158" s="24" t="str">
        <f>IF($E158="","",IFERROR(VLOOKUP($E158,Objekte!$A$6:$T$35,9,FALSE),""))</f>
        <v/>
      </c>
      <c r="H158" s="22"/>
      <c r="I158" s="22"/>
      <c r="J158" s="22"/>
      <c r="K158" s="22"/>
      <c r="L158" s="25"/>
      <c r="M158" s="25"/>
      <c r="N158" s="26"/>
      <c r="O158" s="27" t="str">
        <f t="shared" si="11"/>
        <v/>
      </c>
      <c r="P158" s="22"/>
      <c r="Q158" s="23"/>
      <c r="R158" s="23"/>
      <c r="S158" s="27" t="str">
        <f t="shared" si="12"/>
        <v/>
      </c>
      <c r="T158" s="27" t="str">
        <f t="shared" si="13"/>
        <v/>
      </c>
      <c r="U158" s="24" t="str">
        <f t="shared" ca="1" si="14"/>
        <v/>
      </c>
      <c r="V158" s="1"/>
      <c r="W158" s="1"/>
      <c r="X158" s="1"/>
      <c r="Y158" s="1"/>
      <c r="Z158" s="1"/>
    </row>
    <row r="159" spans="1:26" x14ac:dyDescent="0.25">
      <c r="A159" s="22"/>
      <c r="B159" s="23"/>
      <c r="C159" s="24" t="str">
        <f t="shared" si="10"/>
        <v/>
      </c>
      <c r="D159" s="24" t="str">
        <f>IF($B159="","",INDEX(Listen!$B$2:$B$13,MONTH($B159)))</f>
        <v/>
      </c>
      <c r="E159" s="22"/>
      <c r="F159" s="24" t="str">
        <f>IF($E159="","",IFERROR(VLOOKUP($E159,Objekte!$A$6:$T$35,2,FALSE),""))</f>
        <v/>
      </c>
      <c r="G159" s="24" t="str">
        <f>IF($E159="","",IFERROR(VLOOKUP($E159,Objekte!$A$6:$T$35,9,FALSE),""))</f>
        <v/>
      </c>
      <c r="H159" s="22"/>
      <c r="I159" s="22"/>
      <c r="J159" s="22"/>
      <c r="K159" s="22"/>
      <c r="L159" s="25"/>
      <c r="M159" s="25"/>
      <c r="N159" s="26"/>
      <c r="O159" s="27" t="str">
        <f t="shared" si="11"/>
        <v/>
      </c>
      <c r="P159" s="22"/>
      <c r="Q159" s="23"/>
      <c r="R159" s="23"/>
      <c r="S159" s="27" t="str">
        <f t="shared" si="12"/>
        <v/>
      </c>
      <c r="T159" s="27" t="str">
        <f t="shared" si="13"/>
        <v/>
      </c>
      <c r="U159" s="24" t="str">
        <f t="shared" ca="1" si="14"/>
        <v/>
      </c>
      <c r="V159" s="1"/>
      <c r="W159" s="1"/>
      <c r="X159" s="1"/>
      <c r="Y159" s="1"/>
      <c r="Z159" s="1"/>
    </row>
    <row r="160" spans="1:26" x14ac:dyDescent="0.25">
      <c r="A160" s="22"/>
      <c r="B160" s="23"/>
      <c r="C160" s="24" t="str">
        <f t="shared" si="10"/>
        <v/>
      </c>
      <c r="D160" s="24" t="str">
        <f>IF($B160="","",INDEX(Listen!$B$2:$B$13,MONTH($B160)))</f>
        <v/>
      </c>
      <c r="E160" s="22"/>
      <c r="F160" s="24" t="str">
        <f>IF($E160="","",IFERROR(VLOOKUP($E160,Objekte!$A$6:$T$35,2,FALSE),""))</f>
        <v/>
      </c>
      <c r="G160" s="24" t="str">
        <f>IF($E160="","",IFERROR(VLOOKUP($E160,Objekte!$A$6:$T$35,9,FALSE),""))</f>
        <v/>
      </c>
      <c r="H160" s="22"/>
      <c r="I160" s="22"/>
      <c r="J160" s="22"/>
      <c r="K160" s="22"/>
      <c r="L160" s="25"/>
      <c r="M160" s="25"/>
      <c r="N160" s="26"/>
      <c r="O160" s="27" t="str">
        <f t="shared" si="11"/>
        <v/>
      </c>
      <c r="P160" s="22"/>
      <c r="Q160" s="23"/>
      <c r="R160" s="23"/>
      <c r="S160" s="27" t="str">
        <f t="shared" si="12"/>
        <v/>
      </c>
      <c r="T160" s="27" t="str">
        <f t="shared" si="13"/>
        <v/>
      </c>
      <c r="U160" s="24" t="str">
        <f t="shared" ca="1" si="14"/>
        <v/>
      </c>
      <c r="V160" s="1"/>
      <c r="W160" s="1"/>
      <c r="X160" s="1"/>
      <c r="Y160" s="1"/>
      <c r="Z160" s="1"/>
    </row>
    <row r="161" spans="1:26" x14ac:dyDescent="0.25">
      <c r="A161" s="22"/>
      <c r="B161" s="23"/>
      <c r="C161" s="24" t="str">
        <f t="shared" si="10"/>
        <v/>
      </c>
      <c r="D161" s="24" t="str">
        <f>IF($B161="","",INDEX(Listen!$B$2:$B$13,MONTH($B161)))</f>
        <v/>
      </c>
      <c r="E161" s="22"/>
      <c r="F161" s="24" t="str">
        <f>IF($E161="","",IFERROR(VLOOKUP($E161,Objekte!$A$6:$T$35,2,FALSE),""))</f>
        <v/>
      </c>
      <c r="G161" s="24" t="str">
        <f>IF($E161="","",IFERROR(VLOOKUP($E161,Objekte!$A$6:$T$35,9,FALSE),""))</f>
        <v/>
      </c>
      <c r="H161" s="22"/>
      <c r="I161" s="22"/>
      <c r="J161" s="22"/>
      <c r="K161" s="22"/>
      <c r="L161" s="25"/>
      <c r="M161" s="25"/>
      <c r="N161" s="26"/>
      <c r="O161" s="27" t="str">
        <f t="shared" si="11"/>
        <v/>
      </c>
      <c r="P161" s="22"/>
      <c r="Q161" s="23"/>
      <c r="R161" s="23"/>
      <c r="S161" s="27" t="str">
        <f t="shared" si="12"/>
        <v/>
      </c>
      <c r="T161" s="27" t="str">
        <f t="shared" si="13"/>
        <v/>
      </c>
      <c r="U161" s="24" t="str">
        <f t="shared" ca="1" si="14"/>
        <v/>
      </c>
      <c r="V161" s="1"/>
      <c r="W161" s="1"/>
      <c r="X161" s="1"/>
      <c r="Y161" s="1"/>
      <c r="Z161" s="1"/>
    </row>
    <row r="162" spans="1:26" x14ac:dyDescent="0.25">
      <c r="A162" s="22"/>
      <c r="B162" s="23"/>
      <c r="C162" s="24" t="str">
        <f t="shared" si="10"/>
        <v/>
      </c>
      <c r="D162" s="24" t="str">
        <f>IF($B162="","",INDEX(Listen!$B$2:$B$13,MONTH($B162)))</f>
        <v/>
      </c>
      <c r="E162" s="22"/>
      <c r="F162" s="24" t="str">
        <f>IF($E162="","",IFERROR(VLOOKUP($E162,Objekte!$A$6:$T$35,2,FALSE),""))</f>
        <v/>
      </c>
      <c r="G162" s="24" t="str">
        <f>IF($E162="","",IFERROR(VLOOKUP($E162,Objekte!$A$6:$T$35,9,FALSE),""))</f>
        <v/>
      </c>
      <c r="H162" s="22"/>
      <c r="I162" s="22"/>
      <c r="J162" s="22"/>
      <c r="K162" s="22"/>
      <c r="L162" s="25"/>
      <c r="M162" s="25"/>
      <c r="N162" s="26"/>
      <c r="O162" s="27" t="str">
        <f t="shared" si="11"/>
        <v/>
      </c>
      <c r="P162" s="22"/>
      <c r="Q162" s="23"/>
      <c r="R162" s="23"/>
      <c r="S162" s="27" t="str">
        <f t="shared" si="12"/>
        <v/>
      </c>
      <c r="T162" s="27" t="str">
        <f t="shared" si="13"/>
        <v/>
      </c>
      <c r="U162" s="24" t="str">
        <f t="shared" ca="1" si="14"/>
        <v/>
      </c>
      <c r="V162" s="1"/>
      <c r="W162" s="1"/>
      <c r="X162" s="1"/>
      <c r="Y162" s="1"/>
      <c r="Z162" s="1"/>
    </row>
    <row r="163" spans="1:26" x14ac:dyDescent="0.25">
      <c r="A163" s="22"/>
      <c r="B163" s="23"/>
      <c r="C163" s="24" t="str">
        <f t="shared" si="10"/>
        <v/>
      </c>
      <c r="D163" s="24" t="str">
        <f>IF($B163="","",INDEX(Listen!$B$2:$B$13,MONTH($B163)))</f>
        <v/>
      </c>
      <c r="E163" s="22"/>
      <c r="F163" s="24" t="str">
        <f>IF($E163="","",IFERROR(VLOOKUP($E163,Objekte!$A$6:$T$35,2,FALSE),""))</f>
        <v/>
      </c>
      <c r="G163" s="24" t="str">
        <f>IF($E163="","",IFERROR(VLOOKUP($E163,Objekte!$A$6:$T$35,9,FALSE),""))</f>
        <v/>
      </c>
      <c r="H163" s="22"/>
      <c r="I163" s="22"/>
      <c r="J163" s="22"/>
      <c r="K163" s="22"/>
      <c r="L163" s="25"/>
      <c r="M163" s="25"/>
      <c r="N163" s="26"/>
      <c r="O163" s="27" t="str">
        <f t="shared" si="11"/>
        <v/>
      </c>
      <c r="P163" s="22"/>
      <c r="Q163" s="23"/>
      <c r="R163" s="23"/>
      <c r="S163" s="27" t="str">
        <f t="shared" si="12"/>
        <v/>
      </c>
      <c r="T163" s="27" t="str">
        <f t="shared" si="13"/>
        <v/>
      </c>
      <c r="U163" s="24" t="str">
        <f t="shared" ca="1" si="14"/>
        <v/>
      </c>
      <c r="V163" s="1"/>
      <c r="W163" s="1"/>
      <c r="X163" s="1"/>
      <c r="Y163" s="1"/>
      <c r="Z163" s="1"/>
    </row>
    <row r="164" spans="1:26" x14ac:dyDescent="0.25">
      <c r="A164" s="22"/>
      <c r="B164" s="23"/>
      <c r="C164" s="24" t="str">
        <f t="shared" si="10"/>
        <v/>
      </c>
      <c r="D164" s="24" t="str">
        <f>IF($B164="","",INDEX(Listen!$B$2:$B$13,MONTH($B164)))</f>
        <v/>
      </c>
      <c r="E164" s="22"/>
      <c r="F164" s="24" t="str">
        <f>IF($E164="","",IFERROR(VLOOKUP($E164,Objekte!$A$6:$T$35,2,FALSE),""))</f>
        <v/>
      </c>
      <c r="G164" s="24" t="str">
        <f>IF($E164="","",IFERROR(VLOOKUP($E164,Objekte!$A$6:$T$35,9,FALSE),""))</f>
        <v/>
      </c>
      <c r="H164" s="22"/>
      <c r="I164" s="22"/>
      <c r="J164" s="22"/>
      <c r="K164" s="22"/>
      <c r="L164" s="25"/>
      <c r="M164" s="25"/>
      <c r="N164" s="26"/>
      <c r="O164" s="27" t="str">
        <f t="shared" si="11"/>
        <v/>
      </c>
      <c r="P164" s="22"/>
      <c r="Q164" s="23"/>
      <c r="R164" s="23"/>
      <c r="S164" s="27" t="str">
        <f t="shared" si="12"/>
        <v/>
      </c>
      <c r="T164" s="27" t="str">
        <f t="shared" si="13"/>
        <v/>
      </c>
      <c r="U164" s="24" t="str">
        <f t="shared" ca="1" si="14"/>
        <v/>
      </c>
      <c r="V164" s="1"/>
      <c r="W164" s="1"/>
      <c r="X164" s="1"/>
      <c r="Y164" s="1"/>
      <c r="Z164" s="1"/>
    </row>
    <row r="165" spans="1:26" x14ac:dyDescent="0.25">
      <c r="A165" s="22"/>
      <c r="B165" s="23"/>
      <c r="C165" s="24" t="str">
        <f t="shared" si="10"/>
        <v/>
      </c>
      <c r="D165" s="24" t="str">
        <f>IF($B165="","",INDEX(Listen!$B$2:$B$13,MONTH($B165)))</f>
        <v/>
      </c>
      <c r="E165" s="22"/>
      <c r="F165" s="24" t="str">
        <f>IF($E165="","",IFERROR(VLOOKUP($E165,Objekte!$A$6:$T$35,2,FALSE),""))</f>
        <v/>
      </c>
      <c r="G165" s="24" t="str">
        <f>IF($E165="","",IFERROR(VLOOKUP($E165,Objekte!$A$6:$T$35,9,FALSE),""))</f>
        <v/>
      </c>
      <c r="H165" s="22"/>
      <c r="I165" s="22"/>
      <c r="J165" s="22"/>
      <c r="K165" s="22"/>
      <c r="L165" s="25"/>
      <c r="M165" s="25"/>
      <c r="N165" s="26"/>
      <c r="O165" s="27" t="str">
        <f t="shared" si="11"/>
        <v/>
      </c>
      <c r="P165" s="22"/>
      <c r="Q165" s="23"/>
      <c r="R165" s="23"/>
      <c r="S165" s="27" t="str">
        <f t="shared" si="12"/>
        <v/>
      </c>
      <c r="T165" s="27" t="str">
        <f t="shared" si="13"/>
        <v/>
      </c>
      <c r="U165" s="24" t="str">
        <f t="shared" ca="1" si="14"/>
        <v/>
      </c>
      <c r="V165" s="1"/>
      <c r="W165" s="1"/>
      <c r="X165" s="1"/>
      <c r="Y165" s="1"/>
      <c r="Z165" s="1"/>
    </row>
    <row r="166" spans="1:26" x14ac:dyDescent="0.25">
      <c r="A166" s="22"/>
      <c r="B166" s="23"/>
      <c r="C166" s="24" t="str">
        <f t="shared" si="10"/>
        <v/>
      </c>
      <c r="D166" s="24" t="str">
        <f>IF($B166="","",INDEX(Listen!$B$2:$B$13,MONTH($B166)))</f>
        <v/>
      </c>
      <c r="E166" s="22"/>
      <c r="F166" s="24" t="str">
        <f>IF($E166="","",IFERROR(VLOOKUP($E166,Objekte!$A$6:$T$35,2,FALSE),""))</f>
        <v/>
      </c>
      <c r="G166" s="24" t="str">
        <f>IF($E166="","",IFERROR(VLOOKUP($E166,Objekte!$A$6:$T$35,9,FALSE),""))</f>
        <v/>
      </c>
      <c r="H166" s="22"/>
      <c r="I166" s="22"/>
      <c r="J166" s="22"/>
      <c r="K166" s="22"/>
      <c r="L166" s="25"/>
      <c r="M166" s="25"/>
      <c r="N166" s="26"/>
      <c r="O166" s="27" t="str">
        <f t="shared" si="11"/>
        <v/>
      </c>
      <c r="P166" s="22"/>
      <c r="Q166" s="23"/>
      <c r="R166" s="23"/>
      <c r="S166" s="27" t="str">
        <f t="shared" si="12"/>
        <v/>
      </c>
      <c r="T166" s="27" t="str">
        <f t="shared" si="13"/>
        <v/>
      </c>
      <c r="U166" s="24" t="str">
        <f t="shared" ca="1" si="14"/>
        <v/>
      </c>
      <c r="V166" s="1"/>
      <c r="W166" s="1"/>
      <c r="X166" s="1"/>
      <c r="Y166" s="1"/>
      <c r="Z166" s="1"/>
    </row>
    <row r="167" spans="1:26" x14ac:dyDescent="0.25">
      <c r="A167" s="22"/>
      <c r="B167" s="23"/>
      <c r="C167" s="24" t="str">
        <f t="shared" si="10"/>
        <v/>
      </c>
      <c r="D167" s="24" t="str">
        <f>IF($B167="","",INDEX(Listen!$B$2:$B$13,MONTH($B167)))</f>
        <v/>
      </c>
      <c r="E167" s="22"/>
      <c r="F167" s="24" t="str">
        <f>IF($E167="","",IFERROR(VLOOKUP($E167,Objekte!$A$6:$T$35,2,FALSE),""))</f>
        <v/>
      </c>
      <c r="G167" s="24" t="str">
        <f>IF($E167="","",IFERROR(VLOOKUP($E167,Objekte!$A$6:$T$35,9,FALSE),""))</f>
        <v/>
      </c>
      <c r="H167" s="22"/>
      <c r="I167" s="22"/>
      <c r="J167" s="22"/>
      <c r="K167" s="22"/>
      <c r="L167" s="25"/>
      <c r="M167" s="25"/>
      <c r="N167" s="26"/>
      <c r="O167" s="27" t="str">
        <f t="shared" si="11"/>
        <v/>
      </c>
      <c r="P167" s="22"/>
      <c r="Q167" s="23"/>
      <c r="R167" s="23"/>
      <c r="S167" s="27" t="str">
        <f t="shared" si="12"/>
        <v/>
      </c>
      <c r="T167" s="27" t="str">
        <f t="shared" si="13"/>
        <v/>
      </c>
      <c r="U167" s="24" t="str">
        <f t="shared" ca="1" si="14"/>
        <v/>
      </c>
      <c r="V167" s="1"/>
      <c r="W167" s="1"/>
      <c r="X167" s="1"/>
      <c r="Y167" s="1"/>
      <c r="Z167" s="1"/>
    </row>
    <row r="168" spans="1:26" x14ac:dyDescent="0.25">
      <c r="A168" s="22"/>
      <c r="B168" s="23"/>
      <c r="C168" s="24" t="str">
        <f t="shared" si="10"/>
        <v/>
      </c>
      <c r="D168" s="24" t="str">
        <f>IF($B168="","",INDEX(Listen!$B$2:$B$13,MONTH($B168)))</f>
        <v/>
      </c>
      <c r="E168" s="22"/>
      <c r="F168" s="24" t="str">
        <f>IF($E168="","",IFERROR(VLOOKUP($E168,Objekte!$A$6:$T$35,2,FALSE),""))</f>
        <v/>
      </c>
      <c r="G168" s="24" t="str">
        <f>IF($E168="","",IFERROR(VLOOKUP($E168,Objekte!$A$6:$T$35,9,FALSE),""))</f>
        <v/>
      </c>
      <c r="H168" s="22"/>
      <c r="I168" s="22"/>
      <c r="J168" s="22"/>
      <c r="K168" s="22"/>
      <c r="L168" s="25"/>
      <c r="M168" s="25"/>
      <c r="N168" s="26"/>
      <c r="O168" s="27" t="str">
        <f t="shared" si="11"/>
        <v/>
      </c>
      <c r="P168" s="22"/>
      <c r="Q168" s="23"/>
      <c r="R168" s="23"/>
      <c r="S168" s="27" t="str">
        <f t="shared" si="12"/>
        <v/>
      </c>
      <c r="T168" s="27" t="str">
        <f t="shared" si="13"/>
        <v/>
      </c>
      <c r="U168" s="24" t="str">
        <f t="shared" ca="1" si="14"/>
        <v/>
      </c>
      <c r="V168" s="1"/>
      <c r="W168" s="1"/>
      <c r="X168" s="1"/>
      <c r="Y168" s="1"/>
      <c r="Z168" s="1"/>
    </row>
    <row r="169" spans="1:26" x14ac:dyDescent="0.25">
      <c r="A169" s="22"/>
      <c r="B169" s="23"/>
      <c r="C169" s="24" t="str">
        <f t="shared" si="10"/>
        <v/>
      </c>
      <c r="D169" s="24" t="str">
        <f>IF($B169="","",INDEX(Listen!$B$2:$B$13,MONTH($B169)))</f>
        <v/>
      </c>
      <c r="E169" s="22"/>
      <c r="F169" s="24" t="str">
        <f>IF($E169="","",IFERROR(VLOOKUP($E169,Objekte!$A$6:$T$35,2,FALSE),""))</f>
        <v/>
      </c>
      <c r="G169" s="24" t="str">
        <f>IF($E169="","",IFERROR(VLOOKUP($E169,Objekte!$A$6:$T$35,9,FALSE),""))</f>
        <v/>
      </c>
      <c r="H169" s="22"/>
      <c r="I169" s="22"/>
      <c r="J169" s="22"/>
      <c r="K169" s="22"/>
      <c r="L169" s="25"/>
      <c r="M169" s="25"/>
      <c r="N169" s="26"/>
      <c r="O169" s="27" t="str">
        <f t="shared" si="11"/>
        <v/>
      </c>
      <c r="P169" s="22"/>
      <c r="Q169" s="23"/>
      <c r="R169" s="23"/>
      <c r="S169" s="27" t="str">
        <f t="shared" si="12"/>
        <v/>
      </c>
      <c r="T169" s="27" t="str">
        <f t="shared" si="13"/>
        <v/>
      </c>
      <c r="U169" s="24" t="str">
        <f t="shared" ca="1" si="14"/>
        <v/>
      </c>
      <c r="V169" s="1"/>
      <c r="W169" s="1"/>
      <c r="X169" s="1"/>
      <c r="Y169" s="1"/>
      <c r="Z169" s="1"/>
    </row>
    <row r="170" spans="1:26" x14ac:dyDescent="0.25">
      <c r="A170" s="22"/>
      <c r="B170" s="23"/>
      <c r="C170" s="24" t="str">
        <f t="shared" si="10"/>
        <v/>
      </c>
      <c r="D170" s="24" t="str">
        <f>IF($B170="","",INDEX(Listen!$B$2:$B$13,MONTH($B170)))</f>
        <v/>
      </c>
      <c r="E170" s="22"/>
      <c r="F170" s="24" t="str">
        <f>IF($E170="","",IFERROR(VLOOKUP($E170,Objekte!$A$6:$T$35,2,FALSE),""))</f>
        <v/>
      </c>
      <c r="G170" s="24" t="str">
        <f>IF($E170="","",IFERROR(VLOOKUP($E170,Objekte!$A$6:$T$35,9,FALSE),""))</f>
        <v/>
      </c>
      <c r="H170" s="22"/>
      <c r="I170" s="22"/>
      <c r="J170" s="22"/>
      <c r="K170" s="22"/>
      <c r="L170" s="25"/>
      <c r="M170" s="25"/>
      <c r="N170" s="26"/>
      <c r="O170" s="27" t="str">
        <f t="shared" si="11"/>
        <v/>
      </c>
      <c r="P170" s="22"/>
      <c r="Q170" s="23"/>
      <c r="R170" s="23"/>
      <c r="S170" s="27" t="str">
        <f t="shared" si="12"/>
        <v/>
      </c>
      <c r="T170" s="27" t="str">
        <f t="shared" si="13"/>
        <v/>
      </c>
      <c r="U170" s="24" t="str">
        <f t="shared" ca="1" si="14"/>
        <v/>
      </c>
      <c r="V170" s="1"/>
      <c r="W170" s="1"/>
      <c r="X170" s="1"/>
      <c r="Y170" s="1"/>
      <c r="Z170" s="1"/>
    </row>
    <row r="171" spans="1:26" x14ac:dyDescent="0.25">
      <c r="A171" s="22"/>
      <c r="B171" s="23"/>
      <c r="C171" s="24" t="str">
        <f t="shared" si="10"/>
        <v/>
      </c>
      <c r="D171" s="24" t="str">
        <f>IF($B171="","",INDEX(Listen!$B$2:$B$13,MONTH($B171)))</f>
        <v/>
      </c>
      <c r="E171" s="22"/>
      <c r="F171" s="24" t="str">
        <f>IF($E171="","",IFERROR(VLOOKUP($E171,Objekte!$A$6:$T$35,2,FALSE),""))</f>
        <v/>
      </c>
      <c r="G171" s="24" t="str">
        <f>IF($E171="","",IFERROR(VLOOKUP($E171,Objekte!$A$6:$T$35,9,FALSE),""))</f>
        <v/>
      </c>
      <c r="H171" s="22"/>
      <c r="I171" s="22"/>
      <c r="J171" s="22"/>
      <c r="K171" s="22"/>
      <c r="L171" s="25"/>
      <c r="M171" s="25"/>
      <c r="N171" s="26"/>
      <c r="O171" s="27" t="str">
        <f t="shared" si="11"/>
        <v/>
      </c>
      <c r="P171" s="22"/>
      <c r="Q171" s="23"/>
      <c r="R171" s="23"/>
      <c r="S171" s="27" t="str">
        <f t="shared" si="12"/>
        <v/>
      </c>
      <c r="T171" s="27" t="str">
        <f t="shared" si="13"/>
        <v/>
      </c>
      <c r="U171" s="24" t="str">
        <f t="shared" ca="1" si="14"/>
        <v/>
      </c>
      <c r="V171" s="1"/>
      <c r="W171" s="1"/>
      <c r="X171" s="1"/>
      <c r="Y171" s="1"/>
      <c r="Z171" s="1"/>
    </row>
    <row r="172" spans="1:26" x14ac:dyDescent="0.25">
      <c r="A172" s="22"/>
      <c r="B172" s="23"/>
      <c r="C172" s="24" t="str">
        <f t="shared" si="10"/>
        <v/>
      </c>
      <c r="D172" s="24" t="str">
        <f>IF($B172="","",INDEX(Listen!$B$2:$B$13,MONTH($B172)))</f>
        <v/>
      </c>
      <c r="E172" s="22"/>
      <c r="F172" s="24" t="str">
        <f>IF($E172="","",IFERROR(VLOOKUP($E172,Objekte!$A$6:$T$35,2,FALSE),""))</f>
        <v/>
      </c>
      <c r="G172" s="24" t="str">
        <f>IF($E172="","",IFERROR(VLOOKUP($E172,Objekte!$A$6:$T$35,9,FALSE),""))</f>
        <v/>
      </c>
      <c r="H172" s="22"/>
      <c r="I172" s="22"/>
      <c r="J172" s="22"/>
      <c r="K172" s="22"/>
      <c r="L172" s="25"/>
      <c r="M172" s="25"/>
      <c r="N172" s="26"/>
      <c r="O172" s="27" t="str">
        <f t="shared" si="11"/>
        <v/>
      </c>
      <c r="P172" s="22"/>
      <c r="Q172" s="23"/>
      <c r="R172" s="23"/>
      <c r="S172" s="27" t="str">
        <f t="shared" si="12"/>
        <v/>
      </c>
      <c r="T172" s="27" t="str">
        <f t="shared" si="13"/>
        <v/>
      </c>
      <c r="U172" s="24" t="str">
        <f t="shared" ca="1" si="14"/>
        <v/>
      </c>
      <c r="V172" s="1"/>
      <c r="W172" s="1"/>
      <c r="X172" s="1"/>
      <c r="Y172" s="1"/>
      <c r="Z172" s="1"/>
    </row>
    <row r="173" spans="1:26" x14ac:dyDescent="0.25">
      <c r="A173" s="22"/>
      <c r="B173" s="23"/>
      <c r="C173" s="24" t="str">
        <f t="shared" si="10"/>
        <v/>
      </c>
      <c r="D173" s="24" t="str">
        <f>IF($B173="","",INDEX(Listen!$B$2:$B$13,MONTH($B173)))</f>
        <v/>
      </c>
      <c r="E173" s="22"/>
      <c r="F173" s="24" t="str">
        <f>IF($E173="","",IFERROR(VLOOKUP($E173,Objekte!$A$6:$T$35,2,FALSE),""))</f>
        <v/>
      </c>
      <c r="G173" s="24" t="str">
        <f>IF($E173="","",IFERROR(VLOOKUP($E173,Objekte!$A$6:$T$35,9,FALSE),""))</f>
        <v/>
      </c>
      <c r="H173" s="22"/>
      <c r="I173" s="22"/>
      <c r="J173" s="22"/>
      <c r="K173" s="22"/>
      <c r="L173" s="25"/>
      <c r="M173" s="25"/>
      <c r="N173" s="26"/>
      <c r="O173" s="27" t="str">
        <f t="shared" si="11"/>
        <v/>
      </c>
      <c r="P173" s="22"/>
      <c r="Q173" s="23"/>
      <c r="R173" s="23"/>
      <c r="S173" s="27" t="str">
        <f t="shared" si="12"/>
        <v/>
      </c>
      <c r="T173" s="27" t="str">
        <f t="shared" si="13"/>
        <v/>
      </c>
      <c r="U173" s="24" t="str">
        <f t="shared" ca="1" si="14"/>
        <v/>
      </c>
      <c r="V173" s="1"/>
      <c r="W173" s="1"/>
      <c r="X173" s="1"/>
      <c r="Y173" s="1"/>
      <c r="Z173" s="1"/>
    </row>
    <row r="174" spans="1:26" x14ac:dyDescent="0.25">
      <c r="A174" s="22"/>
      <c r="B174" s="23"/>
      <c r="C174" s="24" t="str">
        <f t="shared" si="10"/>
        <v/>
      </c>
      <c r="D174" s="24" t="str">
        <f>IF($B174="","",INDEX(Listen!$B$2:$B$13,MONTH($B174)))</f>
        <v/>
      </c>
      <c r="E174" s="22"/>
      <c r="F174" s="24" t="str">
        <f>IF($E174="","",IFERROR(VLOOKUP($E174,Objekte!$A$6:$T$35,2,FALSE),""))</f>
        <v/>
      </c>
      <c r="G174" s="24" t="str">
        <f>IF($E174="","",IFERROR(VLOOKUP($E174,Objekte!$A$6:$T$35,9,FALSE),""))</f>
        <v/>
      </c>
      <c r="H174" s="22"/>
      <c r="I174" s="22"/>
      <c r="J174" s="22"/>
      <c r="K174" s="22"/>
      <c r="L174" s="25"/>
      <c r="M174" s="25"/>
      <c r="N174" s="26"/>
      <c r="O174" s="27" t="str">
        <f t="shared" si="11"/>
        <v/>
      </c>
      <c r="P174" s="22"/>
      <c r="Q174" s="23"/>
      <c r="R174" s="23"/>
      <c r="S174" s="27" t="str">
        <f t="shared" si="12"/>
        <v/>
      </c>
      <c r="T174" s="27" t="str">
        <f t="shared" si="13"/>
        <v/>
      </c>
      <c r="U174" s="24" t="str">
        <f t="shared" ca="1" si="14"/>
        <v/>
      </c>
      <c r="V174" s="1"/>
      <c r="W174" s="1"/>
      <c r="X174" s="1"/>
      <c r="Y174" s="1"/>
      <c r="Z174" s="1"/>
    </row>
    <row r="175" spans="1:26" x14ac:dyDescent="0.25">
      <c r="A175" s="22"/>
      <c r="B175" s="23"/>
      <c r="C175" s="24" t="str">
        <f t="shared" si="10"/>
        <v/>
      </c>
      <c r="D175" s="24" t="str">
        <f>IF($B175="","",INDEX(Listen!$B$2:$B$13,MONTH($B175)))</f>
        <v/>
      </c>
      <c r="E175" s="22"/>
      <c r="F175" s="24" t="str">
        <f>IF($E175="","",IFERROR(VLOOKUP($E175,Objekte!$A$6:$T$35,2,FALSE),""))</f>
        <v/>
      </c>
      <c r="G175" s="24" t="str">
        <f>IF($E175="","",IFERROR(VLOOKUP($E175,Objekte!$A$6:$T$35,9,FALSE),""))</f>
        <v/>
      </c>
      <c r="H175" s="22"/>
      <c r="I175" s="22"/>
      <c r="J175" s="22"/>
      <c r="K175" s="22"/>
      <c r="L175" s="25"/>
      <c r="M175" s="25"/>
      <c r="N175" s="26"/>
      <c r="O175" s="27" t="str">
        <f t="shared" si="11"/>
        <v/>
      </c>
      <c r="P175" s="22"/>
      <c r="Q175" s="23"/>
      <c r="R175" s="23"/>
      <c r="S175" s="27" t="str">
        <f t="shared" si="12"/>
        <v/>
      </c>
      <c r="T175" s="27" t="str">
        <f t="shared" si="13"/>
        <v/>
      </c>
      <c r="U175" s="24" t="str">
        <f t="shared" ca="1" si="14"/>
        <v/>
      </c>
      <c r="V175" s="1"/>
      <c r="W175" s="1"/>
      <c r="X175" s="1"/>
      <c r="Y175" s="1"/>
      <c r="Z175" s="1"/>
    </row>
    <row r="176" spans="1:26" x14ac:dyDescent="0.25">
      <c r="A176" s="22"/>
      <c r="B176" s="23"/>
      <c r="C176" s="24" t="str">
        <f t="shared" si="10"/>
        <v/>
      </c>
      <c r="D176" s="24" t="str">
        <f>IF($B176="","",INDEX(Listen!$B$2:$B$13,MONTH($B176)))</f>
        <v/>
      </c>
      <c r="E176" s="22"/>
      <c r="F176" s="24" t="str">
        <f>IF($E176="","",IFERROR(VLOOKUP($E176,Objekte!$A$6:$T$35,2,FALSE),""))</f>
        <v/>
      </c>
      <c r="G176" s="24" t="str">
        <f>IF($E176="","",IFERROR(VLOOKUP($E176,Objekte!$A$6:$T$35,9,FALSE),""))</f>
        <v/>
      </c>
      <c r="H176" s="22"/>
      <c r="I176" s="22"/>
      <c r="J176" s="22"/>
      <c r="K176" s="22"/>
      <c r="L176" s="25"/>
      <c r="M176" s="25"/>
      <c r="N176" s="26"/>
      <c r="O176" s="27" t="str">
        <f t="shared" si="11"/>
        <v/>
      </c>
      <c r="P176" s="22"/>
      <c r="Q176" s="23"/>
      <c r="R176" s="23"/>
      <c r="S176" s="27" t="str">
        <f t="shared" si="12"/>
        <v/>
      </c>
      <c r="T176" s="27" t="str">
        <f t="shared" si="13"/>
        <v/>
      </c>
      <c r="U176" s="24" t="str">
        <f t="shared" ca="1" si="14"/>
        <v/>
      </c>
      <c r="V176" s="1"/>
      <c r="W176" s="1"/>
      <c r="X176" s="1"/>
      <c r="Y176" s="1"/>
      <c r="Z176" s="1"/>
    </row>
    <row r="177" spans="1:26" x14ac:dyDescent="0.25">
      <c r="A177" s="22"/>
      <c r="B177" s="23"/>
      <c r="C177" s="24" t="str">
        <f t="shared" si="10"/>
        <v/>
      </c>
      <c r="D177" s="24" t="str">
        <f>IF($B177="","",INDEX(Listen!$B$2:$B$13,MONTH($B177)))</f>
        <v/>
      </c>
      <c r="E177" s="22"/>
      <c r="F177" s="24" t="str">
        <f>IF($E177="","",IFERROR(VLOOKUP($E177,Objekte!$A$6:$T$35,2,FALSE),""))</f>
        <v/>
      </c>
      <c r="G177" s="24" t="str">
        <f>IF($E177="","",IFERROR(VLOOKUP($E177,Objekte!$A$6:$T$35,9,FALSE),""))</f>
        <v/>
      </c>
      <c r="H177" s="22"/>
      <c r="I177" s="22"/>
      <c r="J177" s="22"/>
      <c r="K177" s="22"/>
      <c r="L177" s="25"/>
      <c r="M177" s="25"/>
      <c r="N177" s="26"/>
      <c r="O177" s="27" t="str">
        <f t="shared" si="11"/>
        <v/>
      </c>
      <c r="P177" s="22"/>
      <c r="Q177" s="23"/>
      <c r="R177" s="23"/>
      <c r="S177" s="27" t="str">
        <f t="shared" si="12"/>
        <v/>
      </c>
      <c r="T177" s="27" t="str">
        <f t="shared" si="13"/>
        <v/>
      </c>
      <c r="U177" s="24" t="str">
        <f t="shared" ca="1" si="14"/>
        <v/>
      </c>
      <c r="V177" s="1"/>
      <c r="W177" s="1"/>
      <c r="X177" s="1"/>
      <c r="Y177" s="1"/>
      <c r="Z177" s="1"/>
    </row>
    <row r="178" spans="1:26" x14ac:dyDescent="0.25">
      <c r="A178" s="22"/>
      <c r="B178" s="23"/>
      <c r="C178" s="24" t="str">
        <f t="shared" si="10"/>
        <v/>
      </c>
      <c r="D178" s="24" t="str">
        <f>IF($B178="","",INDEX(Listen!$B$2:$B$13,MONTH($B178)))</f>
        <v/>
      </c>
      <c r="E178" s="22"/>
      <c r="F178" s="24" t="str">
        <f>IF($E178="","",IFERROR(VLOOKUP($E178,Objekte!$A$6:$T$35,2,FALSE),""))</f>
        <v/>
      </c>
      <c r="G178" s="24" t="str">
        <f>IF($E178="","",IFERROR(VLOOKUP($E178,Objekte!$A$6:$T$35,9,FALSE),""))</f>
        <v/>
      </c>
      <c r="H178" s="22"/>
      <c r="I178" s="22"/>
      <c r="J178" s="22"/>
      <c r="K178" s="22"/>
      <c r="L178" s="25"/>
      <c r="M178" s="25"/>
      <c r="N178" s="26"/>
      <c r="O178" s="27" t="str">
        <f t="shared" si="11"/>
        <v/>
      </c>
      <c r="P178" s="22"/>
      <c r="Q178" s="23"/>
      <c r="R178" s="23"/>
      <c r="S178" s="27" t="str">
        <f t="shared" si="12"/>
        <v/>
      </c>
      <c r="T178" s="27" t="str">
        <f t="shared" si="13"/>
        <v/>
      </c>
      <c r="U178" s="24" t="str">
        <f t="shared" ca="1" si="14"/>
        <v/>
      </c>
      <c r="V178" s="1"/>
      <c r="W178" s="1"/>
      <c r="X178" s="1"/>
      <c r="Y178" s="1"/>
      <c r="Z178" s="1"/>
    </row>
    <row r="179" spans="1:26" x14ac:dyDescent="0.25">
      <c r="A179" s="22"/>
      <c r="B179" s="23"/>
      <c r="C179" s="24" t="str">
        <f t="shared" si="10"/>
        <v/>
      </c>
      <c r="D179" s="24" t="str">
        <f>IF($B179="","",INDEX(Listen!$B$2:$B$13,MONTH($B179)))</f>
        <v/>
      </c>
      <c r="E179" s="22"/>
      <c r="F179" s="24" t="str">
        <f>IF($E179="","",IFERROR(VLOOKUP($E179,Objekte!$A$6:$T$35,2,FALSE),""))</f>
        <v/>
      </c>
      <c r="G179" s="24" t="str">
        <f>IF($E179="","",IFERROR(VLOOKUP($E179,Objekte!$A$6:$T$35,9,FALSE),""))</f>
        <v/>
      </c>
      <c r="H179" s="22"/>
      <c r="I179" s="22"/>
      <c r="J179" s="22"/>
      <c r="K179" s="22"/>
      <c r="L179" s="25"/>
      <c r="M179" s="25"/>
      <c r="N179" s="26"/>
      <c r="O179" s="27" t="str">
        <f t="shared" si="11"/>
        <v/>
      </c>
      <c r="P179" s="22"/>
      <c r="Q179" s="23"/>
      <c r="R179" s="23"/>
      <c r="S179" s="27" t="str">
        <f t="shared" si="12"/>
        <v/>
      </c>
      <c r="T179" s="27" t="str">
        <f t="shared" si="13"/>
        <v/>
      </c>
      <c r="U179" s="24" t="str">
        <f t="shared" ca="1" si="14"/>
        <v/>
      </c>
      <c r="V179" s="1"/>
      <c r="W179" s="1"/>
      <c r="X179" s="1"/>
      <c r="Y179" s="1"/>
      <c r="Z179" s="1"/>
    </row>
    <row r="180" spans="1:26" x14ac:dyDescent="0.25">
      <c r="A180" s="22"/>
      <c r="B180" s="23"/>
      <c r="C180" s="24" t="str">
        <f t="shared" si="10"/>
        <v/>
      </c>
      <c r="D180" s="24" t="str">
        <f>IF($B180="","",INDEX(Listen!$B$2:$B$13,MONTH($B180)))</f>
        <v/>
      </c>
      <c r="E180" s="22"/>
      <c r="F180" s="24" t="str">
        <f>IF($E180="","",IFERROR(VLOOKUP($E180,Objekte!$A$6:$T$35,2,FALSE),""))</f>
        <v/>
      </c>
      <c r="G180" s="24" t="str">
        <f>IF($E180="","",IFERROR(VLOOKUP($E180,Objekte!$A$6:$T$35,9,FALSE),""))</f>
        <v/>
      </c>
      <c r="H180" s="22"/>
      <c r="I180" s="22"/>
      <c r="J180" s="22"/>
      <c r="K180" s="22"/>
      <c r="L180" s="25"/>
      <c r="M180" s="25"/>
      <c r="N180" s="26"/>
      <c r="O180" s="27" t="str">
        <f t="shared" si="11"/>
        <v/>
      </c>
      <c r="P180" s="22"/>
      <c r="Q180" s="23"/>
      <c r="R180" s="23"/>
      <c r="S180" s="27" t="str">
        <f t="shared" si="12"/>
        <v/>
      </c>
      <c r="T180" s="27" t="str">
        <f t="shared" si="13"/>
        <v/>
      </c>
      <c r="U180" s="24" t="str">
        <f t="shared" ca="1" si="14"/>
        <v/>
      </c>
      <c r="V180" s="1"/>
      <c r="W180" s="1"/>
      <c r="X180" s="1"/>
      <c r="Y180" s="1"/>
      <c r="Z180" s="1"/>
    </row>
    <row r="181" spans="1:26" x14ac:dyDescent="0.25">
      <c r="A181" s="22"/>
      <c r="B181" s="23"/>
      <c r="C181" s="24" t="str">
        <f t="shared" si="10"/>
        <v/>
      </c>
      <c r="D181" s="24" t="str">
        <f>IF($B181="","",INDEX(Listen!$B$2:$B$13,MONTH($B181)))</f>
        <v/>
      </c>
      <c r="E181" s="22"/>
      <c r="F181" s="24" t="str">
        <f>IF($E181="","",IFERROR(VLOOKUP($E181,Objekte!$A$6:$T$35,2,FALSE),""))</f>
        <v/>
      </c>
      <c r="G181" s="24" t="str">
        <f>IF($E181="","",IFERROR(VLOOKUP($E181,Objekte!$A$6:$T$35,9,FALSE),""))</f>
        <v/>
      </c>
      <c r="H181" s="22"/>
      <c r="I181" s="22"/>
      <c r="J181" s="22"/>
      <c r="K181" s="22"/>
      <c r="L181" s="25"/>
      <c r="M181" s="25"/>
      <c r="N181" s="26"/>
      <c r="O181" s="27" t="str">
        <f t="shared" si="11"/>
        <v/>
      </c>
      <c r="P181" s="22"/>
      <c r="Q181" s="23"/>
      <c r="R181" s="23"/>
      <c r="S181" s="27" t="str">
        <f t="shared" si="12"/>
        <v/>
      </c>
      <c r="T181" s="27" t="str">
        <f t="shared" si="13"/>
        <v/>
      </c>
      <c r="U181" s="24" t="str">
        <f t="shared" ca="1" si="14"/>
        <v/>
      </c>
      <c r="V181" s="1"/>
      <c r="W181" s="1"/>
      <c r="X181" s="1"/>
      <c r="Y181" s="1"/>
      <c r="Z181" s="1"/>
    </row>
    <row r="182" spans="1:26" x14ac:dyDescent="0.25">
      <c r="A182" s="22"/>
      <c r="B182" s="23"/>
      <c r="C182" s="24" t="str">
        <f t="shared" si="10"/>
        <v/>
      </c>
      <c r="D182" s="24" t="str">
        <f>IF($B182="","",INDEX(Listen!$B$2:$B$13,MONTH($B182)))</f>
        <v/>
      </c>
      <c r="E182" s="22"/>
      <c r="F182" s="24" t="str">
        <f>IF($E182="","",IFERROR(VLOOKUP($E182,Objekte!$A$6:$T$35,2,FALSE),""))</f>
        <v/>
      </c>
      <c r="G182" s="24" t="str">
        <f>IF($E182="","",IFERROR(VLOOKUP($E182,Objekte!$A$6:$T$35,9,FALSE),""))</f>
        <v/>
      </c>
      <c r="H182" s="22"/>
      <c r="I182" s="22"/>
      <c r="J182" s="22"/>
      <c r="K182" s="22"/>
      <c r="L182" s="25"/>
      <c r="M182" s="25"/>
      <c r="N182" s="26"/>
      <c r="O182" s="27" t="str">
        <f t="shared" si="11"/>
        <v/>
      </c>
      <c r="P182" s="22"/>
      <c r="Q182" s="23"/>
      <c r="R182" s="23"/>
      <c r="S182" s="27" t="str">
        <f t="shared" si="12"/>
        <v/>
      </c>
      <c r="T182" s="27" t="str">
        <f t="shared" si="13"/>
        <v/>
      </c>
      <c r="U182" s="24" t="str">
        <f t="shared" ca="1" si="14"/>
        <v/>
      </c>
      <c r="V182" s="1"/>
      <c r="W182" s="1"/>
      <c r="X182" s="1"/>
      <c r="Y182" s="1"/>
      <c r="Z182" s="1"/>
    </row>
    <row r="183" spans="1:26" x14ac:dyDescent="0.25">
      <c r="A183" s="22"/>
      <c r="B183" s="23"/>
      <c r="C183" s="24" t="str">
        <f t="shared" si="10"/>
        <v/>
      </c>
      <c r="D183" s="24" t="str">
        <f>IF($B183="","",INDEX(Listen!$B$2:$B$13,MONTH($B183)))</f>
        <v/>
      </c>
      <c r="E183" s="22"/>
      <c r="F183" s="24" t="str">
        <f>IF($E183="","",IFERROR(VLOOKUP($E183,Objekte!$A$6:$T$35,2,FALSE),""))</f>
        <v/>
      </c>
      <c r="G183" s="24" t="str">
        <f>IF($E183="","",IFERROR(VLOOKUP($E183,Objekte!$A$6:$T$35,9,FALSE),""))</f>
        <v/>
      </c>
      <c r="H183" s="22"/>
      <c r="I183" s="22"/>
      <c r="J183" s="22"/>
      <c r="K183" s="22"/>
      <c r="L183" s="25"/>
      <c r="M183" s="25"/>
      <c r="N183" s="26"/>
      <c r="O183" s="27" t="str">
        <f t="shared" si="11"/>
        <v/>
      </c>
      <c r="P183" s="22"/>
      <c r="Q183" s="23"/>
      <c r="R183" s="23"/>
      <c r="S183" s="27" t="str">
        <f t="shared" si="12"/>
        <v/>
      </c>
      <c r="T183" s="27" t="str">
        <f t="shared" si="13"/>
        <v/>
      </c>
      <c r="U183" s="24" t="str">
        <f t="shared" ca="1" si="14"/>
        <v/>
      </c>
      <c r="V183" s="1"/>
      <c r="W183" s="1"/>
      <c r="X183" s="1"/>
      <c r="Y183" s="1"/>
      <c r="Z183" s="1"/>
    </row>
    <row r="184" spans="1:26" x14ac:dyDescent="0.25">
      <c r="A184" s="22"/>
      <c r="B184" s="23"/>
      <c r="C184" s="24" t="str">
        <f t="shared" si="10"/>
        <v/>
      </c>
      <c r="D184" s="24" t="str">
        <f>IF($B184="","",INDEX(Listen!$B$2:$B$13,MONTH($B184)))</f>
        <v/>
      </c>
      <c r="E184" s="22"/>
      <c r="F184" s="24" t="str">
        <f>IF($E184="","",IFERROR(VLOOKUP($E184,Objekte!$A$6:$T$35,2,FALSE),""))</f>
        <v/>
      </c>
      <c r="G184" s="24" t="str">
        <f>IF($E184="","",IFERROR(VLOOKUP($E184,Objekte!$A$6:$T$35,9,FALSE),""))</f>
        <v/>
      </c>
      <c r="H184" s="22"/>
      <c r="I184" s="22"/>
      <c r="J184" s="22"/>
      <c r="K184" s="22"/>
      <c r="L184" s="25"/>
      <c r="M184" s="25"/>
      <c r="N184" s="26"/>
      <c r="O184" s="27" t="str">
        <f t="shared" si="11"/>
        <v/>
      </c>
      <c r="P184" s="22"/>
      <c r="Q184" s="23"/>
      <c r="R184" s="23"/>
      <c r="S184" s="27" t="str">
        <f t="shared" si="12"/>
        <v/>
      </c>
      <c r="T184" s="27" t="str">
        <f t="shared" si="13"/>
        <v/>
      </c>
      <c r="U184" s="24" t="str">
        <f t="shared" ca="1" si="14"/>
        <v/>
      </c>
      <c r="V184" s="1"/>
      <c r="W184" s="1"/>
      <c r="X184" s="1"/>
      <c r="Y184" s="1"/>
      <c r="Z184" s="1"/>
    </row>
    <row r="185" spans="1:26" x14ac:dyDescent="0.25">
      <c r="A185" s="22"/>
      <c r="B185" s="23"/>
      <c r="C185" s="24" t="str">
        <f t="shared" si="10"/>
        <v/>
      </c>
      <c r="D185" s="24" t="str">
        <f>IF($B185="","",INDEX(Listen!$B$2:$B$13,MONTH($B185)))</f>
        <v/>
      </c>
      <c r="E185" s="22"/>
      <c r="F185" s="24" t="str">
        <f>IF($E185="","",IFERROR(VLOOKUP($E185,Objekte!$A$6:$T$35,2,FALSE),""))</f>
        <v/>
      </c>
      <c r="G185" s="24" t="str">
        <f>IF($E185="","",IFERROR(VLOOKUP($E185,Objekte!$A$6:$T$35,9,FALSE),""))</f>
        <v/>
      </c>
      <c r="H185" s="22"/>
      <c r="I185" s="22"/>
      <c r="J185" s="22"/>
      <c r="K185" s="22"/>
      <c r="L185" s="25"/>
      <c r="M185" s="25"/>
      <c r="N185" s="26"/>
      <c r="O185" s="27" t="str">
        <f t="shared" si="11"/>
        <v/>
      </c>
      <c r="P185" s="22"/>
      <c r="Q185" s="23"/>
      <c r="R185" s="23"/>
      <c r="S185" s="27" t="str">
        <f t="shared" si="12"/>
        <v/>
      </c>
      <c r="T185" s="27" t="str">
        <f t="shared" si="13"/>
        <v/>
      </c>
      <c r="U185" s="24" t="str">
        <f t="shared" ca="1" si="14"/>
        <v/>
      </c>
      <c r="V185" s="1"/>
      <c r="W185" s="1"/>
      <c r="X185" s="1"/>
      <c r="Y185" s="1"/>
      <c r="Z185" s="1"/>
    </row>
    <row r="186" spans="1:26" x14ac:dyDescent="0.25">
      <c r="A186" s="22"/>
      <c r="B186" s="23"/>
      <c r="C186" s="24" t="str">
        <f t="shared" si="10"/>
        <v/>
      </c>
      <c r="D186" s="24" t="str">
        <f>IF($B186="","",INDEX(Listen!$B$2:$B$13,MONTH($B186)))</f>
        <v/>
      </c>
      <c r="E186" s="22"/>
      <c r="F186" s="24" t="str">
        <f>IF($E186="","",IFERROR(VLOOKUP($E186,Objekte!$A$6:$T$35,2,FALSE),""))</f>
        <v/>
      </c>
      <c r="G186" s="24" t="str">
        <f>IF($E186="","",IFERROR(VLOOKUP($E186,Objekte!$A$6:$T$35,9,FALSE),""))</f>
        <v/>
      </c>
      <c r="H186" s="22"/>
      <c r="I186" s="22"/>
      <c r="J186" s="22"/>
      <c r="K186" s="22"/>
      <c r="L186" s="25"/>
      <c r="M186" s="25"/>
      <c r="N186" s="26"/>
      <c r="O186" s="27" t="str">
        <f t="shared" si="11"/>
        <v/>
      </c>
      <c r="P186" s="22"/>
      <c r="Q186" s="23"/>
      <c r="R186" s="23"/>
      <c r="S186" s="27" t="str">
        <f t="shared" si="12"/>
        <v/>
      </c>
      <c r="T186" s="27" t="str">
        <f t="shared" si="13"/>
        <v/>
      </c>
      <c r="U186" s="24" t="str">
        <f t="shared" ca="1" si="14"/>
        <v/>
      </c>
      <c r="V186" s="1"/>
      <c r="W186" s="1"/>
      <c r="X186" s="1"/>
      <c r="Y186" s="1"/>
      <c r="Z186" s="1"/>
    </row>
    <row r="187" spans="1:26" x14ac:dyDescent="0.25">
      <c r="A187" s="22"/>
      <c r="B187" s="23"/>
      <c r="C187" s="24" t="str">
        <f t="shared" si="10"/>
        <v/>
      </c>
      <c r="D187" s="24" t="str">
        <f>IF($B187="","",INDEX(Listen!$B$2:$B$13,MONTH($B187)))</f>
        <v/>
      </c>
      <c r="E187" s="22"/>
      <c r="F187" s="24" t="str">
        <f>IF($E187="","",IFERROR(VLOOKUP($E187,Objekte!$A$6:$T$35,2,FALSE),""))</f>
        <v/>
      </c>
      <c r="G187" s="24" t="str">
        <f>IF($E187="","",IFERROR(VLOOKUP($E187,Objekte!$A$6:$T$35,9,FALSE),""))</f>
        <v/>
      </c>
      <c r="H187" s="22"/>
      <c r="I187" s="22"/>
      <c r="J187" s="22"/>
      <c r="K187" s="22"/>
      <c r="L187" s="25"/>
      <c r="M187" s="25"/>
      <c r="N187" s="26"/>
      <c r="O187" s="27" t="str">
        <f t="shared" si="11"/>
        <v/>
      </c>
      <c r="P187" s="22"/>
      <c r="Q187" s="23"/>
      <c r="R187" s="23"/>
      <c r="S187" s="27" t="str">
        <f t="shared" si="12"/>
        <v/>
      </c>
      <c r="T187" s="27" t="str">
        <f t="shared" si="13"/>
        <v/>
      </c>
      <c r="U187" s="24" t="str">
        <f t="shared" ca="1" si="14"/>
        <v/>
      </c>
      <c r="V187" s="1"/>
      <c r="W187" s="1"/>
      <c r="X187" s="1"/>
      <c r="Y187" s="1"/>
      <c r="Z187" s="1"/>
    </row>
    <row r="188" spans="1:26" x14ac:dyDescent="0.25">
      <c r="A188" s="22"/>
      <c r="B188" s="23"/>
      <c r="C188" s="24" t="str">
        <f t="shared" si="10"/>
        <v/>
      </c>
      <c r="D188" s="24" t="str">
        <f>IF($B188="","",INDEX(Listen!$B$2:$B$13,MONTH($B188)))</f>
        <v/>
      </c>
      <c r="E188" s="22"/>
      <c r="F188" s="24" t="str">
        <f>IF($E188="","",IFERROR(VLOOKUP($E188,Objekte!$A$6:$T$35,2,FALSE),""))</f>
        <v/>
      </c>
      <c r="G188" s="24" t="str">
        <f>IF($E188="","",IFERROR(VLOOKUP($E188,Objekte!$A$6:$T$35,9,FALSE),""))</f>
        <v/>
      </c>
      <c r="H188" s="22"/>
      <c r="I188" s="22"/>
      <c r="J188" s="22"/>
      <c r="K188" s="22"/>
      <c r="L188" s="25"/>
      <c r="M188" s="25"/>
      <c r="N188" s="26"/>
      <c r="O188" s="27" t="str">
        <f t="shared" si="11"/>
        <v/>
      </c>
      <c r="P188" s="22"/>
      <c r="Q188" s="23"/>
      <c r="R188" s="23"/>
      <c r="S188" s="27" t="str">
        <f t="shared" si="12"/>
        <v/>
      </c>
      <c r="T188" s="27" t="str">
        <f t="shared" si="13"/>
        <v/>
      </c>
      <c r="U188" s="24" t="str">
        <f t="shared" ca="1" si="14"/>
        <v/>
      </c>
      <c r="V188" s="1"/>
      <c r="W188" s="1"/>
      <c r="X188" s="1"/>
      <c r="Y188" s="1"/>
      <c r="Z188" s="1"/>
    </row>
    <row r="189" spans="1:26" x14ac:dyDescent="0.25">
      <c r="A189" s="22"/>
      <c r="B189" s="23"/>
      <c r="C189" s="24" t="str">
        <f t="shared" si="10"/>
        <v/>
      </c>
      <c r="D189" s="24" t="str">
        <f>IF($B189="","",INDEX(Listen!$B$2:$B$13,MONTH($B189)))</f>
        <v/>
      </c>
      <c r="E189" s="22"/>
      <c r="F189" s="24" t="str">
        <f>IF($E189="","",IFERROR(VLOOKUP($E189,Objekte!$A$6:$T$35,2,FALSE),""))</f>
        <v/>
      </c>
      <c r="G189" s="24" t="str">
        <f>IF($E189="","",IFERROR(VLOOKUP($E189,Objekte!$A$6:$T$35,9,FALSE),""))</f>
        <v/>
      </c>
      <c r="H189" s="22"/>
      <c r="I189" s="22"/>
      <c r="J189" s="22"/>
      <c r="K189" s="22"/>
      <c r="L189" s="25"/>
      <c r="M189" s="25"/>
      <c r="N189" s="26"/>
      <c r="O189" s="27" t="str">
        <f t="shared" si="11"/>
        <v/>
      </c>
      <c r="P189" s="22"/>
      <c r="Q189" s="23"/>
      <c r="R189" s="23"/>
      <c r="S189" s="27" t="str">
        <f t="shared" si="12"/>
        <v/>
      </c>
      <c r="T189" s="27" t="str">
        <f t="shared" si="13"/>
        <v/>
      </c>
      <c r="U189" s="24" t="str">
        <f t="shared" ca="1" si="14"/>
        <v/>
      </c>
      <c r="V189" s="1"/>
      <c r="W189" s="1"/>
      <c r="X189" s="1"/>
      <c r="Y189" s="1"/>
      <c r="Z189" s="1"/>
    </row>
    <row r="190" spans="1:26" x14ac:dyDescent="0.25">
      <c r="A190" s="22"/>
      <c r="B190" s="23"/>
      <c r="C190" s="24" t="str">
        <f t="shared" si="10"/>
        <v/>
      </c>
      <c r="D190" s="24" t="str">
        <f>IF($B190="","",INDEX(Listen!$B$2:$B$13,MONTH($B190)))</f>
        <v/>
      </c>
      <c r="E190" s="22"/>
      <c r="F190" s="24" t="str">
        <f>IF($E190="","",IFERROR(VLOOKUP($E190,Objekte!$A$6:$T$35,2,FALSE),""))</f>
        <v/>
      </c>
      <c r="G190" s="24" t="str">
        <f>IF($E190="","",IFERROR(VLOOKUP($E190,Objekte!$A$6:$T$35,9,FALSE),""))</f>
        <v/>
      </c>
      <c r="H190" s="22"/>
      <c r="I190" s="22"/>
      <c r="J190" s="22"/>
      <c r="K190" s="22"/>
      <c r="L190" s="25"/>
      <c r="M190" s="25"/>
      <c r="N190" s="26"/>
      <c r="O190" s="27" t="str">
        <f t="shared" si="11"/>
        <v/>
      </c>
      <c r="P190" s="22"/>
      <c r="Q190" s="23"/>
      <c r="R190" s="23"/>
      <c r="S190" s="27" t="str">
        <f t="shared" si="12"/>
        <v/>
      </c>
      <c r="T190" s="27" t="str">
        <f t="shared" si="13"/>
        <v/>
      </c>
      <c r="U190" s="24" t="str">
        <f t="shared" ca="1" si="14"/>
        <v/>
      </c>
      <c r="V190" s="1"/>
      <c r="W190" s="1"/>
      <c r="X190" s="1"/>
      <c r="Y190" s="1"/>
      <c r="Z190" s="1"/>
    </row>
    <row r="191" spans="1:26" x14ac:dyDescent="0.25">
      <c r="A191" s="22"/>
      <c r="B191" s="23"/>
      <c r="C191" s="24" t="str">
        <f t="shared" si="10"/>
        <v/>
      </c>
      <c r="D191" s="24" t="str">
        <f>IF($B191="","",INDEX(Listen!$B$2:$B$13,MONTH($B191)))</f>
        <v/>
      </c>
      <c r="E191" s="22"/>
      <c r="F191" s="24" t="str">
        <f>IF($E191="","",IFERROR(VLOOKUP($E191,Objekte!$A$6:$T$35,2,FALSE),""))</f>
        <v/>
      </c>
      <c r="G191" s="24" t="str">
        <f>IF($E191="","",IFERROR(VLOOKUP($E191,Objekte!$A$6:$T$35,9,FALSE),""))</f>
        <v/>
      </c>
      <c r="H191" s="22"/>
      <c r="I191" s="22"/>
      <c r="J191" s="22"/>
      <c r="K191" s="22"/>
      <c r="L191" s="25"/>
      <c r="M191" s="25"/>
      <c r="N191" s="26"/>
      <c r="O191" s="27" t="str">
        <f t="shared" si="11"/>
        <v/>
      </c>
      <c r="P191" s="22"/>
      <c r="Q191" s="23"/>
      <c r="R191" s="23"/>
      <c r="S191" s="27" t="str">
        <f t="shared" si="12"/>
        <v/>
      </c>
      <c r="T191" s="27" t="str">
        <f t="shared" si="13"/>
        <v/>
      </c>
      <c r="U191" s="24" t="str">
        <f t="shared" ca="1" si="14"/>
        <v/>
      </c>
      <c r="V191" s="1"/>
      <c r="W191" s="1"/>
      <c r="X191" s="1"/>
      <c r="Y191" s="1"/>
      <c r="Z191" s="1"/>
    </row>
    <row r="192" spans="1:26" x14ac:dyDescent="0.25">
      <c r="A192" s="22"/>
      <c r="B192" s="23"/>
      <c r="C192" s="24" t="str">
        <f t="shared" si="10"/>
        <v/>
      </c>
      <c r="D192" s="24" t="str">
        <f>IF($B192="","",INDEX(Listen!$B$2:$B$13,MONTH($B192)))</f>
        <v/>
      </c>
      <c r="E192" s="22"/>
      <c r="F192" s="24" t="str">
        <f>IF($E192="","",IFERROR(VLOOKUP($E192,Objekte!$A$6:$T$35,2,FALSE),""))</f>
        <v/>
      </c>
      <c r="G192" s="24" t="str">
        <f>IF($E192="","",IFERROR(VLOOKUP($E192,Objekte!$A$6:$T$35,9,FALSE),""))</f>
        <v/>
      </c>
      <c r="H192" s="22"/>
      <c r="I192" s="22"/>
      <c r="J192" s="22"/>
      <c r="K192" s="22"/>
      <c r="L192" s="25"/>
      <c r="M192" s="25"/>
      <c r="N192" s="26"/>
      <c r="O192" s="27" t="str">
        <f t="shared" si="11"/>
        <v/>
      </c>
      <c r="P192" s="22"/>
      <c r="Q192" s="23"/>
      <c r="R192" s="23"/>
      <c r="S192" s="27" t="str">
        <f t="shared" si="12"/>
        <v/>
      </c>
      <c r="T192" s="27" t="str">
        <f t="shared" si="13"/>
        <v/>
      </c>
      <c r="U192" s="24" t="str">
        <f t="shared" ca="1" si="14"/>
        <v/>
      </c>
      <c r="V192" s="1"/>
      <c r="W192" s="1"/>
      <c r="X192" s="1"/>
      <c r="Y192" s="1"/>
      <c r="Z192" s="1"/>
    </row>
    <row r="193" spans="1:26" x14ac:dyDescent="0.25">
      <c r="A193" s="22"/>
      <c r="B193" s="23"/>
      <c r="C193" s="24" t="str">
        <f t="shared" si="10"/>
        <v/>
      </c>
      <c r="D193" s="24" t="str">
        <f>IF($B193="","",INDEX(Listen!$B$2:$B$13,MONTH($B193)))</f>
        <v/>
      </c>
      <c r="E193" s="22"/>
      <c r="F193" s="24" t="str">
        <f>IF($E193="","",IFERROR(VLOOKUP($E193,Objekte!$A$6:$T$35,2,FALSE),""))</f>
        <v/>
      </c>
      <c r="G193" s="24" t="str">
        <f>IF($E193="","",IFERROR(VLOOKUP($E193,Objekte!$A$6:$T$35,9,FALSE),""))</f>
        <v/>
      </c>
      <c r="H193" s="22"/>
      <c r="I193" s="22"/>
      <c r="J193" s="22"/>
      <c r="K193" s="22"/>
      <c r="L193" s="25"/>
      <c r="M193" s="25"/>
      <c r="N193" s="26"/>
      <c r="O193" s="27" t="str">
        <f t="shared" si="11"/>
        <v/>
      </c>
      <c r="P193" s="22"/>
      <c r="Q193" s="23"/>
      <c r="R193" s="23"/>
      <c r="S193" s="27" t="str">
        <f t="shared" si="12"/>
        <v/>
      </c>
      <c r="T193" s="27" t="str">
        <f t="shared" si="13"/>
        <v/>
      </c>
      <c r="U193" s="24" t="str">
        <f t="shared" ca="1" si="14"/>
        <v/>
      </c>
      <c r="V193" s="1"/>
      <c r="W193" s="1"/>
      <c r="X193" s="1"/>
      <c r="Y193" s="1"/>
      <c r="Z193" s="1"/>
    </row>
    <row r="194" spans="1:26" x14ac:dyDescent="0.25">
      <c r="A194" s="22"/>
      <c r="B194" s="23"/>
      <c r="C194" s="24" t="str">
        <f t="shared" si="10"/>
        <v/>
      </c>
      <c r="D194" s="24" t="str">
        <f>IF($B194="","",INDEX(Listen!$B$2:$B$13,MONTH($B194)))</f>
        <v/>
      </c>
      <c r="E194" s="22"/>
      <c r="F194" s="24" t="str">
        <f>IF($E194="","",IFERROR(VLOOKUP($E194,Objekte!$A$6:$T$35,2,FALSE),""))</f>
        <v/>
      </c>
      <c r="G194" s="24" t="str">
        <f>IF($E194="","",IFERROR(VLOOKUP($E194,Objekte!$A$6:$T$35,9,FALSE),""))</f>
        <v/>
      </c>
      <c r="H194" s="22"/>
      <c r="I194" s="22"/>
      <c r="J194" s="22"/>
      <c r="K194" s="22"/>
      <c r="L194" s="25"/>
      <c r="M194" s="25"/>
      <c r="N194" s="26"/>
      <c r="O194" s="27" t="str">
        <f t="shared" si="11"/>
        <v/>
      </c>
      <c r="P194" s="22"/>
      <c r="Q194" s="23"/>
      <c r="R194" s="23"/>
      <c r="S194" s="27" t="str">
        <f t="shared" si="12"/>
        <v/>
      </c>
      <c r="T194" s="27" t="str">
        <f t="shared" si="13"/>
        <v/>
      </c>
      <c r="U194" s="24" t="str">
        <f t="shared" ca="1" si="14"/>
        <v/>
      </c>
      <c r="V194" s="1"/>
      <c r="W194" s="1"/>
      <c r="X194" s="1"/>
      <c r="Y194" s="1"/>
      <c r="Z194" s="1"/>
    </row>
    <row r="195" spans="1:26" x14ac:dyDescent="0.25">
      <c r="A195" s="22"/>
      <c r="B195" s="23"/>
      <c r="C195" s="24" t="str">
        <f t="shared" si="10"/>
        <v/>
      </c>
      <c r="D195" s="24" t="str">
        <f>IF($B195="","",INDEX(Listen!$B$2:$B$13,MONTH($B195)))</f>
        <v/>
      </c>
      <c r="E195" s="22"/>
      <c r="F195" s="24" t="str">
        <f>IF($E195="","",IFERROR(VLOOKUP($E195,Objekte!$A$6:$T$35,2,FALSE),""))</f>
        <v/>
      </c>
      <c r="G195" s="24" t="str">
        <f>IF($E195="","",IFERROR(VLOOKUP($E195,Objekte!$A$6:$T$35,9,FALSE),""))</f>
        <v/>
      </c>
      <c r="H195" s="22"/>
      <c r="I195" s="22"/>
      <c r="J195" s="22"/>
      <c r="K195" s="22"/>
      <c r="L195" s="25"/>
      <c r="M195" s="25"/>
      <c r="N195" s="26"/>
      <c r="O195" s="27" t="str">
        <f t="shared" si="11"/>
        <v/>
      </c>
      <c r="P195" s="22"/>
      <c r="Q195" s="23"/>
      <c r="R195" s="23"/>
      <c r="S195" s="27" t="str">
        <f t="shared" si="12"/>
        <v/>
      </c>
      <c r="T195" s="27" t="str">
        <f t="shared" si="13"/>
        <v/>
      </c>
      <c r="U195" s="24" t="str">
        <f t="shared" ca="1" si="14"/>
        <v/>
      </c>
      <c r="V195" s="1"/>
      <c r="W195" s="1"/>
      <c r="X195" s="1"/>
      <c r="Y195" s="1"/>
      <c r="Z195" s="1"/>
    </row>
    <row r="196" spans="1:26" x14ac:dyDescent="0.25">
      <c r="A196" s="22"/>
      <c r="B196" s="23"/>
      <c r="C196" s="24" t="str">
        <f t="shared" si="10"/>
        <v/>
      </c>
      <c r="D196" s="24" t="str">
        <f>IF($B196="","",INDEX(Listen!$B$2:$B$13,MONTH($B196)))</f>
        <v/>
      </c>
      <c r="E196" s="22"/>
      <c r="F196" s="24" t="str">
        <f>IF($E196="","",IFERROR(VLOOKUP($E196,Objekte!$A$6:$T$35,2,FALSE),""))</f>
        <v/>
      </c>
      <c r="G196" s="24" t="str">
        <f>IF($E196="","",IFERROR(VLOOKUP($E196,Objekte!$A$6:$T$35,9,FALSE),""))</f>
        <v/>
      </c>
      <c r="H196" s="22"/>
      <c r="I196" s="22"/>
      <c r="J196" s="22"/>
      <c r="K196" s="22"/>
      <c r="L196" s="25"/>
      <c r="M196" s="25"/>
      <c r="N196" s="26"/>
      <c r="O196" s="27" t="str">
        <f t="shared" si="11"/>
        <v/>
      </c>
      <c r="P196" s="22"/>
      <c r="Q196" s="23"/>
      <c r="R196" s="23"/>
      <c r="S196" s="27" t="str">
        <f t="shared" si="12"/>
        <v/>
      </c>
      <c r="T196" s="27" t="str">
        <f t="shared" si="13"/>
        <v/>
      </c>
      <c r="U196" s="24" t="str">
        <f t="shared" ca="1" si="14"/>
        <v/>
      </c>
      <c r="V196" s="1"/>
      <c r="W196" s="1"/>
      <c r="X196" s="1"/>
      <c r="Y196" s="1"/>
      <c r="Z196" s="1"/>
    </row>
    <row r="197" spans="1:26" x14ac:dyDescent="0.25">
      <c r="A197" s="22"/>
      <c r="B197" s="23"/>
      <c r="C197" s="24" t="str">
        <f t="shared" si="10"/>
        <v/>
      </c>
      <c r="D197" s="24" t="str">
        <f>IF($B197="","",INDEX(Listen!$B$2:$B$13,MONTH($B197)))</f>
        <v/>
      </c>
      <c r="E197" s="22"/>
      <c r="F197" s="24" t="str">
        <f>IF($E197="","",IFERROR(VLOOKUP($E197,Objekte!$A$6:$T$35,2,FALSE),""))</f>
        <v/>
      </c>
      <c r="G197" s="24" t="str">
        <f>IF($E197="","",IFERROR(VLOOKUP($E197,Objekte!$A$6:$T$35,9,FALSE),""))</f>
        <v/>
      </c>
      <c r="H197" s="22"/>
      <c r="I197" s="22"/>
      <c r="J197" s="22"/>
      <c r="K197" s="22"/>
      <c r="L197" s="25"/>
      <c r="M197" s="25"/>
      <c r="N197" s="26"/>
      <c r="O197" s="27" t="str">
        <f t="shared" si="11"/>
        <v/>
      </c>
      <c r="P197" s="22"/>
      <c r="Q197" s="23"/>
      <c r="R197" s="23"/>
      <c r="S197" s="27" t="str">
        <f t="shared" si="12"/>
        <v/>
      </c>
      <c r="T197" s="27" t="str">
        <f t="shared" si="13"/>
        <v/>
      </c>
      <c r="U197" s="24" t="str">
        <f t="shared" ca="1" si="14"/>
        <v/>
      </c>
      <c r="V197" s="1"/>
      <c r="W197" s="1"/>
      <c r="X197" s="1"/>
      <c r="Y197" s="1"/>
      <c r="Z197" s="1"/>
    </row>
    <row r="198" spans="1:26" x14ac:dyDescent="0.25">
      <c r="A198" s="22"/>
      <c r="B198" s="23"/>
      <c r="C198" s="24" t="str">
        <f t="shared" ref="C198:C210" si="15">IF($B198="","",YEAR($B198))</f>
        <v/>
      </c>
      <c r="D198" s="24" t="str">
        <f>IF($B198="","",INDEX(Listen!$B$2:$B$13,MONTH($B198)))</f>
        <v/>
      </c>
      <c r="E198" s="22"/>
      <c r="F198" s="24" t="str">
        <f>IF($E198="","",IFERROR(VLOOKUP($E198,Objekte!$A$6:$T$35,2,FALSE),""))</f>
        <v/>
      </c>
      <c r="G198" s="24" t="str">
        <f>IF($E198="","",IFERROR(VLOOKUP($E198,Objekte!$A$6:$T$35,9,FALSE),""))</f>
        <v/>
      </c>
      <c r="H198" s="22"/>
      <c r="I198" s="22"/>
      <c r="J198" s="22"/>
      <c r="K198" s="22"/>
      <c r="L198" s="25"/>
      <c r="M198" s="25"/>
      <c r="N198" s="26"/>
      <c r="O198" s="27" t="str">
        <f t="shared" ref="O198:O210" si="16">IF($B198="","",IFERROR($M198*$N198,0))</f>
        <v/>
      </c>
      <c r="P198" s="22"/>
      <c r="Q198" s="23"/>
      <c r="R198" s="23"/>
      <c r="S198" s="27" t="str">
        <f t="shared" ref="S198:S210" si="17">IF($B198="","",IF($H198="Einnahme",$M198,-$M198))</f>
        <v/>
      </c>
      <c r="T198" s="27" t="str">
        <f t="shared" ref="T198:T210" si="18">IF($B198="","",IF($P198="Bezahlt",0,MAX(0,$L198-$M198)))</f>
        <v/>
      </c>
      <c r="U198" s="24" t="str">
        <f t="shared" ref="U198:U210" ca="1" si="19">IF($B198="","",IF(AND($P198&lt;&gt;"Bezahlt",$Q198&lt;TODAY()),"überfällig",IF($P198="Teilweise","teilweise","")))</f>
        <v/>
      </c>
      <c r="V198" s="1"/>
      <c r="W198" s="1"/>
      <c r="X198" s="1"/>
      <c r="Y198" s="1"/>
      <c r="Z198" s="1"/>
    </row>
    <row r="199" spans="1:26" x14ac:dyDescent="0.25">
      <c r="A199" s="22"/>
      <c r="B199" s="23"/>
      <c r="C199" s="24" t="str">
        <f t="shared" si="15"/>
        <v/>
      </c>
      <c r="D199" s="24" t="str">
        <f>IF($B199="","",INDEX(Listen!$B$2:$B$13,MONTH($B199)))</f>
        <v/>
      </c>
      <c r="E199" s="22"/>
      <c r="F199" s="24" t="str">
        <f>IF($E199="","",IFERROR(VLOOKUP($E199,Objekte!$A$6:$T$35,2,FALSE),""))</f>
        <v/>
      </c>
      <c r="G199" s="24" t="str">
        <f>IF($E199="","",IFERROR(VLOOKUP($E199,Objekte!$A$6:$T$35,9,FALSE),""))</f>
        <v/>
      </c>
      <c r="H199" s="22"/>
      <c r="I199" s="22"/>
      <c r="J199" s="22"/>
      <c r="K199" s="22"/>
      <c r="L199" s="25"/>
      <c r="M199" s="25"/>
      <c r="N199" s="26"/>
      <c r="O199" s="27" t="str">
        <f t="shared" si="16"/>
        <v/>
      </c>
      <c r="P199" s="22"/>
      <c r="Q199" s="23"/>
      <c r="R199" s="23"/>
      <c r="S199" s="27" t="str">
        <f t="shared" si="17"/>
        <v/>
      </c>
      <c r="T199" s="27" t="str">
        <f t="shared" si="18"/>
        <v/>
      </c>
      <c r="U199" s="24" t="str">
        <f t="shared" ca="1" si="19"/>
        <v/>
      </c>
      <c r="V199" s="1"/>
      <c r="W199" s="1"/>
      <c r="X199" s="1"/>
      <c r="Y199" s="1"/>
      <c r="Z199" s="1"/>
    </row>
    <row r="200" spans="1:26" x14ac:dyDescent="0.25">
      <c r="A200" s="22"/>
      <c r="B200" s="23"/>
      <c r="C200" s="24" t="str">
        <f t="shared" si="15"/>
        <v/>
      </c>
      <c r="D200" s="24" t="str">
        <f>IF($B200="","",INDEX(Listen!$B$2:$B$13,MONTH($B200)))</f>
        <v/>
      </c>
      <c r="E200" s="22"/>
      <c r="F200" s="24" t="str">
        <f>IF($E200="","",IFERROR(VLOOKUP($E200,Objekte!$A$6:$T$35,2,FALSE),""))</f>
        <v/>
      </c>
      <c r="G200" s="24" t="str">
        <f>IF($E200="","",IFERROR(VLOOKUP($E200,Objekte!$A$6:$T$35,9,FALSE),""))</f>
        <v/>
      </c>
      <c r="H200" s="22"/>
      <c r="I200" s="22"/>
      <c r="J200" s="22"/>
      <c r="K200" s="22"/>
      <c r="L200" s="25"/>
      <c r="M200" s="25"/>
      <c r="N200" s="26"/>
      <c r="O200" s="27" t="str">
        <f t="shared" si="16"/>
        <v/>
      </c>
      <c r="P200" s="22"/>
      <c r="Q200" s="23"/>
      <c r="R200" s="23"/>
      <c r="S200" s="27" t="str">
        <f t="shared" si="17"/>
        <v/>
      </c>
      <c r="T200" s="27" t="str">
        <f t="shared" si="18"/>
        <v/>
      </c>
      <c r="U200" s="24" t="str">
        <f t="shared" ca="1" si="19"/>
        <v/>
      </c>
      <c r="V200" s="1"/>
      <c r="W200" s="1"/>
      <c r="X200" s="1"/>
      <c r="Y200" s="1"/>
      <c r="Z200" s="1"/>
    </row>
    <row r="201" spans="1:26" x14ac:dyDescent="0.25">
      <c r="A201" s="22"/>
      <c r="B201" s="23"/>
      <c r="C201" s="24" t="str">
        <f t="shared" si="15"/>
        <v/>
      </c>
      <c r="D201" s="24" t="str">
        <f>IF($B201="","",INDEX(Listen!$B$2:$B$13,MONTH($B201)))</f>
        <v/>
      </c>
      <c r="E201" s="22"/>
      <c r="F201" s="24" t="str">
        <f>IF($E201="","",IFERROR(VLOOKUP($E201,Objekte!$A$6:$T$35,2,FALSE),""))</f>
        <v/>
      </c>
      <c r="G201" s="24" t="str">
        <f>IF($E201="","",IFERROR(VLOOKUP($E201,Objekte!$A$6:$T$35,9,FALSE),""))</f>
        <v/>
      </c>
      <c r="H201" s="22"/>
      <c r="I201" s="22"/>
      <c r="J201" s="22"/>
      <c r="K201" s="22"/>
      <c r="L201" s="25"/>
      <c r="M201" s="25"/>
      <c r="N201" s="26"/>
      <c r="O201" s="27" t="str">
        <f t="shared" si="16"/>
        <v/>
      </c>
      <c r="P201" s="22"/>
      <c r="Q201" s="23"/>
      <c r="R201" s="23"/>
      <c r="S201" s="27" t="str">
        <f t="shared" si="17"/>
        <v/>
      </c>
      <c r="T201" s="27" t="str">
        <f t="shared" si="18"/>
        <v/>
      </c>
      <c r="U201" s="24" t="str">
        <f t="shared" ca="1" si="19"/>
        <v/>
      </c>
      <c r="V201" s="1"/>
      <c r="W201" s="1"/>
      <c r="X201" s="1"/>
      <c r="Y201" s="1"/>
      <c r="Z201" s="1"/>
    </row>
    <row r="202" spans="1:26" x14ac:dyDescent="0.25">
      <c r="A202" s="22"/>
      <c r="B202" s="23"/>
      <c r="C202" s="24" t="str">
        <f t="shared" si="15"/>
        <v/>
      </c>
      <c r="D202" s="24" t="str">
        <f>IF($B202="","",INDEX(Listen!$B$2:$B$13,MONTH($B202)))</f>
        <v/>
      </c>
      <c r="E202" s="22"/>
      <c r="F202" s="24" t="str">
        <f>IF($E202="","",IFERROR(VLOOKUP($E202,Objekte!$A$6:$T$35,2,FALSE),""))</f>
        <v/>
      </c>
      <c r="G202" s="24" t="str">
        <f>IF($E202="","",IFERROR(VLOOKUP($E202,Objekte!$A$6:$T$35,9,FALSE),""))</f>
        <v/>
      </c>
      <c r="H202" s="22"/>
      <c r="I202" s="22"/>
      <c r="J202" s="22"/>
      <c r="K202" s="22"/>
      <c r="L202" s="25"/>
      <c r="M202" s="25"/>
      <c r="N202" s="26"/>
      <c r="O202" s="27" t="str">
        <f t="shared" si="16"/>
        <v/>
      </c>
      <c r="P202" s="22"/>
      <c r="Q202" s="23"/>
      <c r="R202" s="23"/>
      <c r="S202" s="27" t="str">
        <f t="shared" si="17"/>
        <v/>
      </c>
      <c r="T202" s="27" t="str">
        <f t="shared" si="18"/>
        <v/>
      </c>
      <c r="U202" s="24" t="str">
        <f t="shared" ca="1" si="19"/>
        <v/>
      </c>
      <c r="V202" s="1"/>
      <c r="W202" s="1"/>
      <c r="X202" s="1"/>
      <c r="Y202" s="1"/>
      <c r="Z202" s="1"/>
    </row>
    <row r="203" spans="1:26" x14ac:dyDescent="0.25">
      <c r="A203" s="22"/>
      <c r="B203" s="23"/>
      <c r="C203" s="24" t="str">
        <f t="shared" si="15"/>
        <v/>
      </c>
      <c r="D203" s="24" t="str">
        <f>IF($B203="","",INDEX(Listen!$B$2:$B$13,MONTH($B203)))</f>
        <v/>
      </c>
      <c r="E203" s="22"/>
      <c r="F203" s="24" t="str">
        <f>IF($E203="","",IFERROR(VLOOKUP($E203,Objekte!$A$6:$T$35,2,FALSE),""))</f>
        <v/>
      </c>
      <c r="G203" s="24" t="str">
        <f>IF($E203="","",IFERROR(VLOOKUP($E203,Objekte!$A$6:$T$35,9,FALSE),""))</f>
        <v/>
      </c>
      <c r="H203" s="22"/>
      <c r="I203" s="22"/>
      <c r="J203" s="22"/>
      <c r="K203" s="22"/>
      <c r="L203" s="25"/>
      <c r="M203" s="25"/>
      <c r="N203" s="26"/>
      <c r="O203" s="27" t="str">
        <f t="shared" si="16"/>
        <v/>
      </c>
      <c r="P203" s="22"/>
      <c r="Q203" s="23"/>
      <c r="R203" s="23"/>
      <c r="S203" s="27" t="str">
        <f t="shared" si="17"/>
        <v/>
      </c>
      <c r="T203" s="27" t="str">
        <f t="shared" si="18"/>
        <v/>
      </c>
      <c r="U203" s="24" t="str">
        <f t="shared" ca="1" si="19"/>
        <v/>
      </c>
      <c r="V203" s="1"/>
      <c r="W203" s="1"/>
      <c r="X203" s="1"/>
      <c r="Y203" s="1"/>
      <c r="Z203" s="1"/>
    </row>
    <row r="204" spans="1:26" x14ac:dyDescent="0.25">
      <c r="A204" s="22"/>
      <c r="B204" s="23"/>
      <c r="C204" s="24" t="str">
        <f t="shared" si="15"/>
        <v/>
      </c>
      <c r="D204" s="24" t="str">
        <f>IF($B204="","",INDEX(Listen!$B$2:$B$13,MONTH($B204)))</f>
        <v/>
      </c>
      <c r="E204" s="22"/>
      <c r="F204" s="24" t="str">
        <f>IF($E204="","",IFERROR(VLOOKUP($E204,Objekte!$A$6:$T$35,2,FALSE),""))</f>
        <v/>
      </c>
      <c r="G204" s="24" t="str">
        <f>IF($E204="","",IFERROR(VLOOKUP($E204,Objekte!$A$6:$T$35,9,FALSE),""))</f>
        <v/>
      </c>
      <c r="H204" s="22"/>
      <c r="I204" s="22"/>
      <c r="J204" s="22"/>
      <c r="K204" s="22"/>
      <c r="L204" s="25"/>
      <c r="M204" s="25"/>
      <c r="N204" s="26"/>
      <c r="O204" s="27" t="str">
        <f t="shared" si="16"/>
        <v/>
      </c>
      <c r="P204" s="22"/>
      <c r="Q204" s="23"/>
      <c r="R204" s="23"/>
      <c r="S204" s="27" t="str">
        <f t="shared" si="17"/>
        <v/>
      </c>
      <c r="T204" s="27" t="str">
        <f t="shared" si="18"/>
        <v/>
      </c>
      <c r="U204" s="24" t="str">
        <f t="shared" ca="1" si="19"/>
        <v/>
      </c>
      <c r="V204" s="1"/>
      <c r="W204" s="1"/>
      <c r="X204" s="1"/>
      <c r="Y204" s="1"/>
      <c r="Z204" s="1"/>
    </row>
    <row r="205" spans="1:26" x14ac:dyDescent="0.25">
      <c r="A205" s="22"/>
      <c r="B205" s="23"/>
      <c r="C205" s="24" t="str">
        <f t="shared" si="15"/>
        <v/>
      </c>
      <c r="D205" s="24" t="str">
        <f>IF($B205="","",INDEX(Listen!$B$2:$B$13,MONTH($B205)))</f>
        <v/>
      </c>
      <c r="E205" s="22"/>
      <c r="F205" s="24" t="str">
        <f>IF($E205="","",IFERROR(VLOOKUP($E205,Objekte!$A$6:$T$35,2,FALSE),""))</f>
        <v/>
      </c>
      <c r="G205" s="24" t="str">
        <f>IF($E205="","",IFERROR(VLOOKUP($E205,Objekte!$A$6:$T$35,9,FALSE),""))</f>
        <v/>
      </c>
      <c r="H205" s="22"/>
      <c r="I205" s="22"/>
      <c r="J205" s="22"/>
      <c r="K205" s="22"/>
      <c r="L205" s="25"/>
      <c r="M205" s="25"/>
      <c r="N205" s="26"/>
      <c r="O205" s="27" t="str">
        <f t="shared" si="16"/>
        <v/>
      </c>
      <c r="P205" s="22"/>
      <c r="Q205" s="23"/>
      <c r="R205" s="23"/>
      <c r="S205" s="27" t="str">
        <f t="shared" si="17"/>
        <v/>
      </c>
      <c r="T205" s="27" t="str">
        <f t="shared" si="18"/>
        <v/>
      </c>
      <c r="U205" s="24" t="str">
        <f t="shared" ca="1" si="19"/>
        <v/>
      </c>
      <c r="V205" s="1"/>
      <c r="W205" s="1"/>
      <c r="X205" s="1"/>
      <c r="Y205" s="1"/>
      <c r="Z205" s="1"/>
    </row>
    <row r="206" spans="1:26" x14ac:dyDescent="0.25">
      <c r="A206" s="1"/>
      <c r="B206" s="1"/>
      <c r="C206" s="1" t="str">
        <f t="shared" si="15"/>
        <v/>
      </c>
      <c r="D206" s="1" t="str">
        <f>IF($B206="","",INDEX(Listen!$B$2:$B$13,MONTH($B206)))</f>
        <v/>
      </c>
      <c r="E206" s="1"/>
      <c r="F206" s="1" t="str">
        <f>IF($E206="","",IFERROR(VLOOKUP($E206,Objekte!$A$6:$T$35,2,FALSE),""))</f>
        <v/>
      </c>
      <c r="G206" s="1" t="str">
        <f>IF($E206="","",IFERROR(VLOOKUP($E206,Objekte!$A$6:$T$35,9,FALSE),""))</f>
        <v/>
      </c>
      <c r="H206" s="1"/>
      <c r="I206" s="1"/>
      <c r="J206" s="1"/>
      <c r="K206" s="1"/>
      <c r="L206" s="1"/>
      <c r="M206" s="1"/>
      <c r="N206" s="1"/>
      <c r="O206" s="1" t="str">
        <f t="shared" si="16"/>
        <v/>
      </c>
      <c r="P206" s="1"/>
      <c r="Q206" s="1"/>
      <c r="R206" s="1"/>
      <c r="S206" s="1" t="str">
        <f t="shared" si="17"/>
        <v/>
      </c>
      <c r="T206" s="1" t="str">
        <f t="shared" si="18"/>
        <v/>
      </c>
      <c r="U206" s="1" t="str">
        <f t="shared" ca="1" si="19"/>
        <v/>
      </c>
      <c r="V206" s="1"/>
      <c r="W206" s="1"/>
      <c r="X206" s="1"/>
      <c r="Y206" s="1"/>
      <c r="Z206" s="1"/>
    </row>
    <row r="207" spans="1:26" x14ac:dyDescent="0.25">
      <c r="A207" s="1"/>
      <c r="B207" s="1"/>
      <c r="C207" s="1" t="str">
        <f t="shared" si="15"/>
        <v/>
      </c>
      <c r="D207" s="1" t="str">
        <f>IF($B207="","",INDEX(Listen!$B$2:$B$13,MONTH($B207)))</f>
        <v/>
      </c>
      <c r="E207" s="1"/>
      <c r="F207" s="1" t="str">
        <f>IF($E207="","",IFERROR(VLOOKUP($E207,Objekte!$A$6:$T$35,2,FALSE),""))</f>
        <v/>
      </c>
      <c r="G207" s="1" t="str">
        <f>IF($E207="","",IFERROR(VLOOKUP($E207,Objekte!$A$6:$T$35,9,FALSE),""))</f>
        <v/>
      </c>
      <c r="H207" s="1"/>
      <c r="I207" s="1"/>
      <c r="J207" s="1"/>
      <c r="K207" s="1"/>
      <c r="L207" s="1"/>
      <c r="M207" s="1"/>
      <c r="N207" s="1"/>
      <c r="O207" s="1" t="str">
        <f t="shared" si="16"/>
        <v/>
      </c>
      <c r="P207" s="1"/>
      <c r="Q207" s="1"/>
      <c r="R207" s="1"/>
      <c r="S207" s="1" t="str">
        <f t="shared" si="17"/>
        <v/>
      </c>
      <c r="T207" s="1" t="str">
        <f t="shared" si="18"/>
        <v/>
      </c>
      <c r="U207" s="1" t="str">
        <f t="shared" ca="1" si="19"/>
        <v/>
      </c>
      <c r="V207" s="1"/>
      <c r="W207" s="1"/>
      <c r="X207" s="1"/>
      <c r="Y207" s="1"/>
      <c r="Z207" s="1"/>
    </row>
    <row r="208" spans="1:26" x14ac:dyDescent="0.25">
      <c r="A208" s="1"/>
      <c r="B208" s="1"/>
      <c r="C208" s="1" t="str">
        <f t="shared" si="15"/>
        <v/>
      </c>
      <c r="D208" s="1" t="str">
        <f>IF($B208="","",INDEX(Listen!$B$2:$B$13,MONTH($B208)))</f>
        <v/>
      </c>
      <c r="E208" s="1"/>
      <c r="F208" s="1" t="str">
        <f>IF($E208="","",IFERROR(VLOOKUP($E208,Objekte!$A$6:$T$35,2,FALSE),""))</f>
        <v/>
      </c>
      <c r="G208" s="1" t="str">
        <f>IF($E208="","",IFERROR(VLOOKUP($E208,Objekte!$A$6:$T$35,9,FALSE),""))</f>
        <v/>
      </c>
      <c r="H208" s="1"/>
      <c r="I208" s="1"/>
      <c r="J208" s="1"/>
      <c r="K208" s="1"/>
      <c r="L208" s="1"/>
      <c r="M208" s="1"/>
      <c r="N208" s="1"/>
      <c r="O208" s="1" t="str">
        <f t="shared" si="16"/>
        <v/>
      </c>
      <c r="P208" s="1"/>
      <c r="Q208" s="1"/>
      <c r="R208" s="1"/>
      <c r="S208" s="1" t="str">
        <f t="shared" si="17"/>
        <v/>
      </c>
      <c r="T208" s="1" t="str">
        <f t="shared" si="18"/>
        <v/>
      </c>
      <c r="U208" s="1" t="str">
        <f t="shared" ca="1" si="19"/>
        <v/>
      </c>
      <c r="V208" s="1"/>
      <c r="W208" s="1"/>
      <c r="X208" s="1"/>
      <c r="Y208" s="1"/>
      <c r="Z208" s="1"/>
    </row>
    <row r="209" spans="1:26" x14ac:dyDescent="0.25">
      <c r="A209" s="1"/>
      <c r="B209" s="1"/>
      <c r="C209" s="1" t="str">
        <f t="shared" si="15"/>
        <v/>
      </c>
      <c r="D209" s="1" t="str">
        <f>IF($B209="","",INDEX(Listen!$B$2:$B$13,MONTH($B209)))</f>
        <v/>
      </c>
      <c r="E209" s="1"/>
      <c r="F209" s="1" t="str">
        <f>IF($E209="","",IFERROR(VLOOKUP($E209,Objekte!$A$6:$T$35,2,FALSE),""))</f>
        <v/>
      </c>
      <c r="G209" s="1" t="str">
        <f>IF($E209="","",IFERROR(VLOOKUP($E209,Objekte!$A$6:$T$35,9,FALSE),""))</f>
        <v/>
      </c>
      <c r="H209" s="1"/>
      <c r="I209" s="1"/>
      <c r="J209" s="1"/>
      <c r="K209" s="1"/>
      <c r="L209" s="1"/>
      <c r="M209" s="1"/>
      <c r="N209" s="1"/>
      <c r="O209" s="1" t="str">
        <f t="shared" si="16"/>
        <v/>
      </c>
      <c r="P209" s="1"/>
      <c r="Q209" s="1"/>
      <c r="R209" s="1"/>
      <c r="S209" s="1" t="str">
        <f t="shared" si="17"/>
        <v/>
      </c>
      <c r="T209" s="1" t="str">
        <f t="shared" si="18"/>
        <v/>
      </c>
      <c r="U209" s="1" t="str">
        <f t="shared" ca="1" si="19"/>
        <v/>
      </c>
      <c r="V209" s="1"/>
      <c r="W209" s="1"/>
      <c r="X209" s="1"/>
      <c r="Y209" s="1"/>
      <c r="Z209" s="1"/>
    </row>
    <row r="210" spans="1:26" x14ac:dyDescent="0.25">
      <c r="A210" s="1"/>
      <c r="B210" s="1"/>
      <c r="C210" s="1" t="str">
        <f t="shared" si="15"/>
        <v/>
      </c>
      <c r="D210" s="1" t="str">
        <f>IF($B210="","",INDEX(Listen!$B$2:$B$13,MONTH($B210)))</f>
        <v/>
      </c>
      <c r="E210" s="1"/>
      <c r="F210" s="1" t="str">
        <f>IF($E210="","",IFERROR(VLOOKUP($E210,Objekte!$A$6:$T$35,2,FALSE),""))</f>
        <v/>
      </c>
      <c r="G210" s="1" t="str">
        <f>IF($E210="","",IFERROR(VLOOKUP($E210,Objekte!$A$6:$T$35,9,FALSE),""))</f>
        <v/>
      </c>
      <c r="H210" s="1"/>
      <c r="I210" s="1"/>
      <c r="J210" s="1"/>
      <c r="K210" s="1"/>
      <c r="L210" s="1"/>
      <c r="M210" s="1"/>
      <c r="N210" s="1"/>
      <c r="O210" s="1" t="str">
        <f t="shared" si="16"/>
        <v/>
      </c>
      <c r="P210" s="1"/>
      <c r="Q210" s="1"/>
      <c r="R210" s="1"/>
      <c r="S210" s="1" t="str">
        <f t="shared" si="17"/>
        <v/>
      </c>
      <c r="T210" s="1" t="str">
        <f t="shared" si="18"/>
        <v/>
      </c>
      <c r="U210" s="1" t="str">
        <f t="shared" ca="1" si="19"/>
        <v/>
      </c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2">
    <mergeCell ref="A1:U1"/>
    <mergeCell ref="A2:U2"/>
  </mergeCells>
  <conditionalFormatting sqref="S6:S205">
    <cfRule type="expression" dxfId="10" priority="3">
      <formula>$S6&lt;0</formula>
    </cfRule>
    <cfRule type="expression" dxfId="9" priority="4">
      <formula>$S6&gt;0</formula>
    </cfRule>
  </conditionalFormatting>
  <conditionalFormatting sqref="U6:U205">
    <cfRule type="expression" dxfId="8" priority="1">
      <formula>$U6="überfällig"</formula>
    </cfRule>
    <cfRule type="expression" dxfId="7" priority="2">
      <formula>$U6="teilweise"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xr:uid="{00000000-0002-0000-0200-000000000000}">
          <x14:formula1>
            <xm:f>Objekte!$A$6:$A$35</xm:f>
          </x14:formula1>
          <xm:sqref>E6:E205</xm:sqref>
        </x14:dataValidation>
        <x14:dataValidation type="list" xr:uid="{00000000-0002-0000-0200-000001000000}">
          <x14:formula1>
            <xm:f>Listen!$F$2:$F$3</xm:f>
          </x14:formula1>
          <xm:sqref>H6:H205</xm:sqref>
        </x14:dataValidation>
        <x14:dataValidation type="list" xr:uid="{00000000-0002-0000-0200-000002000000}">
          <x14:formula1>
            <xm:f>Listen!$D$2:$D$21</xm:f>
          </x14:formula1>
          <xm:sqref>I6:I205</xm:sqref>
        </x14:dataValidation>
        <x14:dataValidation type="list" xr:uid="{00000000-0002-0000-0200-000003000000}">
          <x14:formula1>
            <xm:f>Listen!$H$2:$H$4</xm:f>
          </x14:formula1>
          <xm:sqref>P6:P205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300"/>
  <sheetViews>
    <sheetView workbookViewId="0">
      <selection sqref="A1:N1"/>
    </sheetView>
  </sheetViews>
  <sheetFormatPr baseColWidth="10" defaultColWidth="9" defaultRowHeight="15" x14ac:dyDescent="0.25"/>
  <cols>
    <col min="1" max="1" width="16" customWidth="1"/>
    <col min="2" max="2" width="18" customWidth="1"/>
    <col min="3" max="3" width="11" customWidth="1"/>
    <col min="4" max="4" width="10" customWidth="1"/>
    <col min="5" max="5" width="17" customWidth="1"/>
    <col min="6" max="6" width="20" customWidth="1"/>
    <col min="7" max="7" width="18" customWidth="1"/>
    <col min="8" max="10" width="14" customWidth="1"/>
    <col min="11" max="11" width="15" customWidth="1"/>
    <col min="12" max="14" width="14" customWidth="1"/>
  </cols>
  <sheetData>
    <row r="1" spans="1:26" ht="30" customHeight="1" x14ac:dyDescent="0.25">
      <c r="A1" s="37" t="s">
        <v>278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38" t="s">
        <v>279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2" t="s">
        <v>280</v>
      </c>
      <c r="B3" s="3">
        <v>2025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2" t="s">
        <v>281</v>
      </c>
      <c r="B4" s="28" t="str">
        <f>"01.01."&amp;$B$3</f>
        <v>01.01.2025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2" t="s">
        <v>282</v>
      </c>
      <c r="B5" s="28" t="str">
        <f>"31.12."&amp;$B$3</f>
        <v>31.12.2025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2" t="s">
        <v>283</v>
      </c>
      <c r="B6" s="28" t="str">
        <f>"31.12."&amp;($B$3+1)</f>
        <v>31.12.2026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2" t="s">
        <v>64</v>
      </c>
      <c r="B7" s="4" t="str">
        <f ca="1">IF(TODAY()&gt;DATE($B$3+1,12,31),"Frist prüfen","im Zeitplan")</f>
        <v>im Zeitplan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" x14ac:dyDescent="0.25">
      <c r="A9" s="2" t="s">
        <v>284</v>
      </c>
      <c r="B9" s="2" t="s">
        <v>285</v>
      </c>
      <c r="C9" s="2" t="s">
        <v>286</v>
      </c>
      <c r="D9" s="2" t="s">
        <v>287</v>
      </c>
      <c r="E9" s="2" t="s">
        <v>288</v>
      </c>
      <c r="F9" s="2" t="s">
        <v>289</v>
      </c>
      <c r="G9" s="2" t="s">
        <v>290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6" t="s">
        <v>217</v>
      </c>
      <c r="B10" s="16" t="s">
        <v>291</v>
      </c>
      <c r="C10" s="20">
        <f>SUMIFS(Buchungen!$M$6:$M$205,Buchungen!$C$6:$C$205,$B$3,Buchungen!$H$6:$H$205,"Ausgabe",Buchungen!$I$6:$I$205,$A10)</f>
        <v>730</v>
      </c>
      <c r="D10" s="19">
        <v>0</v>
      </c>
      <c r="E10" s="20">
        <f t="shared" ref="E10:E21" si="0">IF($A10="","",$C10+$D10)</f>
        <v>730</v>
      </c>
      <c r="F10" s="16" t="s">
        <v>292</v>
      </c>
      <c r="G10" s="29">
        <f>IF($F10="Nein",0,IF($B10="Fläche",SUM(Objekte!$F$6:$F$35),IF($B10="Personen",SUM(Objekte!$G$6:$G$35),IF($B10="Einheiten",COUNTA(Objekte!$A$6:$A$35),IF($B10="Verbrauch Heizung",SUM($E$31:$E$60),IF($B10="Verbrauch Warmwasser",SUM($F$31:$F$60),0))))))</f>
        <v>381.5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6" t="s">
        <v>224</v>
      </c>
      <c r="B11" s="16" t="s">
        <v>291</v>
      </c>
      <c r="C11" s="20">
        <f>SUMIFS(Buchungen!$M$6:$M$205,Buchungen!$C$6:$C$205,$B$3,Buchungen!$H$6:$H$205,"Ausgabe",Buchungen!$I$6:$I$205,$A11)</f>
        <v>2280</v>
      </c>
      <c r="D11" s="19">
        <v>0</v>
      </c>
      <c r="E11" s="20">
        <f t="shared" si="0"/>
        <v>2280</v>
      </c>
      <c r="F11" s="16" t="s">
        <v>292</v>
      </c>
      <c r="G11" s="29">
        <f>IF($F11="Nein",0,IF($B11="Fläche",SUM(Objekte!$F$6:$F$35),IF($B11="Personen",SUM(Objekte!$G$6:$G$35),IF($B11="Einheiten",COUNTA(Objekte!$A$6:$A$35),IF($B11="Verbrauch Heizung",SUM($E$31:$E$60),IF($B11="Verbrauch Warmwasser",SUM($F$31:$F$60),0))))))</f>
        <v>381.5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6" t="s">
        <v>228</v>
      </c>
      <c r="B12" s="16" t="s">
        <v>63</v>
      </c>
      <c r="C12" s="20">
        <f>SUMIFS(Buchungen!$M$6:$M$205,Buchungen!$C$6:$C$205,$B$3,Buchungen!$H$6:$H$205,"Ausgabe",Buchungen!$I$6:$I$205,$A12)</f>
        <v>795</v>
      </c>
      <c r="D12" s="19">
        <v>0</v>
      </c>
      <c r="E12" s="20">
        <f t="shared" si="0"/>
        <v>795</v>
      </c>
      <c r="F12" s="16" t="s">
        <v>292</v>
      </c>
      <c r="G12" s="29">
        <f>IF($F12="Nein",0,IF($B12="Fläche",SUM(Objekte!$F$6:$F$35),IF($B12="Personen",SUM(Objekte!$G$6:$G$35),IF($B12="Einheiten",COUNTA(Objekte!$A$6:$A$35),IF($B12="Verbrauch Heizung",SUM($E$31:$E$60),IF($B12="Verbrauch Warmwasser",SUM($F$31:$F$60),0))))))</f>
        <v>9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6" t="s">
        <v>236</v>
      </c>
      <c r="B13" s="16" t="s">
        <v>63</v>
      </c>
      <c r="C13" s="20">
        <f>SUMIFS(Buchungen!$M$6:$M$205,Buchungen!$C$6:$C$205,$B$3,Buchungen!$H$6:$H$205,"Ausgabe",Buchungen!$I$6:$I$205,$A13)</f>
        <v>1620</v>
      </c>
      <c r="D13" s="19">
        <v>0</v>
      </c>
      <c r="E13" s="20">
        <f t="shared" si="0"/>
        <v>1620</v>
      </c>
      <c r="F13" s="16" t="s">
        <v>292</v>
      </c>
      <c r="G13" s="29">
        <f>IF($F13="Nein",0,IF($B13="Fläche",SUM(Objekte!$F$6:$F$35),IF($B13="Personen",SUM(Objekte!$G$6:$G$35),IF($B13="Einheiten",COUNTA(Objekte!$A$6:$A$35),IF($B13="Verbrauch Heizung",SUM($E$31:$E$60),IF($B13="Verbrauch Warmwasser",SUM($F$31:$F$60),0))))))</f>
        <v>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6" t="s">
        <v>240</v>
      </c>
      <c r="B14" s="16" t="s">
        <v>293</v>
      </c>
      <c r="C14" s="20">
        <f>SUMIFS(Buchungen!$M$6:$M$205,Buchungen!$C$6:$C$205,$B$3,Buchungen!$H$6:$H$205,"Ausgabe",Buchungen!$I$6:$I$205,$A14)</f>
        <v>140</v>
      </c>
      <c r="D14" s="19">
        <v>0</v>
      </c>
      <c r="E14" s="20">
        <f t="shared" si="0"/>
        <v>140</v>
      </c>
      <c r="F14" s="16" t="s">
        <v>292</v>
      </c>
      <c r="G14" s="29">
        <f>IF($F14="Nein",0,IF($B14="Fläche",SUM(Objekte!$F$6:$F$35),IF($B14="Personen",SUM(Objekte!$G$6:$G$35),IF($B14="Einheiten",COUNTA(Objekte!$A$6:$A$35),IF($B14="Verbrauch Heizung",SUM($E$31:$E$60),IF($B14="Verbrauch Warmwasser",SUM($F$31:$F$60),0))))))</f>
        <v>7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6" t="s">
        <v>246</v>
      </c>
      <c r="B15" s="16" t="s">
        <v>291</v>
      </c>
      <c r="C15" s="20">
        <f>SUMIFS(Buchungen!$M$6:$M$205,Buchungen!$C$6:$C$205,$B$3,Buchungen!$H$6:$H$205,"Ausgabe",Buchungen!$I$6:$I$205,$A15)</f>
        <v>220</v>
      </c>
      <c r="D15" s="19">
        <v>0</v>
      </c>
      <c r="E15" s="20">
        <f t="shared" si="0"/>
        <v>220</v>
      </c>
      <c r="F15" s="16" t="s">
        <v>292</v>
      </c>
      <c r="G15" s="29">
        <f>IF($F15="Nein",0,IF($B15="Fläche",SUM(Objekte!$F$6:$F$35),IF($B15="Personen",SUM(Objekte!$G$6:$G$35),IF($B15="Einheiten",COUNTA(Objekte!$A$6:$A$35),IF($B15="Verbrauch Heizung",SUM($E$31:$E$60),IF($B15="Verbrauch Warmwasser",SUM($F$31:$F$60),0))))))</f>
        <v>381.5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6" t="s">
        <v>253</v>
      </c>
      <c r="B16" s="16" t="s">
        <v>291</v>
      </c>
      <c r="C16" s="20">
        <f>SUMIFS(Buchungen!$M$6:$M$205,Buchungen!$C$6:$C$205,$B$3,Buchungen!$H$6:$H$205,"Ausgabe",Buchungen!$I$6:$I$205,$A16)</f>
        <v>480</v>
      </c>
      <c r="D16" s="19">
        <v>0</v>
      </c>
      <c r="E16" s="20">
        <f t="shared" si="0"/>
        <v>480</v>
      </c>
      <c r="F16" s="16" t="s">
        <v>292</v>
      </c>
      <c r="G16" s="29">
        <f>IF($F16="Nein",0,IF($B16="Fläche",SUM(Objekte!$F$6:$F$35),IF($B16="Personen",SUM(Objekte!$G$6:$G$35),IF($B16="Einheiten",COUNTA(Objekte!$A$6:$A$35),IF($B16="Verbrauch Heizung",SUM($E$31:$E$60),IF($B16="Verbrauch Warmwasser",SUM($F$31:$F$60),0))))))</f>
        <v>381.5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6" t="s">
        <v>257</v>
      </c>
      <c r="B17" s="16" t="s">
        <v>294</v>
      </c>
      <c r="C17" s="20">
        <f>SUMIFS(Buchungen!$M$6:$M$205,Buchungen!$C$6:$C$205,$B$3,Buchungen!$H$6:$H$205,"Ausgabe",Buchungen!$I$6:$I$205,$A17)</f>
        <v>1560</v>
      </c>
      <c r="D17" s="19">
        <v>0</v>
      </c>
      <c r="E17" s="20">
        <f t="shared" si="0"/>
        <v>1560</v>
      </c>
      <c r="F17" s="16" t="s">
        <v>292</v>
      </c>
      <c r="G17" s="29">
        <f>IF($F17="Nein",0,IF($B17="Fläche",SUM(Objekte!$F$6:$F$35),IF($B17="Personen",SUM(Objekte!$G$6:$G$35),IF($B17="Einheiten",COUNTA(Objekte!$A$6:$A$35),IF($B17="Verbrauch Heizung",SUM($E$31:$E$60),IF($B17="Verbrauch Warmwasser",SUM($F$31:$F$60),0))))))</f>
        <v>22500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6" t="s">
        <v>267</v>
      </c>
      <c r="B18" s="16" t="s">
        <v>295</v>
      </c>
      <c r="C18" s="20">
        <f>SUMIFS(Buchungen!$M$6:$M$205,Buchungen!$C$6:$C$205,$B$3,Buchungen!$H$6:$H$205,"Ausgabe",Buchungen!$I$6:$I$205,$A18)</f>
        <v>260</v>
      </c>
      <c r="D18" s="19">
        <v>0</v>
      </c>
      <c r="E18" s="20">
        <f t="shared" si="0"/>
        <v>260</v>
      </c>
      <c r="F18" s="16" t="s">
        <v>292</v>
      </c>
      <c r="G18" s="29">
        <f>IF($F18="Nein",0,IF($B18="Fläche",SUM(Objekte!$F$6:$F$35),IF($B18="Personen",SUM(Objekte!$G$6:$G$35),IF($B18="Einheiten",COUNTA(Objekte!$A$6:$A$35),IF($B18="Verbrauch Heizung",SUM($E$31:$E$60),IF($B18="Verbrauch Warmwasser",SUM($F$31:$F$60),0))))))</f>
        <v>80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6" t="s">
        <v>271</v>
      </c>
      <c r="B19" s="16" t="s">
        <v>296</v>
      </c>
      <c r="C19" s="20">
        <f>SUMIFS(Buchungen!$M$6:$M$205,Buchungen!$C$6:$C$205,$B$3,Buchungen!$H$6:$H$205,"Ausgabe",Buchungen!$I$6:$I$205,$A19)</f>
        <v>740</v>
      </c>
      <c r="D19" s="19">
        <v>0</v>
      </c>
      <c r="E19" s="20">
        <f t="shared" si="0"/>
        <v>740</v>
      </c>
      <c r="F19" s="16" t="s">
        <v>297</v>
      </c>
      <c r="G19" s="29">
        <f>IF($F19="Nein",0,IF($B19="Fläche",SUM(Objekte!$F$6:$F$35),IF($B19="Personen",SUM(Objekte!$G$6:$G$35),IF($B19="Einheiten",COUNTA(Objekte!$A$6:$A$35),IF($B19="Verbrauch Heizung",SUM($E$31:$E$60),IF($B19="Verbrauch Warmwasser",SUM($F$31:$F$60),0))))))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6" t="s">
        <v>275</v>
      </c>
      <c r="B20" s="16" t="s">
        <v>296</v>
      </c>
      <c r="C20" s="20">
        <f>SUMIFS(Buchungen!$M$6:$M$205,Buchungen!$C$6:$C$205,$B$3,Buchungen!$H$6:$H$205,"Ausgabe",Buchungen!$I$6:$I$205,$A20)</f>
        <v>0</v>
      </c>
      <c r="D20" s="19">
        <v>0</v>
      </c>
      <c r="E20" s="20">
        <f t="shared" si="0"/>
        <v>0</v>
      </c>
      <c r="F20" s="16" t="s">
        <v>297</v>
      </c>
      <c r="G20" s="29">
        <f>IF($F20="Nein",0,IF($B20="Fläche",SUM(Objekte!$F$6:$F$35),IF($B20="Personen",SUM(Objekte!$G$6:$G$35),IF($B20="Einheiten",COUNTA(Objekte!$A$6:$A$35),IF($B20="Verbrauch Heizung",SUM($E$31:$E$60),IF($B20="Verbrauch Warmwasser",SUM($F$31:$F$60),0))))))</f>
        <v>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6" t="s">
        <v>298</v>
      </c>
      <c r="B21" s="16" t="s">
        <v>296</v>
      </c>
      <c r="C21" s="20">
        <f>SUMIFS(Buchungen!$M$6:$M$205,Buchungen!$C$6:$C$205,$B$3,Buchungen!$H$6:$H$205,"Ausgabe",Buchungen!$I$6:$I$205,$A21)</f>
        <v>0</v>
      </c>
      <c r="D21" s="19">
        <v>0</v>
      </c>
      <c r="E21" s="20">
        <f t="shared" si="0"/>
        <v>0</v>
      </c>
      <c r="F21" s="16" t="s">
        <v>297</v>
      </c>
      <c r="G21" s="29">
        <f>IF($F21="Nein",0,IF($B21="Fläche",SUM(Objekte!$F$6:$F$35),IF($B21="Personen",SUM(Objekte!$G$6:$G$35),IF($B21="Einheiten",COUNTA(Objekte!$A$6:$A$35),IF($B21="Verbrauch Heizung",SUM($E$31:$E$60),IF($B21="Verbrauch Warmwasser",SUM($F$31:$F$60),0))))))</f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30" t="s">
        <v>299</v>
      </c>
      <c r="B22" s="30"/>
      <c r="C22" s="31">
        <f>SUM(C10:C21)</f>
        <v>8825</v>
      </c>
      <c r="D22" s="32">
        <f>SUM(D10:D21)</f>
        <v>0</v>
      </c>
      <c r="E22" s="31">
        <f>SUMIFS(E10:E21,F10:F21,"Ja")</f>
        <v>8085</v>
      </c>
      <c r="F22" s="30" t="s">
        <v>300</v>
      </c>
      <c r="G22" s="3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.95" customHeight="1" x14ac:dyDescent="0.25">
      <c r="A28" s="40" t="s">
        <v>301</v>
      </c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2" t="s">
        <v>57</v>
      </c>
      <c r="B30" s="2" t="s">
        <v>65</v>
      </c>
      <c r="C30" s="2" t="s">
        <v>62</v>
      </c>
      <c r="D30" s="2" t="s">
        <v>63</v>
      </c>
      <c r="E30" s="2" t="s">
        <v>294</v>
      </c>
      <c r="F30" s="2" t="s">
        <v>295</v>
      </c>
      <c r="G30" s="2" t="s">
        <v>302</v>
      </c>
      <c r="H30" s="2" t="s">
        <v>303</v>
      </c>
      <c r="I30" s="2" t="s">
        <v>304</v>
      </c>
      <c r="J30" s="2" t="s">
        <v>305</v>
      </c>
      <c r="K30" s="2" t="s">
        <v>306</v>
      </c>
      <c r="L30" s="2" t="s">
        <v>307</v>
      </c>
      <c r="M30" s="2" t="s">
        <v>308</v>
      </c>
      <c r="N30" s="2" t="s">
        <v>43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21" t="str">
        <f>IF(Objekte!$A6="","",Objekte!$A6)</f>
        <v>E-01</v>
      </c>
      <c r="B31" s="21" t="str">
        <f>IF($A31="","",IF(IFERROR(VLOOKUP($A31,Objekte!$A$6:$T$35,8,FALSE),"")="frei","Leerstand/Eigentümer",IFERROR(VLOOKUP($A31,Objekte!$A$6:$T$35,9,FALSE),"")))</f>
        <v>Jonas Weber</v>
      </c>
      <c r="C31" s="33">
        <f>IF($A31="","",IFERROR(VLOOKUP($A31,Objekte!$A$6:$T$35,6,FALSE),0))</f>
        <v>72.5</v>
      </c>
      <c r="D31" s="33">
        <f>IF($A31="","",IFERROR(VLOOKUP($A31,Objekte!$A$6:$T$35,7,FALSE),0))</f>
        <v>2</v>
      </c>
      <c r="E31" s="34">
        <v>6200</v>
      </c>
      <c r="F31" s="34">
        <v>21</v>
      </c>
      <c r="G31" s="20">
        <f>IF($A31="","",IF(IFERROR(VLOOKUP($A31,Objekte!$A$6:$T$35,8,FALSE),"")="vermietet",IFERROR(VLOOKUP($A31,Objekte!$A$6:$T$35,13,FALSE)*12,0),0))</f>
        <v>2760</v>
      </c>
      <c r="H31" s="20">
        <f t="shared" ref="H31:H60" si="1">IF($A31="","",IFERROR(SUMIFS($E$10:$E$21,$B$10:$B$21,"Fläche",$F$10:$F$21,"Ja")*$C31/SUMIFS($G$10:$G$21,$B$10:$B$21,"Fläche",$F$10:$F$21,"Ja"),0))</f>
        <v>176.26146788990826</v>
      </c>
      <c r="I31" s="20">
        <f t="shared" ref="I31:I60" si="2">IF($A31="","",IFERROR(SUMIFS($E$10:$E$21,$B$10:$B$21,"Personen",$F$10:$F$21,"Ja")*$D31/SUMIFS($G$10:$G$21,$B$10:$B$21,"Personen",$F$10:$F$21,"Ja"),0))</f>
        <v>268.33333333333331</v>
      </c>
      <c r="J31" s="20">
        <f t="shared" ref="J31:J60" si="3">IF($A31="","",IFERROR(SUMIFS($E$10:$E$21,$B$10:$B$21,"Einheiten",$F$10:$F$21,"Ja")/SUMIFS($G$10:$G$21,$B$10:$B$21,"Einheiten",$F$10:$F$21,"Ja"),0))</f>
        <v>20</v>
      </c>
      <c r="K31" s="20">
        <f t="shared" ref="K31:K60" si="4">IF($A31="","",IFERROR(SUMIFS($E$10:$E$21,$B$10:$B$21,"Verbrauch Heizung",$F$10:$F$21,"Ja")*$E31/SUMIFS($G$10:$G$21,$B$10:$B$21,"Verbrauch Heizung",$F$10:$F$21,"Ja"),0)+IFERROR(SUMIFS($E$10:$E$21,$B$10:$B$21,"Verbrauch Warmwasser",$F$10:$F$21,"Ja")*$F31/SUMIFS($G$10:$G$21,$B$10:$B$21,"Verbrauch Warmwasser",$F$10:$F$21,"Ja"),0))</f>
        <v>498.11666666666667</v>
      </c>
      <c r="L31" s="20">
        <f t="shared" ref="L31:L60" si="5">IF($A31="","",SUM($H31:$K31))</f>
        <v>962.71146788990825</v>
      </c>
      <c r="M31" s="20">
        <f t="shared" ref="M31:M60" si="6">IF($A31="","",$L31-$G31)</f>
        <v>-1797.2885321100916</v>
      </c>
      <c r="N31" s="21" t="str">
        <f>IF($A31="","",IF(IFERROR(VLOOKUP($A31,Objekte!$A$6:$T$35,8,FALSE),"")="frei","Eigentümeranteil",IF($M31&gt;0,"Nachzahlung",IF($M31&lt;0,"Guthaben","ausgeglichen"))))</f>
        <v>Guthaben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21" t="str">
        <f>IF(Objekte!$A7="","",Objekte!$A7)</f>
        <v>E-02</v>
      </c>
      <c r="B32" s="21" t="str">
        <f>IF($A32="","",IF(IFERROR(VLOOKUP($A32,Objekte!$A$6:$T$35,8,FALSE),"")="frei","Leerstand/Eigentümer",IFERROR(VLOOKUP($A32,Objekte!$A$6:$T$35,9,FALSE),"")))</f>
        <v>Mara König</v>
      </c>
      <c r="C32" s="33">
        <f>IF($A32="","",IFERROR(VLOOKUP($A32,Objekte!$A$6:$T$35,6,FALSE),0))</f>
        <v>68</v>
      </c>
      <c r="D32" s="33">
        <f>IF($A32="","",IFERROR(VLOOKUP($A32,Objekte!$A$6:$T$35,7,FALSE),0))</f>
        <v>1</v>
      </c>
      <c r="E32" s="34">
        <v>4800</v>
      </c>
      <c r="F32" s="34">
        <v>16</v>
      </c>
      <c r="G32" s="20">
        <f>IF($A32="","",IF(IFERROR(VLOOKUP($A32,Objekte!$A$6:$T$35,8,FALSE),"")="vermietet",IFERROR(VLOOKUP($A32,Objekte!$A$6:$T$35,13,FALSE)*12,0),0))</f>
        <v>2520</v>
      </c>
      <c r="H32" s="20">
        <f t="shared" si="1"/>
        <v>165.32110091743118</v>
      </c>
      <c r="I32" s="20">
        <f t="shared" si="2"/>
        <v>134.16666666666666</v>
      </c>
      <c r="J32" s="20">
        <f t="shared" si="3"/>
        <v>20</v>
      </c>
      <c r="K32" s="20">
        <f t="shared" si="4"/>
        <v>384.8</v>
      </c>
      <c r="L32" s="20">
        <f t="shared" si="5"/>
        <v>704.28776758409776</v>
      </c>
      <c r="M32" s="20">
        <f t="shared" si="6"/>
        <v>-1815.7122324159022</v>
      </c>
      <c r="N32" s="21" t="str">
        <f>IF($A32="","",IF(IFERROR(VLOOKUP($A32,Objekte!$A$6:$T$35,8,FALSE),"")="frei","Eigentümeranteil",IF($M32&gt;0,"Nachzahlung",IF($M32&lt;0,"Guthaben","ausgeglichen"))))</f>
        <v>Guthaben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21" t="str">
        <f>IF(Objekte!$A8="","",Objekte!$A8)</f>
        <v>E-03</v>
      </c>
      <c r="B33" s="21" t="str">
        <f>IF($A33="","",IF(IFERROR(VLOOKUP($A33,Objekte!$A$6:$T$35,8,FALSE),"")="frei","Leerstand/Eigentümer",IFERROR(VLOOKUP($A33,Objekte!$A$6:$T$35,9,FALSE),"")))</f>
        <v>Lea Fischer</v>
      </c>
      <c r="C33" s="33">
        <f>IF($A33="","",IFERROR(VLOOKUP($A33,Objekte!$A$6:$T$35,6,FALSE),0))</f>
        <v>81</v>
      </c>
      <c r="D33" s="33">
        <f>IF($A33="","",IFERROR(VLOOKUP($A33,Objekte!$A$6:$T$35,7,FALSE),0))</f>
        <v>3</v>
      </c>
      <c r="E33" s="34">
        <v>7600</v>
      </c>
      <c r="F33" s="34">
        <v>31</v>
      </c>
      <c r="G33" s="20">
        <f>IF($A33="","",IF(IFERROR(VLOOKUP($A33,Objekte!$A$6:$T$35,8,FALSE),"")="vermietet",IFERROR(VLOOKUP($A33,Objekte!$A$6:$T$35,13,FALSE)*12,0),0))</f>
        <v>3000</v>
      </c>
      <c r="H33" s="20">
        <f t="shared" si="1"/>
        <v>196.92660550458714</v>
      </c>
      <c r="I33" s="20">
        <f t="shared" si="2"/>
        <v>402.5</v>
      </c>
      <c r="J33" s="20">
        <f t="shared" si="3"/>
        <v>20</v>
      </c>
      <c r="K33" s="20">
        <f t="shared" si="4"/>
        <v>627.68333333333328</v>
      </c>
      <c r="L33" s="20">
        <f t="shared" si="5"/>
        <v>1247.1099388379203</v>
      </c>
      <c r="M33" s="20">
        <f t="shared" si="6"/>
        <v>-1752.8900611620797</v>
      </c>
      <c r="N33" s="21" t="str">
        <f>IF($A33="","",IF(IFERROR(VLOOKUP($A33,Objekte!$A$6:$T$35,8,FALSE),"")="frei","Eigentümeranteil",IF($M33&gt;0,"Nachzahlung",IF($M33&lt;0,"Guthaben","ausgeglichen"))))</f>
        <v>Guthaben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21" t="str">
        <f>IF(Objekte!$A9="","",Objekte!$A9)</f>
        <v>E-04</v>
      </c>
      <c r="B34" s="21" t="str">
        <f>IF($A34="","",IF(IFERROR(VLOOKUP($A34,Objekte!$A$6:$T$35,8,FALSE),"")="frei","Leerstand/Eigentümer",IFERROR(VLOOKUP($A34,Objekte!$A$6:$T$35,9,FALSE),"")))</f>
        <v>Leerstand/Eigentümer</v>
      </c>
      <c r="C34" s="33">
        <f>IF($A34="","",IFERROR(VLOOKUP($A34,Objekte!$A$6:$T$35,6,FALSE),0))</f>
        <v>76</v>
      </c>
      <c r="D34" s="33">
        <f>IF($A34="","",IFERROR(VLOOKUP($A34,Objekte!$A$6:$T$35,7,FALSE),0))</f>
        <v>2</v>
      </c>
      <c r="E34" s="34">
        <v>0</v>
      </c>
      <c r="F34" s="34">
        <v>0</v>
      </c>
      <c r="G34" s="20">
        <f>IF($A34="","",IF(IFERROR(VLOOKUP($A34,Objekte!$A$6:$T$35,8,FALSE),"")="vermietet",IFERROR(VLOOKUP($A34,Objekte!$A$6:$T$35,13,FALSE)*12,0),0))</f>
        <v>0</v>
      </c>
      <c r="H34" s="20">
        <f t="shared" si="1"/>
        <v>184.77064220183487</v>
      </c>
      <c r="I34" s="20">
        <f t="shared" si="2"/>
        <v>268.33333333333331</v>
      </c>
      <c r="J34" s="20">
        <f t="shared" si="3"/>
        <v>20</v>
      </c>
      <c r="K34" s="20">
        <f t="shared" si="4"/>
        <v>0</v>
      </c>
      <c r="L34" s="20">
        <f t="shared" si="5"/>
        <v>473.10397553516816</v>
      </c>
      <c r="M34" s="20">
        <f t="shared" si="6"/>
        <v>473.10397553516816</v>
      </c>
      <c r="N34" s="21" t="str">
        <f>IF($A34="","",IF(IFERROR(VLOOKUP($A34,Objekte!$A$6:$T$35,8,FALSE),"")="frei","Eigentümeranteil",IF($M34&gt;0,"Nachzahlung",IF($M34&lt;0,"Guthaben","ausgeglichen"))))</f>
        <v>Eigentümeranteil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21" t="str">
        <f>IF(Objekte!$A10="","",Objekte!$A10)</f>
        <v>E-05</v>
      </c>
      <c r="B35" s="21" t="str">
        <f>IF($A35="","",IF(IFERROR(VLOOKUP($A35,Objekte!$A$6:$T$35,8,FALSE),"")="frei","Leerstand/Eigentümer",IFERROR(VLOOKUP($A35,Objekte!$A$6:$T$35,9,FALSE),"")))</f>
        <v>Nico Brandt</v>
      </c>
      <c r="C35" s="33">
        <f>IF($A35="","",IFERROR(VLOOKUP($A35,Objekte!$A$6:$T$35,6,FALSE),0))</f>
        <v>54</v>
      </c>
      <c r="D35" s="33">
        <f>IF($A35="","",IFERROR(VLOOKUP($A35,Objekte!$A$6:$T$35,7,FALSE),0))</f>
        <v>1</v>
      </c>
      <c r="E35" s="34">
        <v>3900</v>
      </c>
      <c r="F35" s="34">
        <v>12</v>
      </c>
      <c r="G35" s="20">
        <f>IF($A35="","",IF(IFERROR(VLOOKUP($A35,Objekte!$A$6:$T$35,8,FALSE),"")="vermietet",IFERROR(VLOOKUP($A35,Objekte!$A$6:$T$35,13,FALSE)*12,0),0))</f>
        <v>2160</v>
      </c>
      <c r="H35" s="20">
        <f t="shared" si="1"/>
        <v>131.28440366972478</v>
      </c>
      <c r="I35" s="20">
        <f t="shared" si="2"/>
        <v>134.16666666666666</v>
      </c>
      <c r="J35" s="20">
        <f t="shared" si="3"/>
        <v>20</v>
      </c>
      <c r="K35" s="20">
        <f t="shared" si="4"/>
        <v>309.39999999999998</v>
      </c>
      <c r="L35" s="20">
        <f t="shared" si="5"/>
        <v>594.85107033639144</v>
      </c>
      <c r="M35" s="20">
        <f t="shared" si="6"/>
        <v>-1565.1489296636087</v>
      </c>
      <c r="N35" s="21" t="str">
        <f>IF($A35="","",IF(IFERROR(VLOOKUP($A35,Objekte!$A$6:$T$35,8,FALSE),"")="frei","Eigentümeranteil",IF($M35&gt;0,"Nachzahlung",IF($M35&lt;0,"Guthaben","ausgeglichen"))))</f>
        <v>Guthaben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21" t="str">
        <f>IF(Objekte!$A11="","",Objekte!$A11)</f>
        <v>E-06</v>
      </c>
      <c r="B36" s="21" t="str">
        <f>IF($A36="","",IF(IFERROR(VLOOKUP($A36,Objekte!$A$6:$T$35,8,FALSE),"")="frei","Leerstand/Eigentümer",IFERROR(VLOOKUP($A36,Objekte!$A$6:$T$35,9,FALSE),"")))</f>
        <v>Timo Seidel</v>
      </c>
      <c r="C36" s="33">
        <f>IF($A36="","",IFERROR(VLOOKUP($A36,Objekte!$A$6:$T$35,6,FALSE),0))</f>
        <v>18</v>
      </c>
      <c r="D36" s="33">
        <f>IF($A36="","",IFERROR(VLOOKUP($A36,Objekte!$A$6:$T$35,7,FALSE),0))</f>
        <v>0</v>
      </c>
      <c r="E36" s="34">
        <v>0</v>
      </c>
      <c r="F36" s="34">
        <v>0</v>
      </c>
      <c r="G36" s="20">
        <f>IF($A36="","",IF(IFERROR(VLOOKUP($A36,Objekte!$A$6:$T$35,8,FALSE),"")="vermietet",IFERROR(VLOOKUP($A36,Objekte!$A$6:$T$35,13,FALSE)*12,0),0))</f>
        <v>0</v>
      </c>
      <c r="H36" s="20">
        <f t="shared" si="1"/>
        <v>43.761467889908253</v>
      </c>
      <c r="I36" s="20">
        <f t="shared" si="2"/>
        <v>0</v>
      </c>
      <c r="J36" s="20">
        <f t="shared" si="3"/>
        <v>20</v>
      </c>
      <c r="K36" s="20">
        <f t="shared" si="4"/>
        <v>0</v>
      </c>
      <c r="L36" s="20">
        <f t="shared" si="5"/>
        <v>63.761467889908253</v>
      </c>
      <c r="M36" s="20">
        <f t="shared" si="6"/>
        <v>63.761467889908253</v>
      </c>
      <c r="N36" s="21" t="str">
        <f>IF($A36="","",IF(IFERROR(VLOOKUP($A36,Objekte!$A$6:$T$35,8,FALSE),"")="frei","Eigentümeranteil",IF($M36&gt;0,"Nachzahlung",IF($M36&lt;0,"Guthaben","ausgeglichen"))))</f>
        <v>Nachzahlung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21" t="str">
        <f>IF(Objekte!$A12="","",Objekte!$A12)</f>
        <v>E-07</v>
      </c>
      <c r="B37" s="21" t="str">
        <f>IF($A37="","",IF(IFERROR(VLOOKUP($A37,Objekte!$A$6:$T$35,8,FALSE),"")="frei","Leerstand/Eigentümer",IFERROR(VLOOKUP($A37,Objekte!$A$6:$T$35,9,FALSE),"")))</f>
        <v>Leerstand/Eigentümer</v>
      </c>
      <c r="C37" s="33">
        <f>IF($A37="","",IFERROR(VLOOKUP($A37,Objekte!$A$6:$T$35,6,FALSE),0))</f>
        <v>12</v>
      </c>
      <c r="D37" s="33">
        <f>IF($A37="","",IFERROR(VLOOKUP($A37,Objekte!$A$6:$T$35,7,FALSE),0))</f>
        <v>0</v>
      </c>
      <c r="E37" s="34">
        <v>0</v>
      </c>
      <c r="F37" s="34">
        <v>0</v>
      </c>
      <c r="G37" s="20">
        <f>IF($A37="","",IF(IFERROR(VLOOKUP($A37,Objekte!$A$6:$T$35,8,FALSE),"")="vermietet",IFERROR(VLOOKUP($A37,Objekte!$A$6:$T$35,13,FALSE)*12,0),0))</f>
        <v>0</v>
      </c>
      <c r="H37" s="20">
        <f t="shared" si="1"/>
        <v>29.174311926605505</v>
      </c>
      <c r="I37" s="20">
        <f t="shared" si="2"/>
        <v>0</v>
      </c>
      <c r="J37" s="20">
        <f t="shared" si="3"/>
        <v>20</v>
      </c>
      <c r="K37" s="20">
        <f t="shared" si="4"/>
        <v>0</v>
      </c>
      <c r="L37" s="20">
        <f t="shared" si="5"/>
        <v>49.174311926605505</v>
      </c>
      <c r="M37" s="20">
        <f t="shared" si="6"/>
        <v>49.174311926605505</v>
      </c>
      <c r="N37" s="21" t="str">
        <f>IF($A37="","",IF(IFERROR(VLOOKUP($A37,Objekte!$A$6:$T$35,8,FALSE),"")="frei","Eigentümeranteil",IF($M37&gt;0,"Nachzahlung",IF($M37&lt;0,"Guthaben","ausgeglichen"))))</f>
        <v>Eigentümeranteil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21" t="str">
        <f>IF(Objekte!$A13="","",Objekte!$A13)</f>
        <v/>
      </c>
      <c r="B38" s="21" t="str">
        <f>IF($A38="","",IF(IFERROR(VLOOKUP($A38,Objekte!$A$6:$T$35,8,FALSE),"")="frei","Leerstand/Eigentümer",IFERROR(VLOOKUP($A38,Objekte!$A$6:$T$35,9,FALSE),"")))</f>
        <v/>
      </c>
      <c r="C38" s="33" t="str">
        <f>IF($A38="","",IFERROR(VLOOKUP($A38,Objekte!$A$6:$T$35,6,FALSE),0))</f>
        <v/>
      </c>
      <c r="D38" s="33" t="str">
        <f>IF($A38="","",IFERROR(VLOOKUP($A38,Objekte!$A$6:$T$35,7,FALSE),0))</f>
        <v/>
      </c>
      <c r="E38" s="34"/>
      <c r="F38" s="34"/>
      <c r="G38" s="20" t="str">
        <f>IF($A38="","",IF(IFERROR(VLOOKUP($A38,Objekte!$A$6:$T$35,8,FALSE),"")="vermietet",IFERROR(VLOOKUP($A38,Objekte!$A$6:$T$35,13,FALSE)*12,0),0))</f>
        <v/>
      </c>
      <c r="H38" s="20" t="str">
        <f t="shared" si="1"/>
        <v/>
      </c>
      <c r="I38" s="20" t="str">
        <f t="shared" si="2"/>
        <v/>
      </c>
      <c r="J38" s="20" t="str">
        <f t="shared" si="3"/>
        <v/>
      </c>
      <c r="K38" s="20" t="str">
        <f t="shared" si="4"/>
        <v/>
      </c>
      <c r="L38" s="20" t="str">
        <f t="shared" si="5"/>
        <v/>
      </c>
      <c r="M38" s="20" t="str">
        <f t="shared" si="6"/>
        <v/>
      </c>
      <c r="N38" s="21" t="str">
        <f>IF($A38="","",IF(IFERROR(VLOOKUP($A38,Objekte!$A$6:$T$35,8,FALSE),"")="frei","Eigentümeranteil",IF($M38&gt;0,"Nachzahlung",IF($M38&lt;0,"Guthaben","ausgeglichen"))))</f>
        <v/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21" t="str">
        <f>IF(Objekte!$A14="","",Objekte!$A14)</f>
        <v/>
      </c>
      <c r="B39" s="21" t="str">
        <f>IF($A39="","",IF(IFERROR(VLOOKUP($A39,Objekte!$A$6:$T$35,8,FALSE),"")="frei","Leerstand/Eigentümer",IFERROR(VLOOKUP($A39,Objekte!$A$6:$T$35,9,FALSE),"")))</f>
        <v/>
      </c>
      <c r="C39" s="33" t="str">
        <f>IF($A39="","",IFERROR(VLOOKUP($A39,Objekte!$A$6:$T$35,6,FALSE),0))</f>
        <v/>
      </c>
      <c r="D39" s="33" t="str">
        <f>IF($A39="","",IFERROR(VLOOKUP($A39,Objekte!$A$6:$T$35,7,FALSE),0))</f>
        <v/>
      </c>
      <c r="E39" s="34"/>
      <c r="F39" s="34"/>
      <c r="G39" s="20" t="str">
        <f>IF($A39="","",IF(IFERROR(VLOOKUP($A39,Objekte!$A$6:$T$35,8,FALSE),"")="vermietet",IFERROR(VLOOKUP($A39,Objekte!$A$6:$T$35,13,FALSE)*12,0),0))</f>
        <v/>
      </c>
      <c r="H39" s="20" t="str">
        <f t="shared" si="1"/>
        <v/>
      </c>
      <c r="I39" s="20" t="str">
        <f t="shared" si="2"/>
        <v/>
      </c>
      <c r="J39" s="20" t="str">
        <f t="shared" si="3"/>
        <v/>
      </c>
      <c r="K39" s="20" t="str">
        <f t="shared" si="4"/>
        <v/>
      </c>
      <c r="L39" s="20" t="str">
        <f t="shared" si="5"/>
        <v/>
      </c>
      <c r="M39" s="20" t="str">
        <f t="shared" si="6"/>
        <v/>
      </c>
      <c r="N39" s="21" t="str">
        <f>IF($A39="","",IF(IFERROR(VLOOKUP($A39,Objekte!$A$6:$T$35,8,FALSE),"")="frei","Eigentümeranteil",IF($M39&gt;0,"Nachzahlung",IF($M39&lt;0,"Guthaben","ausgeglichen"))))</f>
        <v/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21" t="str">
        <f>IF(Objekte!$A15="","",Objekte!$A15)</f>
        <v/>
      </c>
      <c r="B40" s="21" t="str">
        <f>IF($A40="","",IF(IFERROR(VLOOKUP($A40,Objekte!$A$6:$T$35,8,FALSE),"")="frei","Leerstand/Eigentümer",IFERROR(VLOOKUP($A40,Objekte!$A$6:$T$35,9,FALSE),"")))</f>
        <v/>
      </c>
      <c r="C40" s="33" t="str">
        <f>IF($A40="","",IFERROR(VLOOKUP($A40,Objekte!$A$6:$T$35,6,FALSE),0))</f>
        <v/>
      </c>
      <c r="D40" s="33" t="str">
        <f>IF($A40="","",IFERROR(VLOOKUP($A40,Objekte!$A$6:$T$35,7,FALSE),0))</f>
        <v/>
      </c>
      <c r="E40" s="34"/>
      <c r="F40" s="34"/>
      <c r="G40" s="20" t="str">
        <f>IF($A40="","",IF(IFERROR(VLOOKUP($A40,Objekte!$A$6:$T$35,8,FALSE),"")="vermietet",IFERROR(VLOOKUP($A40,Objekte!$A$6:$T$35,13,FALSE)*12,0),0))</f>
        <v/>
      </c>
      <c r="H40" s="20" t="str">
        <f t="shared" si="1"/>
        <v/>
      </c>
      <c r="I40" s="20" t="str">
        <f t="shared" si="2"/>
        <v/>
      </c>
      <c r="J40" s="20" t="str">
        <f t="shared" si="3"/>
        <v/>
      </c>
      <c r="K40" s="20" t="str">
        <f t="shared" si="4"/>
        <v/>
      </c>
      <c r="L40" s="20" t="str">
        <f t="shared" si="5"/>
        <v/>
      </c>
      <c r="M40" s="20" t="str">
        <f t="shared" si="6"/>
        <v/>
      </c>
      <c r="N40" s="21" t="str">
        <f>IF($A40="","",IF(IFERROR(VLOOKUP($A40,Objekte!$A$6:$T$35,8,FALSE),"")="frei","Eigentümeranteil",IF($M40&gt;0,"Nachzahlung",IF($M40&lt;0,"Guthaben","ausgeglichen"))))</f>
        <v/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21" t="str">
        <f>IF(Objekte!$A16="","",Objekte!$A16)</f>
        <v/>
      </c>
      <c r="B41" s="21" t="str">
        <f>IF($A41="","",IF(IFERROR(VLOOKUP($A41,Objekte!$A$6:$T$35,8,FALSE),"")="frei","Leerstand/Eigentümer",IFERROR(VLOOKUP($A41,Objekte!$A$6:$T$35,9,FALSE),"")))</f>
        <v/>
      </c>
      <c r="C41" s="33" t="str">
        <f>IF($A41="","",IFERROR(VLOOKUP($A41,Objekte!$A$6:$T$35,6,FALSE),0))</f>
        <v/>
      </c>
      <c r="D41" s="33" t="str">
        <f>IF($A41="","",IFERROR(VLOOKUP($A41,Objekte!$A$6:$T$35,7,FALSE),0))</f>
        <v/>
      </c>
      <c r="E41" s="34"/>
      <c r="F41" s="34"/>
      <c r="G41" s="20" t="str">
        <f>IF($A41="","",IF(IFERROR(VLOOKUP($A41,Objekte!$A$6:$T$35,8,FALSE),"")="vermietet",IFERROR(VLOOKUP($A41,Objekte!$A$6:$T$35,13,FALSE)*12,0),0))</f>
        <v/>
      </c>
      <c r="H41" s="20" t="str">
        <f t="shared" si="1"/>
        <v/>
      </c>
      <c r="I41" s="20" t="str">
        <f t="shared" si="2"/>
        <v/>
      </c>
      <c r="J41" s="20" t="str">
        <f t="shared" si="3"/>
        <v/>
      </c>
      <c r="K41" s="20" t="str">
        <f t="shared" si="4"/>
        <v/>
      </c>
      <c r="L41" s="20" t="str">
        <f t="shared" si="5"/>
        <v/>
      </c>
      <c r="M41" s="20" t="str">
        <f t="shared" si="6"/>
        <v/>
      </c>
      <c r="N41" s="21" t="str">
        <f>IF($A41="","",IF(IFERROR(VLOOKUP($A41,Objekte!$A$6:$T$35,8,FALSE),"")="frei","Eigentümeranteil",IF($M41&gt;0,"Nachzahlung",IF($M41&lt;0,"Guthaben","ausgeglichen"))))</f>
        <v/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21" t="str">
        <f>IF(Objekte!$A17="","",Objekte!$A17)</f>
        <v/>
      </c>
      <c r="B42" s="21" t="str">
        <f>IF($A42="","",IF(IFERROR(VLOOKUP($A42,Objekte!$A$6:$T$35,8,FALSE),"")="frei","Leerstand/Eigentümer",IFERROR(VLOOKUP($A42,Objekte!$A$6:$T$35,9,FALSE),"")))</f>
        <v/>
      </c>
      <c r="C42" s="33" t="str">
        <f>IF($A42="","",IFERROR(VLOOKUP($A42,Objekte!$A$6:$T$35,6,FALSE),0))</f>
        <v/>
      </c>
      <c r="D42" s="33" t="str">
        <f>IF($A42="","",IFERROR(VLOOKUP($A42,Objekte!$A$6:$T$35,7,FALSE),0))</f>
        <v/>
      </c>
      <c r="E42" s="34"/>
      <c r="F42" s="34"/>
      <c r="G42" s="20" t="str">
        <f>IF($A42="","",IF(IFERROR(VLOOKUP($A42,Objekte!$A$6:$T$35,8,FALSE),"")="vermietet",IFERROR(VLOOKUP($A42,Objekte!$A$6:$T$35,13,FALSE)*12,0),0))</f>
        <v/>
      </c>
      <c r="H42" s="20" t="str">
        <f t="shared" si="1"/>
        <v/>
      </c>
      <c r="I42" s="20" t="str">
        <f t="shared" si="2"/>
        <v/>
      </c>
      <c r="J42" s="20" t="str">
        <f t="shared" si="3"/>
        <v/>
      </c>
      <c r="K42" s="20" t="str">
        <f t="shared" si="4"/>
        <v/>
      </c>
      <c r="L42" s="20" t="str">
        <f t="shared" si="5"/>
        <v/>
      </c>
      <c r="M42" s="20" t="str">
        <f t="shared" si="6"/>
        <v/>
      </c>
      <c r="N42" s="21" t="str">
        <f>IF($A42="","",IF(IFERROR(VLOOKUP($A42,Objekte!$A$6:$T$35,8,FALSE),"")="frei","Eigentümeranteil",IF($M42&gt;0,"Nachzahlung",IF($M42&lt;0,"Guthaben","ausgeglichen"))))</f>
        <v/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21" t="str">
        <f>IF(Objekte!$A18="","",Objekte!$A18)</f>
        <v/>
      </c>
      <c r="B43" s="21" t="str">
        <f>IF($A43="","",IF(IFERROR(VLOOKUP($A43,Objekte!$A$6:$T$35,8,FALSE),"")="frei","Leerstand/Eigentümer",IFERROR(VLOOKUP($A43,Objekte!$A$6:$T$35,9,FALSE),"")))</f>
        <v/>
      </c>
      <c r="C43" s="33" t="str">
        <f>IF($A43="","",IFERROR(VLOOKUP($A43,Objekte!$A$6:$T$35,6,FALSE),0))</f>
        <v/>
      </c>
      <c r="D43" s="33" t="str">
        <f>IF($A43="","",IFERROR(VLOOKUP($A43,Objekte!$A$6:$T$35,7,FALSE),0))</f>
        <v/>
      </c>
      <c r="E43" s="34"/>
      <c r="F43" s="34"/>
      <c r="G43" s="20" t="str">
        <f>IF($A43="","",IF(IFERROR(VLOOKUP($A43,Objekte!$A$6:$T$35,8,FALSE),"")="vermietet",IFERROR(VLOOKUP($A43,Objekte!$A$6:$T$35,13,FALSE)*12,0),0))</f>
        <v/>
      </c>
      <c r="H43" s="20" t="str">
        <f t="shared" si="1"/>
        <v/>
      </c>
      <c r="I43" s="20" t="str">
        <f t="shared" si="2"/>
        <v/>
      </c>
      <c r="J43" s="20" t="str">
        <f t="shared" si="3"/>
        <v/>
      </c>
      <c r="K43" s="20" t="str">
        <f t="shared" si="4"/>
        <v/>
      </c>
      <c r="L43" s="20" t="str">
        <f t="shared" si="5"/>
        <v/>
      </c>
      <c r="M43" s="20" t="str">
        <f t="shared" si="6"/>
        <v/>
      </c>
      <c r="N43" s="21" t="str">
        <f>IF($A43="","",IF(IFERROR(VLOOKUP($A43,Objekte!$A$6:$T$35,8,FALSE),"")="frei","Eigentümeranteil",IF($M43&gt;0,"Nachzahlung",IF($M43&lt;0,"Guthaben","ausgeglichen"))))</f>
        <v/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21" t="str">
        <f>IF(Objekte!$A19="","",Objekte!$A19)</f>
        <v/>
      </c>
      <c r="B44" s="21" t="str">
        <f>IF($A44="","",IF(IFERROR(VLOOKUP($A44,Objekte!$A$6:$T$35,8,FALSE),"")="frei","Leerstand/Eigentümer",IFERROR(VLOOKUP($A44,Objekte!$A$6:$T$35,9,FALSE),"")))</f>
        <v/>
      </c>
      <c r="C44" s="33" t="str">
        <f>IF($A44="","",IFERROR(VLOOKUP($A44,Objekte!$A$6:$T$35,6,FALSE),0))</f>
        <v/>
      </c>
      <c r="D44" s="33" t="str">
        <f>IF($A44="","",IFERROR(VLOOKUP($A44,Objekte!$A$6:$T$35,7,FALSE),0))</f>
        <v/>
      </c>
      <c r="E44" s="34"/>
      <c r="F44" s="34"/>
      <c r="G44" s="20" t="str">
        <f>IF($A44="","",IF(IFERROR(VLOOKUP($A44,Objekte!$A$6:$T$35,8,FALSE),"")="vermietet",IFERROR(VLOOKUP($A44,Objekte!$A$6:$T$35,13,FALSE)*12,0),0))</f>
        <v/>
      </c>
      <c r="H44" s="20" t="str">
        <f t="shared" si="1"/>
        <v/>
      </c>
      <c r="I44" s="20" t="str">
        <f t="shared" si="2"/>
        <v/>
      </c>
      <c r="J44" s="20" t="str">
        <f t="shared" si="3"/>
        <v/>
      </c>
      <c r="K44" s="20" t="str">
        <f t="shared" si="4"/>
        <v/>
      </c>
      <c r="L44" s="20" t="str">
        <f t="shared" si="5"/>
        <v/>
      </c>
      <c r="M44" s="20" t="str">
        <f t="shared" si="6"/>
        <v/>
      </c>
      <c r="N44" s="21" t="str">
        <f>IF($A44="","",IF(IFERROR(VLOOKUP($A44,Objekte!$A$6:$T$35,8,FALSE),"")="frei","Eigentümeranteil",IF($M44&gt;0,"Nachzahlung",IF($M44&lt;0,"Guthaben","ausgeglichen"))))</f>
        <v/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21" t="str">
        <f>IF(Objekte!$A20="","",Objekte!$A20)</f>
        <v/>
      </c>
      <c r="B45" s="21" t="str">
        <f>IF($A45="","",IF(IFERROR(VLOOKUP($A45,Objekte!$A$6:$T$35,8,FALSE),"")="frei","Leerstand/Eigentümer",IFERROR(VLOOKUP($A45,Objekte!$A$6:$T$35,9,FALSE),"")))</f>
        <v/>
      </c>
      <c r="C45" s="33" t="str">
        <f>IF($A45="","",IFERROR(VLOOKUP($A45,Objekte!$A$6:$T$35,6,FALSE),0))</f>
        <v/>
      </c>
      <c r="D45" s="33" t="str">
        <f>IF($A45="","",IFERROR(VLOOKUP($A45,Objekte!$A$6:$T$35,7,FALSE),0))</f>
        <v/>
      </c>
      <c r="E45" s="34"/>
      <c r="F45" s="34"/>
      <c r="G45" s="20" t="str">
        <f>IF($A45="","",IF(IFERROR(VLOOKUP($A45,Objekte!$A$6:$T$35,8,FALSE),"")="vermietet",IFERROR(VLOOKUP($A45,Objekte!$A$6:$T$35,13,FALSE)*12,0),0))</f>
        <v/>
      </c>
      <c r="H45" s="20" t="str">
        <f t="shared" si="1"/>
        <v/>
      </c>
      <c r="I45" s="20" t="str">
        <f t="shared" si="2"/>
        <v/>
      </c>
      <c r="J45" s="20" t="str">
        <f t="shared" si="3"/>
        <v/>
      </c>
      <c r="K45" s="20" t="str">
        <f t="shared" si="4"/>
        <v/>
      </c>
      <c r="L45" s="20" t="str">
        <f t="shared" si="5"/>
        <v/>
      </c>
      <c r="M45" s="20" t="str">
        <f t="shared" si="6"/>
        <v/>
      </c>
      <c r="N45" s="21" t="str">
        <f>IF($A45="","",IF(IFERROR(VLOOKUP($A45,Objekte!$A$6:$T$35,8,FALSE),"")="frei","Eigentümeranteil",IF($M45&gt;0,"Nachzahlung",IF($M45&lt;0,"Guthaben","ausgeglichen"))))</f>
        <v/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21" t="str">
        <f>IF(Objekte!$A21="","",Objekte!$A21)</f>
        <v/>
      </c>
      <c r="B46" s="21" t="str">
        <f>IF($A46="","",IF(IFERROR(VLOOKUP($A46,Objekte!$A$6:$T$35,8,FALSE),"")="frei","Leerstand/Eigentümer",IFERROR(VLOOKUP($A46,Objekte!$A$6:$T$35,9,FALSE),"")))</f>
        <v/>
      </c>
      <c r="C46" s="33" t="str">
        <f>IF($A46="","",IFERROR(VLOOKUP($A46,Objekte!$A$6:$T$35,6,FALSE),0))</f>
        <v/>
      </c>
      <c r="D46" s="33" t="str">
        <f>IF($A46="","",IFERROR(VLOOKUP($A46,Objekte!$A$6:$T$35,7,FALSE),0))</f>
        <v/>
      </c>
      <c r="E46" s="34"/>
      <c r="F46" s="34"/>
      <c r="G46" s="20" t="str">
        <f>IF($A46="","",IF(IFERROR(VLOOKUP($A46,Objekte!$A$6:$T$35,8,FALSE),"")="vermietet",IFERROR(VLOOKUP($A46,Objekte!$A$6:$T$35,13,FALSE)*12,0),0))</f>
        <v/>
      </c>
      <c r="H46" s="20" t="str">
        <f t="shared" si="1"/>
        <v/>
      </c>
      <c r="I46" s="20" t="str">
        <f t="shared" si="2"/>
        <v/>
      </c>
      <c r="J46" s="20" t="str">
        <f t="shared" si="3"/>
        <v/>
      </c>
      <c r="K46" s="20" t="str">
        <f t="shared" si="4"/>
        <v/>
      </c>
      <c r="L46" s="20" t="str">
        <f t="shared" si="5"/>
        <v/>
      </c>
      <c r="M46" s="20" t="str">
        <f t="shared" si="6"/>
        <v/>
      </c>
      <c r="N46" s="21" t="str">
        <f>IF($A46="","",IF(IFERROR(VLOOKUP($A46,Objekte!$A$6:$T$35,8,FALSE),"")="frei","Eigentümeranteil",IF($M46&gt;0,"Nachzahlung",IF($M46&lt;0,"Guthaben","ausgeglichen"))))</f>
        <v/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21" t="str">
        <f>IF(Objekte!$A22="","",Objekte!$A22)</f>
        <v/>
      </c>
      <c r="B47" s="21" t="str">
        <f>IF($A47="","",IF(IFERROR(VLOOKUP($A47,Objekte!$A$6:$T$35,8,FALSE),"")="frei","Leerstand/Eigentümer",IFERROR(VLOOKUP($A47,Objekte!$A$6:$T$35,9,FALSE),"")))</f>
        <v/>
      </c>
      <c r="C47" s="33" t="str">
        <f>IF($A47="","",IFERROR(VLOOKUP($A47,Objekte!$A$6:$T$35,6,FALSE),0))</f>
        <v/>
      </c>
      <c r="D47" s="33" t="str">
        <f>IF($A47="","",IFERROR(VLOOKUP($A47,Objekte!$A$6:$T$35,7,FALSE),0))</f>
        <v/>
      </c>
      <c r="E47" s="34"/>
      <c r="F47" s="34"/>
      <c r="G47" s="20" t="str">
        <f>IF($A47="","",IF(IFERROR(VLOOKUP($A47,Objekte!$A$6:$T$35,8,FALSE),"")="vermietet",IFERROR(VLOOKUP($A47,Objekte!$A$6:$T$35,13,FALSE)*12,0),0))</f>
        <v/>
      </c>
      <c r="H47" s="20" t="str">
        <f t="shared" si="1"/>
        <v/>
      </c>
      <c r="I47" s="20" t="str">
        <f t="shared" si="2"/>
        <v/>
      </c>
      <c r="J47" s="20" t="str">
        <f t="shared" si="3"/>
        <v/>
      </c>
      <c r="K47" s="20" t="str">
        <f t="shared" si="4"/>
        <v/>
      </c>
      <c r="L47" s="20" t="str">
        <f t="shared" si="5"/>
        <v/>
      </c>
      <c r="M47" s="20" t="str">
        <f t="shared" si="6"/>
        <v/>
      </c>
      <c r="N47" s="21" t="str">
        <f>IF($A47="","",IF(IFERROR(VLOOKUP($A47,Objekte!$A$6:$T$35,8,FALSE),"")="frei","Eigentümeranteil",IF($M47&gt;0,"Nachzahlung",IF($M47&lt;0,"Guthaben","ausgeglichen"))))</f>
        <v/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21" t="str">
        <f>IF(Objekte!$A23="","",Objekte!$A23)</f>
        <v/>
      </c>
      <c r="B48" s="21" t="str">
        <f>IF($A48="","",IF(IFERROR(VLOOKUP($A48,Objekte!$A$6:$T$35,8,FALSE),"")="frei","Leerstand/Eigentümer",IFERROR(VLOOKUP($A48,Objekte!$A$6:$T$35,9,FALSE),"")))</f>
        <v/>
      </c>
      <c r="C48" s="33" t="str">
        <f>IF($A48="","",IFERROR(VLOOKUP($A48,Objekte!$A$6:$T$35,6,FALSE),0))</f>
        <v/>
      </c>
      <c r="D48" s="33" t="str">
        <f>IF($A48="","",IFERROR(VLOOKUP($A48,Objekte!$A$6:$T$35,7,FALSE),0))</f>
        <v/>
      </c>
      <c r="E48" s="34"/>
      <c r="F48" s="34"/>
      <c r="G48" s="20" t="str">
        <f>IF($A48="","",IF(IFERROR(VLOOKUP($A48,Objekte!$A$6:$T$35,8,FALSE),"")="vermietet",IFERROR(VLOOKUP($A48,Objekte!$A$6:$T$35,13,FALSE)*12,0),0))</f>
        <v/>
      </c>
      <c r="H48" s="20" t="str">
        <f t="shared" si="1"/>
        <v/>
      </c>
      <c r="I48" s="20" t="str">
        <f t="shared" si="2"/>
        <v/>
      </c>
      <c r="J48" s="20" t="str">
        <f t="shared" si="3"/>
        <v/>
      </c>
      <c r="K48" s="20" t="str">
        <f t="shared" si="4"/>
        <v/>
      </c>
      <c r="L48" s="20" t="str">
        <f t="shared" si="5"/>
        <v/>
      </c>
      <c r="M48" s="20" t="str">
        <f t="shared" si="6"/>
        <v/>
      </c>
      <c r="N48" s="21" t="str">
        <f>IF($A48="","",IF(IFERROR(VLOOKUP($A48,Objekte!$A$6:$T$35,8,FALSE),"")="frei","Eigentümeranteil",IF($M48&gt;0,"Nachzahlung",IF($M48&lt;0,"Guthaben","ausgeglichen"))))</f>
        <v/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21" t="str">
        <f>IF(Objekte!$A24="","",Objekte!$A24)</f>
        <v/>
      </c>
      <c r="B49" s="21" t="str">
        <f>IF($A49="","",IF(IFERROR(VLOOKUP($A49,Objekte!$A$6:$T$35,8,FALSE),"")="frei","Leerstand/Eigentümer",IFERROR(VLOOKUP($A49,Objekte!$A$6:$T$35,9,FALSE),"")))</f>
        <v/>
      </c>
      <c r="C49" s="33" t="str">
        <f>IF($A49="","",IFERROR(VLOOKUP($A49,Objekte!$A$6:$T$35,6,FALSE),0))</f>
        <v/>
      </c>
      <c r="D49" s="33" t="str">
        <f>IF($A49="","",IFERROR(VLOOKUP($A49,Objekte!$A$6:$T$35,7,FALSE),0))</f>
        <v/>
      </c>
      <c r="E49" s="34"/>
      <c r="F49" s="34"/>
      <c r="G49" s="20" t="str">
        <f>IF($A49="","",IF(IFERROR(VLOOKUP($A49,Objekte!$A$6:$T$35,8,FALSE),"")="vermietet",IFERROR(VLOOKUP($A49,Objekte!$A$6:$T$35,13,FALSE)*12,0),0))</f>
        <v/>
      </c>
      <c r="H49" s="20" t="str">
        <f t="shared" si="1"/>
        <v/>
      </c>
      <c r="I49" s="20" t="str">
        <f t="shared" si="2"/>
        <v/>
      </c>
      <c r="J49" s="20" t="str">
        <f t="shared" si="3"/>
        <v/>
      </c>
      <c r="K49" s="20" t="str">
        <f t="shared" si="4"/>
        <v/>
      </c>
      <c r="L49" s="20" t="str">
        <f t="shared" si="5"/>
        <v/>
      </c>
      <c r="M49" s="20" t="str">
        <f t="shared" si="6"/>
        <v/>
      </c>
      <c r="N49" s="21" t="str">
        <f>IF($A49="","",IF(IFERROR(VLOOKUP($A49,Objekte!$A$6:$T$35,8,FALSE),"")="frei","Eigentümeranteil",IF($M49&gt;0,"Nachzahlung",IF($M49&lt;0,"Guthaben","ausgeglichen"))))</f>
        <v/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21" t="str">
        <f>IF(Objekte!$A25="","",Objekte!$A25)</f>
        <v/>
      </c>
      <c r="B50" s="21" t="str">
        <f>IF($A50="","",IF(IFERROR(VLOOKUP($A50,Objekte!$A$6:$T$35,8,FALSE),"")="frei","Leerstand/Eigentümer",IFERROR(VLOOKUP($A50,Objekte!$A$6:$T$35,9,FALSE),"")))</f>
        <v/>
      </c>
      <c r="C50" s="33" t="str">
        <f>IF($A50="","",IFERROR(VLOOKUP($A50,Objekte!$A$6:$T$35,6,FALSE),0))</f>
        <v/>
      </c>
      <c r="D50" s="33" t="str">
        <f>IF($A50="","",IFERROR(VLOOKUP($A50,Objekte!$A$6:$T$35,7,FALSE),0))</f>
        <v/>
      </c>
      <c r="E50" s="34"/>
      <c r="F50" s="34"/>
      <c r="G50" s="20" t="str">
        <f>IF($A50="","",IF(IFERROR(VLOOKUP($A50,Objekte!$A$6:$T$35,8,FALSE),"")="vermietet",IFERROR(VLOOKUP($A50,Objekte!$A$6:$T$35,13,FALSE)*12,0),0))</f>
        <v/>
      </c>
      <c r="H50" s="20" t="str">
        <f t="shared" si="1"/>
        <v/>
      </c>
      <c r="I50" s="20" t="str">
        <f t="shared" si="2"/>
        <v/>
      </c>
      <c r="J50" s="20" t="str">
        <f t="shared" si="3"/>
        <v/>
      </c>
      <c r="K50" s="20" t="str">
        <f t="shared" si="4"/>
        <v/>
      </c>
      <c r="L50" s="20" t="str">
        <f t="shared" si="5"/>
        <v/>
      </c>
      <c r="M50" s="20" t="str">
        <f t="shared" si="6"/>
        <v/>
      </c>
      <c r="N50" s="21" t="str">
        <f>IF($A50="","",IF(IFERROR(VLOOKUP($A50,Objekte!$A$6:$T$35,8,FALSE),"")="frei","Eigentümeranteil",IF($M50&gt;0,"Nachzahlung",IF($M50&lt;0,"Guthaben","ausgeglichen"))))</f>
        <v/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21" t="str">
        <f>IF(Objekte!$A26="","",Objekte!$A26)</f>
        <v/>
      </c>
      <c r="B51" s="21" t="str">
        <f>IF($A51="","",IF(IFERROR(VLOOKUP($A51,Objekte!$A$6:$T$35,8,FALSE),"")="frei","Leerstand/Eigentümer",IFERROR(VLOOKUP($A51,Objekte!$A$6:$T$35,9,FALSE),"")))</f>
        <v/>
      </c>
      <c r="C51" s="33" t="str">
        <f>IF($A51="","",IFERROR(VLOOKUP($A51,Objekte!$A$6:$T$35,6,FALSE),0))</f>
        <v/>
      </c>
      <c r="D51" s="33" t="str">
        <f>IF($A51="","",IFERROR(VLOOKUP($A51,Objekte!$A$6:$T$35,7,FALSE),0))</f>
        <v/>
      </c>
      <c r="E51" s="34"/>
      <c r="F51" s="34"/>
      <c r="G51" s="20" t="str">
        <f>IF($A51="","",IF(IFERROR(VLOOKUP($A51,Objekte!$A$6:$T$35,8,FALSE),"")="vermietet",IFERROR(VLOOKUP($A51,Objekte!$A$6:$T$35,13,FALSE)*12,0),0))</f>
        <v/>
      </c>
      <c r="H51" s="20" t="str">
        <f t="shared" si="1"/>
        <v/>
      </c>
      <c r="I51" s="20" t="str">
        <f t="shared" si="2"/>
        <v/>
      </c>
      <c r="J51" s="20" t="str">
        <f t="shared" si="3"/>
        <v/>
      </c>
      <c r="K51" s="20" t="str">
        <f t="shared" si="4"/>
        <v/>
      </c>
      <c r="L51" s="20" t="str">
        <f t="shared" si="5"/>
        <v/>
      </c>
      <c r="M51" s="20" t="str">
        <f t="shared" si="6"/>
        <v/>
      </c>
      <c r="N51" s="21" t="str">
        <f>IF($A51="","",IF(IFERROR(VLOOKUP($A51,Objekte!$A$6:$T$35,8,FALSE),"")="frei","Eigentümeranteil",IF($M51&gt;0,"Nachzahlung",IF($M51&lt;0,"Guthaben","ausgeglichen"))))</f>
        <v/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21" t="str">
        <f>IF(Objekte!$A27="","",Objekte!$A27)</f>
        <v/>
      </c>
      <c r="B52" s="21" t="str">
        <f>IF($A52="","",IF(IFERROR(VLOOKUP($A52,Objekte!$A$6:$T$35,8,FALSE),"")="frei","Leerstand/Eigentümer",IFERROR(VLOOKUP($A52,Objekte!$A$6:$T$35,9,FALSE),"")))</f>
        <v/>
      </c>
      <c r="C52" s="33" t="str">
        <f>IF($A52="","",IFERROR(VLOOKUP($A52,Objekte!$A$6:$T$35,6,FALSE),0))</f>
        <v/>
      </c>
      <c r="D52" s="33" t="str">
        <f>IF($A52="","",IFERROR(VLOOKUP($A52,Objekte!$A$6:$T$35,7,FALSE),0))</f>
        <v/>
      </c>
      <c r="E52" s="34"/>
      <c r="F52" s="34"/>
      <c r="G52" s="20" t="str">
        <f>IF($A52="","",IF(IFERROR(VLOOKUP($A52,Objekte!$A$6:$T$35,8,FALSE),"")="vermietet",IFERROR(VLOOKUP($A52,Objekte!$A$6:$T$35,13,FALSE)*12,0),0))</f>
        <v/>
      </c>
      <c r="H52" s="20" t="str">
        <f t="shared" si="1"/>
        <v/>
      </c>
      <c r="I52" s="20" t="str">
        <f t="shared" si="2"/>
        <v/>
      </c>
      <c r="J52" s="20" t="str">
        <f t="shared" si="3"/>
        <v/>
      </c>
      <c r="K52" s="20" t="str">
        <f t="shared" si="4"/>
        <v/>
      </c>
      <c r="L52" s="20" t="str">
        <f t="shared" si="5"/>
        <v/>
      </c>
      <c r="M52" s="20" t="str">
        <f t="shared" si="6"/>
        <v/>
      </c>
      <c r="N52" s="21" t="str">
        <f>IF($A52="","",IF(IFERROR(VLOOKUP($A52,Objekte!$A$6:$T$35,8,FALSE),"")="frei","Eigentümeranteil",IF($M52&gt;0,"Nachzahlung",IF($M52&lt;0,"Guthaben","ausgeglichen"))))</f>
        <v/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21" t="str">
        <f>IF(Objekte!$A28="","",Objekte!$A28)</f>
        <v/>
      </c>
      <c r="B53" s="21" t="str">
        <f>IF($A53="","",IF(IFERROR(VLOOKUP($A53,Objekte!$A$6:$T$35,8,FALSE),"")="frei","Leerstand/Eigentümer",IFERROR(VLOOKUP($A53,Objekte!$A$6:$T$35,9,FALSE),"")))</f>
        <v/>
      </c>
      <c r="C53" s="33" t="str">
        <f>IF($A53="","",IFERROR(VLOOKUP($A53,Objekte!$A$6:$T$35,6,FALSE),0))</f>
        <v/>
      </c>
      <c r="D53" s="33" t="str">
        <f>IF($A53="","",IFERROR(VLOOKUP($A53,Objekte!$A$6:$T$35,7,FALSE),0))</f>
        <v/>
      </c>
      <c r="E53" s="34"/>
      <c r="F53" s="34"/>
      <c r="G53" s="20" t="str">
        <f>IF($A53="","",IF(IFERROR(VLOOKUP($A53,Objekte!$A$6:$T$35,8,FALSE),"")="vermietet",IFERROR(VLOOKUP($A53,Objekte!$A$6:$T$35,13,FALSE)*12,0),0))</f>
        <v/>
      </c>
      <c r="H53" s="20" t="str">
        <f t="shared" si="1"/>
        <v/>
      </c>
      <c r="I53" s="20" t="str">
        <f t="shared" si="2"/>
        <v/>
      </c>
      <c r="J53" s="20" t="str">
        <f t="shared" si="3"/>
        <v/>
      </c>
      <c r="K53" s="20" t="str">
        <f t="shared" si="4"/>
        <v/>
      </c>
      <c r="L53" s="20" t="str">
        <f t="shared" si="5"/>
        <v/>
      </c>
      <c r="M53" s="20" t="str">
        <f t="shared" si="6"/>
        <v/>
      </c>
      <c r="N53" s="21" t="str">
        <f>IF($A53="","",IF(IFERROR(VLOOKUP($A53,Objekte!$A$6:$T$35,8,FALSE),"")="frei","Eigentümeranteil",IF($M53&gt;0,"Nachzahlung",IF($M53&lt;0,"Guthaben","ausgeglichen"))))</f>
        <v/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21" t="str">
        <f>IF(Objekte!$A29="","",Objekte!$A29)</f>
        <v/>
      </c>
      <c r="B54" s="21" t="str">
        <f>IF($A54="","",IF(IFERROR(VLOOKUP($A54,Objekte!$A$6:$T$35,8,FALSE),"")="frei","Leerstand/Eigentümer",IFERROR(VLOOKUP($A54,Objekte!$A$6:$T$35,9,FALSE),"")))</f>
        <v/>
      </c>
      <c r="C54" s="33" t="str">
        <f>IF($A54="","",IFERROR(VLOOKUP($A54,Objekte!$A$6:$T$35,6,FALSE),0))</f>
        <v/>
      </c>
      <c r="D54" s="33" t="str">
        <f>IF($A54="","",IFERROR(VLOOKUP($A54,Objekte!$A$6:$T$35,7,FALSE),0))</f>
        <v/>
      </c>
      <c r="E54" s="34"/>
      <c r="F54" s="34"/>
      <c r="G54" s="20" t="str">
        <f>IF($A54="","",IF(IFERROR(VLOOKUP($A54,Objekte!$A$6:$T$35,8,FALSE),"")="vermietet",IFERROR(VLOOKUP($A54,Objekte!$A$6:$T$35,13,FALSE)*12,0),0))</f>
        <v/>
      </c>
      <c r="H54" s="20" t="str">
        <f t="shared" si="1"/>
        <v/>
      </c>
      <c r="I54" s="20" t="str">
        <f t="shared" si="2"/>
        <v/>
      </c>
      <c r="J54" s="20" t="str">
        <f t="shared" si="3"/>
        <v/>
      </c>
      <c r="K54" s="20" t="str">
        <f t="shared" si="4"/>
        <v/>
      </c>
      <c r="L54" s="20" t="str">
        <f t="shared" si="5"/>
        <v/>
      </c>
      <c r="M54" s="20" t="str">
        <f t="shared" si="6"/>
        <v/>
      </c>
      <c r="N54" s="21" t="str">
        <f>IF($A54="","",IF(IFERROR(VLOOKUP($A54,Objekte!$A$6:$T$35,8,FALSE),"")="frei","Eigentümeranteil",IF($M54&gt;0,"Nachzahlung",IF($M54&lt;0,"Guthaben","ausgeglichen"))))</f>
        <v/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21" t="str">
        <f>IF(Objekte!$A30="","",Objekte!$A30)</f>
        <v/>
      </c>
      <c r="B55" s="21" t="str">
        <f>IF($A55="","",IF(IFERROR(VLOOKUP($A55,Objekte!$A$6:$T$35,8,FALSE),"")="frei","Leerstand/Eigentümer",IFERROR(VLOOKUP($A55,Objekte!$A$6:$T$35,9,FALSE),"")))</f>
        <v/>
      </c>
      <c r="C55" s="33" t="str">
        <f>IF($A55="","",IFERROR(VLOOKUP($A55,Objekte!$A$6:$T$35,6,FALSE),0))</f>
        <v/>
      </c>
      <c r="D55" s="33" t="str">
        <f>IF($A55="","",IFERROR(VLOOKUP($A55,Objekte!$A$6:$T$35,7,FALSE),0))</f>
        <v/>
      </c>
      <c r="E55" s="34"/>
      <c r="F55" s="34"/>
      <c r="G55" s="20" t="str">
        <f>IF($A55="","",IF(IFERROR(VLOOKUP($A55,Objekte!$A$6:$T$35,8,FALSE),"")="vermietet",IFERROR(VLOOKUP($A55,Objekte!$A$6:$T$35,13,FALSE)*12,0),0))</f>
        <v/>
      </c>
      <c r="H55" s="20" t="str">
        <f t="shared" si="1"/>
        <v/>
      </c>
      <c r="I55" s="20" t="str">
        <f t="shared" si="2"/>
        <v/>
      </c>
      <c r="J55" s="20" t="str">
        <f t="shared" si="3"/>
        <v/>
      </c>
      <c r="K55" s="20" t="str">
        <f t="shared" si="4"/>
        <v/>
      </c>
      <c r="L55" s="20" t="str">
        <f t="shared" si="5"/>
        <v/>
      </c>
      <c r="M55" s="20" t="str">
        <f t="shared" si="6"/>
        <v/>
      </c>
      <c r="N55" s="21" t="str">
        <f>IF($A55="","",IF(IFERROR(VLOOKUP($A55,Objekte!$A$6:$T$35,8,FALSE),"")="frei","Eigentümeranteil",IF($M55&gt;0,"Nachzahlung",IF($M55&lt;0,"Guthaben","ausgeglichen"))))</f>
        <v/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21" t="str">
        <f>IF(Objekte!$A31="","",Objekte!$A31)</f>
        <v/>
      </c>
      <c r="B56" s="21" t="str">
        <f>IF($A56="","",IF(IFERROR(VLOOKUP($A56,Objekte!$A$6:$T$35,8,FALSE),"")="frei","Leerstand/Eigentümer",IFERROR(VLOOKUP($A56,Objekte!$A$6:$T$35,9,FALSE),"")))</f>
        <v/>
      </c>
      <c r="C56" s="33" t="str">
        <f>IF($A56="","",IFERROR(VLOOKUP($A56,Objekte!$A$6:$T$35,6,FALSE),0))</f>
        <v/>
      </c>
      <c r="D56" s="33" t="str">
        <f>IF($A56="","",IFERROR(VLOOKUP($A56,Objekte!$A$6:$T$35,7,FALSE),0))</f>
        <v/>
      </c>
      <c r="E56" s="34"/>
      <c r="F56" s="34"/>
      <c r="G56" s="20" t="str">
        <f>IF($A56="","",IF(IFERROR(VLOOKUP($A56,Objekte!$A$6:$T$35,8,FALSE),"")="vermietet",IFERROR(VLOOKUP($A56,Objekte!$A$6:$T$35,13,FALSE)*12,0),0))</f>
        <v/>
      </c>
      <c r="H56" s="20" t="str">
        <f t="shared" si="1"/>
        <v/>
      </c>
      <c r="I56" s="20" t="str">
        <f t="shared" si="2"/>
        <v/>
      </c>
      <c r="J56" s="20" t="str">
        <f t="shared" si="3"/>
        <v/>
      </c>
      <c r="K56" s="20" t="str">
        <f t="shared" si="4"/>
        <v/>
      </c>
      <c r="L56" s="20" t="str">
        <f t="shared" si="5"/>
        <v/>
      </c>
      <c r="M56" s="20" t="str">
        <f t="shared" si="6"/>
        <v/>
      </c>
      <c r="N56" s="21" t="str">
        <f>IF($A56="","",IF(IFERROR(VLOOKUP($A56,Objekte!$A$6:$T$35,8,FALSE),"")="frei","Eigentümeranteil",IF($M56&gt;0,"Nachzahlung",IF($M56&lt;0,"Guthaben","ausgeglichen"))))</f>
        <v/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21" t="str">
        <f>IF(Objekte!$A32="","",Objekte!$A32)</f>
        <v/>
      </c>
      <c r="B57" s="21" t="str">
        <f>IF($A57="","",IF(IFERROR(VLOOKUP($A57,Objekte!$A$6:$T$35,8,FALSE),"")="frei","Leerstand/Eigentümer",IFERROR(VLOOKUP($A57,Objekte!$A$6:$T$35,9,FALSE),"")))</f>
        <v/>
      </c>
      <c r="C57" s="33" t="str">
        <f>IF($A57="","",IFERROR(VLOOKUP($A57,Objekte!$A$6:$T$35,6,FALSE),0))</f>
        <v/>
      </c>
      <c r="D57" s="33" t="str">
        <f>IF($A57="","",IFERROR(VLOOKUP($A57,Objekte!$A$6:$T$35,7,FALSE),0))</f>
        <v/>
      </c>
      <c r="E57" s="34"/>
      <c r="F57" s="34"/>
      <c r="G57" s="20" t="str">
        <f>IF($A57="","",IF(IFERROR(VLOOKUP($A57,Objekte!$A$6:$T$35,8,FALSE),"")="vermietet",IFERROR(VLOOKUP($A57,Objekte!$A$6:$T$35,13,FALSE)*12,0),0))</f>
        <v/>
      </c>
      <c r="H57" s="20" t="str">
        <f t="shared" si="1"/>
        <v/>
      </c>
      <c r="I57" s="20" t="str">
        <f t="shared" si="2"/>
        <v/>
      </c>
      <c r="J57" s="20" t="str">
        <f t="shared" si="3"/>
        <v/>
      </c>
      <c r="K57" s="20" t="str">
        <f t="shared" si="4"/>
        <v/>
      </c>
      <c r="L57" s="20" t="str">
        <f t="shared" si="5"/>
        <v/>
      </c>
      <c r="M57" s="20" t="str">
        <f t="shared" si="6"/>
        <v/>
      </c>
      <c r="N57" s="21" t="str">
        <f>IF($A57="","",IF(IFERROR(VLOOKUP($A57,Objekte!$A$6:$T$35,8,FALSE),"")="frei","Eigentümeranteil",IF($M57&gt;0,"Nachzahlung",IF($M57&lt;0,"Guthaben","ausgeglichen"))))</f>
        <v/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21" t="str">
        <f>IF(Objekte!$A33="","",Objekte!$A33)</f>
        <v/>
      </c>
      <c r="B58" s="21" t="str">
        <f>IF($A58="","",IF(IFERROR(VLOOKUP($A58,Objekte!$A$6:$T$35,8,FALSE),"")="frei","Leerstand/Eigentümer",IFERROR(VLOOKUP($A58,Objekte!$A$6:$T$35,9,FALSE),"")))</f>
        <v/>
      </c>
      <c r="C58" s="33" t="str">
        <f>IF($A58="","",IFERROR(VLOOKUP($A58,Objekte!$A$6:$T$35,6,FALSE),0))</f>
        <v/>
      </c>
      <c r="D58" s="33" t="str">
        <f>IF($A58="","",IFERROR(VLOOKUP($A58,Objekte!$A$6:$T$35,7,FALSE),0))</f>
        <v/>
      </c>
      <c r="E58" s="34"/>
      <c r="F58" s="34"/>
      <c r="G58" s="20" t="str">
        <f>IF($A58="","",IF(IFERROR(VLOOKUP($A58,Objekte!$A$6:$T$35,8,FALSE),"")="vermietet",IFERROR(VLOOKUP($A58,Objekte!$A$6:$T$35,13,FALSE)*12,0),0))</f>
        <v/>
      </c>
      <c r="H58" s="20" t="str">
        <f t="shared" si="1"/>
        <v/>
      </c>
      <c r="I58" s="20" t="str">
        <f t="shared" si="2"/>
        <v/>
      </c>
      <c r="J58" s="20" t="str">
        <f t="shared" si="3"/>
        <v/>
      </c>
      <c r="K58" s="20" t="str">
        <f t="shared" si="4"/>
        <v/>
      </c>
      <c r="L58" s="20" t="str">
        <f t="shared" si="5"/>
        <v/>
      </c>
      <c r="M58" s="20" t="str">
        <f t="shared" si="6"/>
        <v/>
      </c>
      <c r="N58" s="21" t="str">
        <f>IF($A58="","",IF(IFERROR(VLOOKUP($A58,Objekte!$A$6:$T$35,8,FALSE),"")="frei","Eigentümeranteil",IF($M58&gt;0,"Nachzahlung",IF($M58&lt;0,"Guthaben","ausgeglichen"))))</f>
        <v/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21" t="str">
        <f>IF(Objekte!$A34="","",Objekte!$A34)</f>
        <v/>
      </c>
      <c r="B59" s="21" t="str">
        <f>IF($A59="","",IF(IFERROR(VLOOKUP($A59,Objekte!$A$6:$T$35,8,FALSE),"")="frei","Leerstand/Eigentümer",IFERROR(VLOOKUP($A59,Objekte!$A$6:$T$35,9,FALSE),"")))</f>
        <v/>
      </c>
      <c r="C59" s="33" t="str">
        <f>IF($A59="","",IFERROR(VLOOKUP($A59,Objekte!$A$6:$T$35,6,FALSE),0))</f>
        <v/>
      </c>
      <c r="D59" s="33" t="str">
        <f>IF($A59="","",IFERROR(VLOOKUP($A59,Objekte!$A$6:$T$35,7,FALSE),0))</f>
        <v/>
      </c>
      <c r="E59" s="34"/>
      <c r="F59" s="34"/>
      <c r="G59" s="20" t="str">
        <f>IF($A59="","",IF(IFERROR(VLOOKUP($A59,Objekte!$A$6:$T$35,8,FALSE),"")="vermietet",IFERROR(VLOOKUP($A59,Objekte!$A$6:$T$35,13,FALSE)*12,0),0))</f>
        <v/>
      </c>
      <c r="H59" s="20" t="str">
        <f t="shared" si="1"/>
        <v/>
      </c>
      <c r="I59" s="20" t="str">
        <f t="shared" si="2"/>
        <v/>
      </c>
      <c r="J59" s="20" t="str">
        <f t="shared" si="3"/>
        <v/>
      </c>
      <c r="K59" s="20" t="str">
        <f t="shared" si="4"/>
        <v/>
      </c>
      <c r="L59" s="20" t="str">
        <f t="shared" si="5"/>
        <v/>
      </c>
      <c r="M59" s="20" t="str">
        <f t="shared" si="6"/>
        <v/>
      </c>
      <c r="N59" s="21" t="str">
        <f>IF($A59="","",IF(IFERROR(VLOOKUP($A59,Objekte!$A$6:$T$35,8,FALSE),"")="frei","Eigentümeranteil",IF($M59&gt;0,"Nachzahlung",IF($M59&lt;0,"Guthaben","ausgeglichen"))))</f>
        <v/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21" t="str">
        <f>IF(Objekte!$A35="","",Objekte!$A35)</f>
        <v/>
      </c>
      <c r="B60" s="21" t="str">
        <f>IF($A60="","",IF(IFERROR(VLOOKUP($A60,Objekte!$A$6:$T$35,8,FALSE),"")="frei","Leerstand/Eigentümer",IFERROR(VLOOKUP($A60,Objekte!$A$6:$T$35,9,FALSE),"")))</f>
        <v/>
      </c>
      <c r="C60" s="33" t="str">
        <f>IF($A60="","",IFERROR(VLOOKUP($A60,Objekte!$A$6:$T$35,6,FALSE),0))</f>
        <v/>
      </c>
      <c r="D60" s="33" t="str">
        <f>IF($A60="","",IFERROR(VLOOKUP($A60,Objekte!$A$6:$T$35,7,FALSE),0))</f>
        <v/>
      </c>
      <c r="E60" s="34"/>
      <c r="F60" s="34"/>
      <c r="G60" s="20" t="str">
        <f>IF($A60="","",IF(IFERROR(VLOOKUP($A60,Objekte!$A$6:$T$35,8,FALSE),"")="vermietet",IFERROR(VLOOKUP($A60,Objekte!$A$6:$T$35,13,FALSE)*12,0),0))</f>
        <v/>
      </c>
      <c r="H60" s="20" t="str">
        <f t="shared" si="1"/>
        <v/>
      </c>
      <c r="I60" s="20" t="str">
        <f t="shared" si="2"/>
        <v/>
      </c>
      <c r="J60" s="20" t="str">
        <f t="shared" si="3"/>
        <v/>
      </c>
      <c r="K60" s="20" t="str">
        <f t="shared" si="4"/>
        <v/>
      </c>
      <c r="L60" s="20" t="str">
        <f t="shared" si="5"/>
        <v/>
      </c>
      <c r="M60" s="20" t="str">
        <f t="shared" si="6"/>
        <v/>
      </c>
      <c r="N60" s="21" t="str">
        <f>IF($A60="","",IF(IFERROR(VLOOKUP($A60,Objekte!$A$6:$T$35,8,FALSE),"")="frei","Eigentümeranteil",IF($M60&gt;0,"Nachzahlung",IF($M60&lt;0,"Guthaben","ausgeglichen"))))</f>
        <v/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35"/>
      <c r="D61" s="35"/>
      <c r="E61" s="35"/>
      <c r="F61" s="35"/>
      <c r="G61" s="14"/>
      <c r="H61" s="14"/>
      <c r="I61" s="14"/>
      <c r="J61" s="14"/>
      <c r="K61" s="14"/>
      <c r="L61" s="14"/>
      <c r="M61" s="14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30" t="s">
        <v>299</v>
      </c>
      <c r="B62" s="30"/>
      <c r="C62" s="36">
        <f t="shared" ref="C62:M62" si="7">SUM(C31:C60)</f>
        <v>381.5</v>
      </c>
      <c r="D62" s="36">
        <f t="shared" si="7"/>
        <v>9</v>
      </c>
      <c r="E62" s="36">
        <f t="shared" si="7"/>
        <v>22500</v>
      </c>
      <c r="F62" s="36">
        <f t="shared" si="7"/>
        <v>80</v>
      </c>
      <c r="G62" s="32">
        <f t="shared" si="7"/>
        <v>10440</v>
      </c>
      <c r="H62" s="32">
        <f t="shared" si="7"/>
        <v>927.49999999999989</v>
      </c>
      <c r="I62" s="32">
        <f t="shared" si="7"/>
        <v>1207.5</v>
      </c>
      <c r="J62" s="32">
        <f t="shared" si="7"/>
        <v>140</v>
      </c>
      <c r="K62" s="32">
        <f t="shared" si="7"/>
        <v>1820</v>
      </c>
      <c r="L62" s="32">
        <f t="shared" si="7"/>
        <v>4094.9999999999995</v>
      </c>
      <c r="M62" s="32">
        <f t="shared" si="7"/>
        <v>-6344.9999999999991</v>
      </c>
      <c r="N62" s="30" t="str">
        <f>IF(M62&gt;0,"Nachzahlung gesamt",IF(M62&lt;0,"Guthaben gesamt","ausgeglichen"))</f>
        <v>Guthaben gesamt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mergeCells count="3">
    <mergeCell ref="A1:N1"/>
    <mergeCell ref="A2:N2"/>
    <mergeCell ref="A28:N28"/>
  </mergeCells>
  <conditionalFormatting sqref="B7">
    <cfRule type="expression" dxfId="6" priority="1">
      <formula>$B$7="Frist prüfen"</formula>
    </cfRule>
    <cfRule type="expression" dxfId="5" priority="2">
      <formula>$B$7="im Zeitplan"</formula>
    </cfRule>
  </conditionalFormatting>
  <conditionalFormatting sqref="M31:M62">
    <cfRule type="expression" dxfId="4" priority="3">
      <formula>$M31&gt;0</formula>
    </cfRule>
    <cfRule type="expression" dxfId="3" priority="4">
      <formula>$M31&lt;0</formula>
    </cfRule>
  </conditionalFormatting>
  <conditionalFormatting sqref="N31:N62">
    <cfRule type="expression" dxfId="2" priority="5">
      <formula>$N31="Nachzahlung"</formula>
    </cfRule>
    <cfRule type="expression" dxfId="1" priority="6">
      <formula>$N31="Guthaben"</formula>
    </cfRule>
    <cfRule type="expression" dxfId="0" priority="7">
      <formula>$N31="Eigentümeranteil"</formula>
    </cfRule>
  </conditionalFormatting>
  <pageMargins left="0.7" right="0.7" top="0.75" bottom="0.75" header="0.3" footer="0.3"/>
  <tableParts count="2">
    <tablePart r:id="rId1"/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0000000}">
          <x14:formula1>
            <xm:f>Listen!$N$2:$N$7</xm:f>
          </x14:formula1>
          <xm:sqref>B10:B21</xm:sqref>
        </x14:dataValidation>
        <x14:dataValidation type="list" xr:uid="{00000000-0002-0000-0300-000001000000}">
          <x14:formula1>
            <xm:f>Listen!$P$2:$P$3</xm:f>
          </x14:formula1>
          <xm:sqref>F10:F21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300"/>
  <sheetViews>
    <sheetView workbookViewId="0"/>
  </sheetViews>
  <sheetFormatPr baseColWidth="10" defaultColWidth="9" defaultRowHeight="15" x14ac:dyDescent="0.25"/>
  <cols>
    <col min="1" max="16" width="22" customWidth="1"/>
  </cols>
  <sheetData>
    <row r="1" spans="1:26" x14ac:dyDescent="0.25">
      <c r="A1" s="2" t="s">
        <v>309</v>
      </c>
      <c r="B1" s="2"/>
      <c r="C1" s="2"/>
      <c r="D1" s="2" t="s">
        <v>310</v>
      </c>
      <c r="E1" s="2"/>
      <c r="F1" s="2" t="s">
        <v>311</v>
      </c>
      <c r="G1" s="2"/>
      <c r="H1" s="2" t="s">
        <v>118</v>
      </c>
      <c r="I1" s="2"/>
      <c r="J1" s="2" t="s">
        <v>312</v>
      </c>
      <c r="K1" s="2"/>
      <c r="L1" s="2" t="s">
        <v>313</v>
      </c>
      <c r="M1" s="2"/>
      <c r="N1" s="2" t="s">
        <v>285</v>
      </c>
      <c r="O1" s="2"/>
      <c r="P1" s="2" t="s">
        <v>314</v>
      </c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5">
        <v>1</v>
      </c>
      <c r="B2" s="15" t="s">
        <v>44</v>
      </c>
      <c r="C2" s="15"/>
      <c r="D2" s="15" t="s">
        <v>126</v>
      </c>
      <c r="E2" s="15"/>
      <c r="F2" s="15" t="s">
        <v>125</v>
      </c>
      <c r="G2" s="15"/>
      <c r="H2" s="15" t="s">
        <v>129</v>
      </c>
      <c r="I2" s="15"/>
      <c r="J2" s="15" t="s">
        <v>82</v>
      </c>
      <c r="K2" s="15"/>
      <c r="L2" s="15" t="s">
        <v>81</v>
      </c>
      <c r="M2" s="15"/>
      <c r="N2" s="15" t="s">
        <v>291</v>
      </c>
      <c r="O2" s="15"/>
      <c r="P2" s="15" t="s">
        <v>292</v>
      </c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5">
        <v>2</v>
      </c>
      <c r="B3" s="15" t="s">
        <v>45</v>
      </c>
      <c r="C3" s="15"/>
      <c r="D3" s="15" t="s">
        <v>315</v>
      </c>
      <c r="E3" s="15"/>
      <c r="F3" s="15" t="s">
        <v>216</v>
      </c>
      <c r="G3" s="15"/>
      <c r="H3" s="15" t="s">
        <v>168</v>
      </c>
      <c r="I3" s="15"/>
      <c r="J3" s="15" t="s">
        <v>92</v>
      </c>
      <c r="K3" s="15"/>
      <c r="L3" s="15" t="s">
        <v>316</v>
      </c>
      <c r="M3" s="15"/>
      <c r="N3" s="15" t="s">
        <v>63</v>
      </c>
      <c r="O3" s="15"/>
      <c r="P3" s="15" t="s">
        <v>297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5">
        <v>3</v>
      </c>
      <c r="B4" s="15" t="s">
        <v>46</v>
      </c>
      <c r="C4" s="15"/>
      <c r="D4" s="15" t="s">
        <v>317</v>
      </c>
      <c r="E4" s="15"/>
      <c r="F4" s="15"/>
      <c r="G4" s="15"/>
      <c r="H4" s="15" t="s">
        <v>184</v>
      </c>
      <c r="I4" s="15"/>
      <c r="J4" s="15" t="s">
        <v>318</v>
      </c>
      <c r="K4" s="15"/>
      <c r="L4" s="15" t="s">
        <v>100</v>
      </c>
      <c r="M4" s="15"/>
      <c r="N4" s="15" t="s">
        <v>293</v>
      </c>
      <c r="O4" s="15"/>
      <c r="P4" s="15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5">
        <v>4</v>
      </c>
      <c r="B5" s="15" t="s">
        <v>47</v>
      </c>
      <c r="C5" s="15"/>
      <c r="D5" s="15" t="s">
        <v>319</v>
      </c>
      <c r="E5" s="15"/>
      <c r="F5" s="15"/>
      <c r="G5" s="15"/>
      <c r="H5" s="15"/>
      <c r="I5" s="15"/>
      <c r="J5" s="15" t="s">
        <v>320</v>
      </c>
      <c r="K5" s="15"/>
      <c r="L5" s="15" t="s">
        <v>104</v>
      </c>
      <c r="M5" s="15"/>
      <c r="N5" s="15" t="s">
        <v>294</v>
      </c>
      <c r="O5" s="15"/>
      <c r="P5" s="15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5">
        <v>5</v>
      </c>
      <c r="B6" s="15" t="s">
        <v>48</v>
      </c>
      <c r="C6" s="15"/>
      <c r="D6" s="15" t="s">
        <v>74</v>
      </c>
      <c r="E6" s="15"/>
      <c r="F6" s="15"/>
      <c r="G6" s="15"/>
      <c r="H6" s="15"/>
      <c r="I6" s="15"/>
      <c r="J6" s="15"/>
      <c r="K6" s="15"/>
      <c r="L6" s="15" t="s">
        <v>321</v>
      </c>
      <c r="M6" s="15"/>
      <c r="N6" s="15" t="s">
        <v>295</v>
      </c>
      <c r="O6" s="15"/>
      <c r="P6" s="15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5">
        <v>6</v>
      </c>
      <c r="B7" s="15" t="s">
        <v>49</v>
      </c>
      <c r="C7" s="15"/>
      <c r="D7" s="15" t="s">
        <v>322</v>
      </c>
      <c r="E7" s="15"/>
      <c r="F7" s="15"/>
      <c r="G7" s="15"/>
      <c r="H7" s="15"/>
      <c r="I7" s="15"/>
      <c r="J7" s="15"/>
      <c r="K7" s="15"/>
      <c r="L7" s="15" t="s">
        <v>323</v>
      </c>
      <c r="M7" s="15"/>
      <c r="N7" s="15" t="s">
        <v>296</v>
      </c>
      <c r="O7" s="15"/>
      <c r="P7" s="15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5">
        <v>7</v>
      </c>
      <c r="B8" s="15" t="s">
        <v>50</v>
      </c>
      <c r="C8" s="15"/>
      <c r="D8" s="15" t="s">
        <v>217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15">
        <v>8</v>
      </c>
      <c r="B9" s="15" t="s">
        <v>5</v>
      </c>
      <c r="C9" s="15"/>
      <c r="D9" s="15" t="s">
        <v>224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5">
        <v>9</v>
      </c>
      <c r="B10" s="15" t="s">
        <v>51</v>
      </c>
      <c r="C10" s="15"/>
      <c r="D10" s="15" t="s">
        <v>228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5">
        <v>10</v>
      </c>
      <c r="B11" s="15" t="s">
        <v>52</v>
      </c>
      <c r="C11" s="15"/>
      <c r="D11" s="15" t="s">
        <v>236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5">
        <v>11</v>
      </c>
      <c r="B12" s="15" t="s">
        <v>53</v>
      </c>
      <c r="C12" s="15"/>
      <c r="D12" s="15" t="s">
        <v>240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5">
        <v>12</v>
      </c>
      <c r="B13" s="15" t="s">
        <v>54</v>
      </c>
      <c r="C13" s="15"/>
      <c r="D13" s="15" t="s">
        <v>246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5"/>
      <c r="B14" s="15"/>
      <c r="C14" s="15"/>
      <c r="D14" s="15" t="s">
        <v>253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5"/>
      <c r="B15" s="15"/>
      <c r="C15" s="15"/>
      <c r="D15" s="15" t="s">
        <v>257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5"/>
      <c r="B16" s="15"/>
      <c r="C16" s="15"/>
      <c r="D16" s="15" t="s">
        <v>267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5"/>
      <c r="B17" s="15"/>
      <c r="C17" s="15"/>
      <c r="D17" s="15" t="s">
        <v>271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5"/>
      <c r="B18" s="15"/>
      <c r="C18" s="15"/>
      <c r="D18" s="15" t="s">
        <v>275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5"/>
      <c r="B19" s="15"/>
      <c r="C19" s="15"/>
      <c r="D19" s="15" t="s">
        <v>324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5">
      <c r="A20" s="15"/>
      <c r="B20" s="15"/>
      <c r="C20" s="15"/>
      <c r="D20" s="15" t="s">
        <v>325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5"/>
      <c r="B21" s="15"/>
      <c r="C21" s="15"/>
      <c r="D21" s="15" t="s">
        <v>298</v>
      </c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5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5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5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25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</vt:lpstr>
      <vt:lpstr>Objekte</vt:lpstr>
      <vt:lpstr>Buchungen</vt:lpstr>
      <vt:lpstr>Nebenkosten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2026-05-10T16:31:35Z</dcterms:modified>
</cp:coreProperties>
</file>