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9D9DC34-F713-447E-BACD-6FAE319CD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chungen" sheetId="2" r:id="rId2"/>
    <sheet name="Steuern" sheetId="3" r:id="rId3"/>
    <sheet name="Einstellung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C22" i="3"/>
  <c r="D21" i="3"/>
  <c r="C21" i="3"/>
  <c r="D20" i="3"/>
  <c r="C20" i="3"/>
  <c r="D19" i="3"/>
  <c r="C19" i="3"/>
  <c r="D18" i="3"/>
  <c r="C18" i="3"/>
  <c r="K17" i="3"/>
  <c r="J17" i="3"/>
  <c r="I17" i="3"/>
  <c r="H17" i="3"/>
  <c r="D17" i="3"/>
  <c r="C17" i="3"/>
  <c r="K16" i="3"/>
  <c r="J16" i="3"/>
  <c r="I16" i="3"/>
  <c r="H16" i="3"/>
  <c r="G16" i="3"/>
  <c r="L16" i="3" s="1"/>
  <c r="D16" i="3"/>
  <c r="C16" i="3"/>
  <c r="K15" i="3"/>
  <c r="J15" i="3"/>
  <c r="I15" i="3"/>
  <c r="H15" i="3"/>
  <c r="G15" i="3"/>
  <c r="L15" i="3" s="1"/>
  <c r="D15" i="3"/>
  <c r="C15" i="3"/>
  <c r="K14" i="3"/>
  <c r="J14" i="3"/>
  <c r="I14" i="3"/>
  <c r="H14" i="3"/>
  <c r="G14" i="3"/>
  <c r="L14" i="3" s="1"/>
  <c r="D14" i="3"/>
  <c r="C14" i="3"/>
  <c r="K13" i="3"/>
  <c r="J13" i="3"/>
  <c r="I13" i="3"/>
  <c r="H13" i="3"/>
  <c r="H12" i="3"/>
  <c r="H11" i="3"/>
  <c r="K10" i="3"/>
  <c r="J10" i="3"/>
  <c r="H10" i="3"/>
  <c r="D10" i="3"/>
  <c r="C10" i="3"/>
  <c r="K9" i="3"/>
  <c r="J9" i="3"/>
  <c r="H9" i="3"/>
  <c r="D9" i="3"/>
  <c r="C9" i="3"/>
  <c r="K8" i="3"/>
  <c r="J8" i="3"/>
  <c r="I8" i="3"/>
  <c r="H8" i="3"/>
  <c r="G8" i="3"/>
  <c r="L8" i="3" s="1"/>
  <c r="D8" i="3"/>
  <c r="C8" i="3"/>
  <c r="K7" i="3"/>
  <c r="J7" i="3"/>
  <c r="I7" i="3"/>
  <c r="H7" i="3"/>
  <c r="G7" i="3"/>
  <c r="L7" i="3" s="1"/>
  <c r="D7" i="3"/>
  <c r="C7" i="3"/>
  <c r="K6" i="3"/>
  <c r="J6" i="3"/>
  <c r="I6" i="3"/>
  <c r="H6" i="3"/>
  <c r="G6" i="3"/>
  <c r="L6" i="3" s="1"/>
  <c r="D6" i="3"/>
  <c r="C6" i="3"/>
  <c r="C24" i="3" s="1"/>
  <c r="Q206" i="2"/>
  <c r="P206" i="2"/>
  <c r="O206" i="2"/>
  <c r="N206" i="2"/>
  <c r="J206" i="2"/>
  <c r="I206" i="2"/>
  <c r="Q205" i="2"/>
  <c r="P205" i="2"/>
  <c r="O205" i="2"/>
  <c r="N205" i="2"/>
  <c r="J205" i="2"/>
  <c r="I205" i="2"/>
  <c r="Q204" i="2"/>
  <c r="P204" i="2"/>
  <c r="O204" i="2"/>
  <c r="N204" i="2"/>
  <c r="J204" i="2"/>
  <c r="I204" i="2"/>
  <c r="Q203" i="2"/>
  <c r="P203" i="2"/>
  <c r="O203" i="2"/>
  <c r="N203" i="2"/>
  <c r="J203" i="2"/>
  <c r="I203" i="2"/>
  <c r="Q202" i="2"/>
  <c r="P202" i="2"/>
  <c r="O202" i="2"/>
  <c r="N202" i="2"/>
  <c r="J202" i="2"/>
  <c r="I202" i="2"/>
  <c r="Q201" i="2"/>
  <c r="P201" i="2"/>
  <c r="O201" i="2"/>
  <c r="N201" i="2"/>
  <c r="J201" i="2"/>
  <c r="I201" i="2"/>
  <c r="Q200" i="2"/>
  <c r="P200" i="2"/>
  <c r="O200" i="2"/>
  <c r="N200" i="2"/>
  <c r="J200" i="2"/>
  <c r="I200" i="2"/>
  <c r="Q199" i="2"/>
  <c r="P199" i="2"/>
  <c r="O199" i="2"/>
  <c r="N199" i="2"/>
  <c r="J199" i="2"/>
  <c r="I199" i="2"/>
  <c r="Q198" i="2"/>
  <c r="P198" i="2"/>
  <c r="O198" i="2"/>
  <c r="N198" i="2"/>
  <c r="J198" i="2"/>
  <c r="I198" i="2"/>
  <c r="Q197" i="2"/>
  <c r="P197" i="2"/>
  <c r="O197" i="2"/>
  <c r="N197" i="2"/>
  <c r="J197" i="2"/>
  <c r="I197" i="2"/>
  <c r="Q196" i="2"/>
  <c r="P196" i="2"/>
  <c r="O196" i="2"/>
  <c r="N196" i="2"/>
  <c r="J196" i="2"/>
  <c r="I196" i="2"/>
  <c r="Q195" i="2"/>
  <c r="P195" i="2"/>
  <c r="O195" i="2"/>
  <c r="N195" i="2"/>
  <c r="J195" i="2"/>
  <c r="I195" i="2"/>
  <c r="Q194" i="2"/>
  <c r="P194" i="2"/>
  <c r="O194" i="2"/>
  <c r="N194" i="2"/>
  <c r="J194" i="2"/>
  <c r="I194" i="2"/>
  <c r="Q193" i="2"/>
  <c r="P193" i="2"/>
  <c r="O193" i="2"/>
  <c r="N193" i="2"/>
  <c r="J193" i="2"/>
  <c r="I193" i="2"/>
  <c r="Q192" i="2"/>
  <c r="P192" i="2"/>
  <c r="O192" i="2"/>
  <c r="N192" i="2"/>
  <c r="J192" i="2"/>
  <c r="I192" i="2"/>
  <c r="Q191" i="2"/>
  <c r="P191" i="2"/>
  <c r="O191" i="2"/>
  <c r="N191" i="2"/>
  <c r="J191" i="2"/>
  <c r="I191" i="2"/>
  <c r="Q190" i="2"/>
  <c r="P190" i="2"/>
  <c r="O190" i="2"/>
  <c r="N190" i="2"/>
  <c r="J190" i="2"/>
  <c r="I190" i="2"/>
  <c r="Q189" i="2"/>
  <c r="P189" i="2"/>
  <c r="O189" i="2"/>
  <c r="N189" i="2"/>
  <c r="J189" i="2"/>
  <c r="I189" i="2"/>
  <c r="Q188" i="2"/>
  <c r="P188" i="2"/>
  <c r="O188" i="2"/>
  <c r="N188" i="2"/>
  <c r="J188" i="2"/>
  <c r="I188" i="2"/>
  <c r="Q187" i="2"/>
  <c r="P187" i="2"/>
  <c r="O187" i="2"/>
  <c r="N187" i="2"/>
  <c r="J187" i="2"/>
  <c r="I187" i="2"/>
  <c r="Q186" i="2"/>
  <c r="P186" i="2"/>
  <c r="O186" i="2"/>
  <c r="N186" i="2"/>
  <c r="J186" i="2"/>
  <c r="I186" i="2"/>
  <c r="Q185" i="2"/>
  <c r="P185" i="2"/>
  <c r="O185" i="2"/>
  <c r="N185" i="2"/>
  <c r="J185" i="2"/>
  <c r="I185" i="2"/>
  <c r="Q184" i="2"/>
  <c r="P184" i="2"/>
  <c r="O184" i="2"/>
  <c r="N184" i="2"/>
  <c r="J184" i="2"/>
  <c r="I184" i="2"/>
  <c r="Q183" i="2"/>
  <c r="P183" i="2"/>
  <c r="O183" i="2"/>
  <c r="N183" i="2"/>
  <c r="J183" i="2"/>
  <c r="I183" i="2"/>
  <c r="Q182" i="2"/>
  <c r="P182" i="2"/>
  <c r="O182" i="2"/>
  <c r="N182" i="2"/>
  <c r="J182" i="2"/>
  <c r="I182" i="2"/>
  <c r="Q181" i="2"/>
  <c r="P181" i="2"/>
  <c r="O181" i="2"/>
  <c r="N181" i="2"/>
  <c r="J181" i="2"/>
  <c r="I181" i="2"/>
  <c r="Q180" i="2"/>
  <c r="P180" i="2"/>
  <c r="O180" i="2"/>
  <c r="N180" i="2"/>
  <c r="J180" i="2"/>
  <c r="I180" i="2"/>
  <c r="Q179" i="2"/>
  <c r="P179" i="2"/>
  <c r="O179" i="2"/>
  <c r="N179" i="2"/>
  <c r="J179" i="2"/>
  <c r="I179" i="2"/>
  <c r="Q178" i="2"/>
  <c r="P178" i="2"/>
  <c r="O178" i="2"/>
  <c r="N178" i="2"/>
  <c r="J178" i="2"/>
  <c r="I178" i="2"/>
  <c r="Q177" i="2"/>
  <c r="P177" i="2"/>
  <c r="O177" i="2"/>
  <c r="N177" i="2"/>
  <c r="J177" i="2"/>
  <c r="I177" i="2"/>
  <c r="Q176" i="2"/>
  <c r="P176" i="2"/>
  <c r="O176" i="2"/>
  <c r="N176" i="2"/>
  <c r="J176" i="2"/>
  <c r="I176" i="2"/>
  <c r="Q175" i="2"/>
  <c r="P175" i="2"/>
  <c r="O175" i="2"/>
  <c r="N175" i="2"/>
  <c r="J175" i="2"/>
  <c r="I175" i="2"/>
  <c r="Q174" i="2"/>
  <c r="P174" i="2"/>
  <c r="O174" i="2"/>
  <c r="N174" i="2"/>
  <c r="J174" i="2"/>
  <c r="I174" i="2"/>
  <c r="Q173" i="2"/>
  <c r="P173" i="2"/>
  <c r="O173" i="2"/>
  <c r="N173" i="2"/>
  <c r="J173" i="2"/>
  <c r="I173" i="2"/>
  <c r="Q172" i="2"/>
  <c r="P172" i="2"/>
  <c r="O172" i="2"/>
  <c r="N172" i="2"/>
  <c r="J172" i="2"/>
  <c r="I172" i="2"/>
  <c r="Q171" i="2"/>
  <c r="P171" i="2"/>
  <c r="O171" i="2"/>
  <c r="N171" i="2"/>
  <c r="J171" i="2"/>
  <c r="I171" i="2"/>
  <c r="Q170" i="2"/>
  <c r="P170" i="2"/>
  <c r="O170" i="2"/>
  <c r="N170" i="2"/>
  <c r="J170" i="2"/>
  <c r="I170" i="2"/>
  <c r="Q169" i="2"/>
  <c r="P169" i="2"/>
  <c r="O169" i="2"/>
  <c r="N169" i="2"/>
  <c r="J169" i="2"/>
  <c r="I169" i="2"/>
  <c r="Q168" i="2"/>
  <c r="P168" i="2"/>
  <c r="O168" i="2"/>
  <c r="N168" i="2"/>
  <c r="J168" i="2"/>
  <c r="I168" i="2"/>
  <c r="Q167" i="2"/>
  <c r="P167" i="2"/>
  <c r="O167" i="2"/>
  <c r="N167" i="2"/>
  <c r="J167" i="2"/>
  <c r="I167" i="2"/>
  <c r="Q166" i="2"/>
  <c r="P166" i="2"/>
  <c r="O166" i="2"/>
  <c r="N166" i="2"/>
  <c r="J166" i="2"/>
  <c r="I166" i="2"/>
  <c r="Q165" i="2"/>
  <c r="P165" i="2"/>
  <c r="O165" i="2"/>
  <c r="N165" i="2"/>
  <c r="J165" i="2"/>
  <c r="I165" i="2"/>
  <c r="Q164" i="2"/>
  <c r="P164" i="2"/>
  <c r="O164" i="2"/>
  <c r="N164" i="2"/>
  <c r="J164" i="2"/>
  <c r="I164" i="2"/>
  <c r="Q163" i="2"/>
  <c r="P163" i="2"/>
  <c r="O163" i="2"/>
  <c r="N163" i="2"/>
  <c r="J163" i="2"/>
  <c r="I163" i="2"/>
  <c r="Q162" i="2"/>
  <c r="P162" i="2"/>
  <c r="O162" i="2"/>
  <c r="N162" i="2"/>
  <c r="J162" i="2"/>
  <c r="I162" i="2"/>
  <c r="Q161" i="2"/>
  <c r="P161" i="2"/>
  <c r="O161" i="2"/>
  <c r="N161" i="2"/>
  <c r="J161" i="2"/>
  <c r="I161" i="2"/>
  <c r="Q160" i="2"/>
  <c r="P160" i="2"/>
  <c r="O160" i="2"/>
  <c r="N160" i="2"/>
  <c r="J160" i="2"/>
  <c r="I160" i="2"/>
  <c r="Q159" i="2"/>
  <c r="P159" i="2"/>
  <c r="O159" i="2"/>
  <c r="N159" i="2"/>
  <c r="J159" i="2"/>
  <c r="I159" i="2"/>
  <c r="Q158" i="2"/>
  <c r="P158" i="2"/>
  <c r="O158" i="2"/>
  <c r="N158" i="2"/>
  <c r="J158" i="2"/>
  <c r="I158" i="2"/>
  <c r="Q157" i="2"/>
  <c r="P157" i="2"/>
  <c r="O157" i="2"/>
  <c r="N157" i="2"/>
  <c r="J157" i="2"/>
  <c r="I157" i="2"/>
  <c r="Q156" i="2"/>
  <c r="P156" i="2"/>
  <c r="O156" i="2"/>
  <c r="N156" i="2"/>
  <c r="J156" i="2"/>
  <c r="I156" i="2"/>
  <c r="Q155" i="2"/>
  <c r="P155" i="2"/>
  <c r="O155" i="2"/>
  <c r="N155" i="2"/>
  <c r="J155" i="2"/>
  <c r="I155" i="2"/>
  <c r="Q154" i="2"/>
  <c r="P154" i="2"/>
  <c r="O154" i="2"/>
  <c r="N154" i="2"/>
  <c r="J154" i="2"/>
  <c r="I154" i="2"/>
  <c r="Q153" i="2"/>
  <c r="P153" i="2"/>
  <c r="O153" i="2"/>
  <c r="N153" i="2"/>
  <c r="J153" i="2"/>
  <c r="I153" i="2"/>
  <c r="Q152" i="2"/>
  <c r="P152" i="2"/>
  <c r="O152" i="2"/>
  <c r="N152" i="2"/>
  <c r="J152" i="2"/>
  <c r="I152" i="2"/>
  <c r="Q151" i="2"/>
  <c r="P151" i="2"/>
  <c r="O151" i="2"/>
  <c r="N151" i="2"/>
  <c r="J151" i="2"/>
  <c r="I151" i="2"/>
  <c r="Q150" i="2"/>
  <c r="P150" i="2"/>
  <c r="O150" i="2"/>
  <c r="N150" i="2"/>
  <c r="J150" i="2"/>
  <c r="I150" i="2"/>
  <c r="Q149" i="2"/>
  <c r="P149" i="2"/>
  <c r="O149" i="2"/>
  <c r="N149" i="2"/>
  <c r="J149" i="2"/>
  <c r="I149" i="2"/>
  <c r="Q148" i="2"/>
  <c r="P148" i="2"/>
  <c r="O148" i="2"/>
  <c r="N148" i="2"/>
  <c r="J148" i="2"/>
  <c r="I148" i="2"/>
  <c r="Q147" i="2"/>
  <c r="P147" i="2"/>
  <c r="O147" i="2"/>
  <c r="N147" i="2"/>
  <c r="J147" i="2"/>
  <c r="I147" i="2"/>
  <c r="Q146" i="2"/>
  <c r="P146" i="2"/>
  <c r="O146" i="2"/>
  <c r="N146" i="2"/>
  <c r="J146" i="2"/>
  <c r="I146" i="2"/>
  <c r="Q145" i="2"/>
  <c r="P145" i="2"/>
  <c r="O145" i="2"/>
  <c r="N145" i="2"/>
  <c r="J145" i="2"/>
  <c r="I145" i="2"/>
  <c r="Q144" i="2"/>
  <c r="P144" i="2"/>
  <c r="O144" i="2"/>
  <c r="N144" i="2"/>
  <c r="J144" i="2"/>
  <c r="I144" i="2"/>
  <c r="Q143" i="2"/>
  <c r="P143" i="2"/>
  <c r="O143" i="2"/>
  <c r="N143" i="2"/>
  <c r="J143" i="2"/>
  <c r="I143" i="2"/>
  <c r="Q142" i="2"/>
  <c r="P142" i="2"/>
  <c r="O142" i="2"/>
  <c r="N142" i="2"/>
  <c r="J142" i="2"/>
  <c r="I142" i="2"/>
  <c r="Q141" i="2"/>
  <c r="P141" i="2"/>
  <c r="O141" i="2"/>
  <c r="N141" i="2"/>
  <c r="J141" i="2"/>
  <c r="I141" i="2"/>
  <c r="Q140" i="2"/>
  <c r="P140" i="2"/>
  <c r="O140" i="2"/>
  <c r="N140" i="2"/>
  <c r="J140" i="2"/>
  <c r="I140" i="2"/>
  <c r="Q139" i="2"/>
  <c r="P139" i="2"/>
  <c r="O139" i="2"/>
  <c r="N139" i="2"/>
  <c r="J139" i="2"/>
  <c r="I139" i="2"/>
  <c r="Q138" i="2"/>
  <c r="P138" i="2"/>
  <c r="O138" i="2"/>
  <c r="N138" i="2"/>
  <c r="J138" i="2"/>
  <c r="I138" i="2"/>
  <c r="Q137" i="2"/>
  <c r="P137" i="2"/>
  <c r="O137" i="2"/>
  <c r="N137" i="2"/>
  <c r="J137" i="2"/>
  <c r="I137" i="2"/>
  <c r="Q136" i="2"/>
  <c r="P136" i="2"/>
  <c r="O136" i="2"/>
  <c r="N136" i="2"/>
  <c r="J136" i="2"/>
  <c r="I136" i="2"/>
  <c r="Q135" i="2"/>
  <c r="P135" i="2"/>
  <c r="O135" i="2"/>
  <c r="N135" i="2"/>
  <c r="J135" i="2"/>
  <c r="I135" i="2"/>
  <c r="Q134" i="2"/>
  <c r="P134" i="2"/>
  <c r="O134" i="2"/>
  <c r="N134" i="2"/>
  <c r="J134" i="2"/>
  <c r="I134" i="2"/>
  <c r="Q133" i="2"/>
  <c r="P133" i="2"/>
  <c r="O133" i="2"/>
  <c r="N133" i="2"/>
  <c r="J133" i="2"/>
  <c r="I133" i="2"/>
  <c r="Q132" i="2"/>
  <c r="P132" i="2"/>
  <c r="O132" i="2"/>
  <c r="N132" i="2"/>
  <c r="J132" i="2"/>
  <c r="I132" i="2"/>
  <c r="Q131" i="2"/>
  <c r="P131" i="2"/>
  <c r="O131" i="2"/>
  <c r="N131" i="2"/>
  <c r="J131" i="2"/>
  <c r="I131" i="2"/>
  <c r="Q130" i="2"/>
  <c r="P130" i="2"/>
  <c r="O130" i="2"/>
  <c r="N130" i="2"/>
  <c r="J130" i="2"/>
  <c r="I130" i="2"/>
  <c r="Q129" i="2"/>
  <c r="P129" i="2"/>
  <c r="O129" i="2"/>
  <c r="N129" i="2"/>
  <c r="J129" i="2"/>
  <c r="I129" i="2"/>
  <c r="Q128" i="2"/>
  <c r="P128" i="2"/>
  <c r="O128" i="2"/>
  <c r="N128" i="2"/>
  <c r="J128" i="2"/>
  <c r="I128" i="2"/>
  <c r="Q127" i="2"/>
  <c r="P127" i="2"/>
  <c r="O127" i="2"/>
  <c r="N127" i="2"/>
  <c r="J127" i="2"/>
  <c r="I127" i="2"/>
  <c r="Q126" i="2"/>
  <c r="P126" i="2"/>
  <c r="O126" i="2"/>
  <c r="N126" i="2"/>
  <c r="J126" i="2"/>
  <c r="I126" i="2"/>
  <c r="Q125" i="2"/>
  <c r="P125" i="2"/>
  <c r="O125" i="2"/>
  <c r="N125" i="2"/>
  <c r="J125" i="2"/>
  <c r="I125" i="2"/>
  <c r="Q124" i="2"/>
  <c r="P124" i="2"/>
  <c r="O124" i="2"/>
  <c r="N124" i="2"/>
  <c r="J124" i="2"/>
  <c r="I124" i="2"/>
  <c r="Q123" i="2"/>
  <c r="P123" i="2"/>
  <c r="O123" i="2"/>
  <c r="N123" i="2"/>
  <c r="J123" i="2"/>
  <c r="I123" i="2"/>
  <c r="Q122" i="2"/>
  <c r="P122" i="2"/>
  <c r="O122" i="2"/>
  <c r="N122" i="2"/>
  <c r="J122" i="2"/>
  <c r="I122" i="2"/>
  <c r="Q121" i="2"/>
  <c r="P121" i="2"/>
  <c r="O121" i="2"/>
  <c r="N121" i="2"/>
  <c r="J121" i="2"/>
  <c r="I121" i="2"/>
  <c r="Q120" i="2"/>
  <c r="P120" i="2"/>
  <c r="O120" i="2"/>
  <c r="N120" i="2"/>
  <c r="J120" i="2"/>
  <c r="I120" i="2"/>
  <c r="Q119" i="2"/>
  <c r="P119" i="2"/>
  <c r="O119" i="2"/>
  <c r="N119" i="2"/>
  <c r="J119" i="2"/>
  <c r="I119" i="2"/>
  <c r="Q118" i="2"/>
  <c r="P118" i="2"/>
  <c r="O118" i="2"/>
  <c r="N118" i="2"/>
  <c r="J118" i="2"/>
  <c r="I118" i="2"/>
  <c r="Q117" i="2"/>
  <c r="P117" i="2"/>
  <c r="O117" i="2"/>
  <c r="N117" i="2"/>
  <c r="J117" i="2"/>
  <c r="I117" i="2"/>
  <c r="Q116" i="2"/>
  <c r="P116" i="2"/>
  <c r="O116" i="2"/>
  <c r="N116" i="2"/>
  <c r="J116" i="2"/>
  <c r="I116" i="2"/>
  <c r="Q115" i="2"/>
  <c r="P115" i="2"/>
  <c r="O115" i="2"/>
  <c r="N115" i="2"/>
  <c r="J115" i="2"/>
  <c r="I115" i="2"/>
  <c r="Q114" i="2"/>
  <c r="P114" i="2"/>
  <c r="O114" i="2"/>
  <c r="N114" i="2"/>
  <c r="J114" i="2"/>
  <c r="I114" i="2"/>
  <c r="Q113" i="2"/>
  <c r="P113" i="2"/>
  <c r="O113" i="2"/>
  <c r="N113" i="2"/>
  <c r="J113" i="2"/>
  <c r="I113" i="2"/>
  <c r="Q112" i="2"/>
  <c r="P112" i="2"/>
  <c r="O112" i="2"/>
  <c r="N112" i="2"/>
  <c r="J112" i="2"/>
  <c r="I112" i="2"/>
  <c r="Q111" i="2"/>
  <c r="P111" i="2"/>
  <c r="O111" i="2"/>
  <c r="N111" i="2"/>
  <c r="J111" i="2"/>
  <c r="I111" i="2"/>
  <c r="Q110" i="2"/>
  <c r="P110" i="2"/>
  <c r="O110" i="2"/>
  <c r="N110" i="2"/>
  <c r="J110" i="2"/>
  <c r="I110" i="2"/>
  <c r="Q109" i="2"/>
  <c r="P109" i="2"/>
  <c r="O109" i="2"/>
  <c r="N109" i="2"/>
  <c r="J109" i="2"/>
  <c r="I109" i="2"/>
  <c r="Q108" i="2"/>
  <c r="P108" i="2"/>
  <c r="O108" i="2"/>
  <c r="N108" i="2"/>
  <c r="J108" i="2"/>
  <c r="I108" i="2"/>
  <c r="Q107" i="2"/>
  <c r="P107" i="2"/>
  <c r="O107" i="2"/>
  <c r="N107" i="2"/>
  <c r="J107" i="2"/>
  <c r="I107" i="2"/>
  <c r="Q106" i="2"/>
  <c r="P106" i="2"/>
  <c r="O106" i="2"/>
  <c r="N106" i="2"/>
  <c r="J106" i="2"/>
  <c r="I106" i="2"/>
  <c r="Q105" i="2"/>
  <c r="P105" i="2"/>
  <c r="O105" i="2"/>
  <c r="N105" i="2"/>
  <c r="J105" i="2"/>
  <c r="I105" i="2"/>
  <c r="Q104" i="2"/>
  <c r="P104" i="2"/>
  <c r="O104" i="2"/>
  <c r="N104" i="2"/>
  <c r="J104" i="2"/>
  <c r="I104" i="2"/>
  <c r="Q103" i="2"/>
  <c r="P103" i="2"/>
  <c r="O103" i="2"/>
  <c r="N103" i="2"/>
  <c r="J103" i="2"/>
  <c r="I103" i="2"/>
  <c r="Q102" i="2"/>
  <c r="P102" i="2"/>
  <c r="O102" i="2"/>
  <c r="N102" i="2"/>
  <c r="J102" i="2"/>
  <c r="I102" i="2"/>
  <c r="Q101" i="2"/>
  <c r="P101" i="2"/>
  <c r="O101" i="2"/>
  <c r="N101" i="2"/>
  <c r="J101" i="2"/>
  <c r="I101" i="2"/>
  <c r="Q100" i="2"/>
  <c r="P100" i="2"/>
  <c r="O100" i="2"/>
  <c r="N100" i="2"/>
  <c r="J100" i="2"/>
  <c r="I100" i="2"/>
  <c r="Q99" i="2"/>
  <c r="P99" i="2"/>
  <c r="O99" i="2"/>
  <c r="N99" i="2"/>
  <c r="J99" i="2"/>
  <c r="I99" i="2"/>
  <c r="Q98" i="2"/>
  <c r="P98" i="2"/>
  <c r="O98" i="2"/>
  <c r="N98" i="2"/>
  <c r="J98" i="2"/>
  <c r="I98" i="2"/>
  <c r="Q97" i="2"/>
  <c r="P97" i="2"/>
  <c r="O97" i="2"/>
  <c r="N97" i="2"/>
  <c r="J97" i="2"/>
  <c r="I97" i="2"/>
  <c r="Q96" i="2"/>
  <c r="P96" i="2"/>
  <c r="O96" i="2"/>
  <c r="N96" i="2"/>
  <c r="J96" i="2"/>
  <c r="I96" i="2"/>
  <c r="Q95" i="2"/>
  <c r="P95" i="2"/>
  <c r="O95" i="2"/>
  <c r="N95" i="2"/>
  <c r="J95" i="2"/>
  <c r="I95" i="2"/>
  <c r="Q94" i="2"/>
  <c r="P94" i="2"/>
  <c r="O94" i="2"/>
  <c r="N94" i="2"/>
  <c r="J94" i="2"/>
  <c r="I94" i="2"/>
  <c r="Q93" i="2"/>
  <c r="P93" i="2"/>
  <c r="O93" i="2"/>
  <c r="N93" i="2"/>
  <c r="J93" i="2"/>
  <c r="I93" i="2"/>
  <c r="Q92" i="2"/>
  <c r="P92" i="2"/>
  <c r="O92" i="2"/>
  <c r="N92" i="2"/>
  <c r="J92" i="2"/>
  <c r="I92" i="2"/>
  <c r="Q91" i="2"/>
  <c r="P91" i="2"/>
  <c r="O91" i="2"/>
  <c r="N91" i="2"/>
  <c r="J91" i="2"/>
  <c r="I91" i="2"/>
  <c r="Q90" i="2"/>
  <c r="P90" i="2"/>
  <c r="O90" i="2"/>
  <c r="N90" i="2"/>
  <c r="J90" i="2"/>
  <c r="I90" i="2"/>
  <c r="Q89" i="2"/>
  <c r="P89" i="2"/>
  <c r="O89" i="2"/>
  <c r="N89" i="2"/>
  <c r="J89" i="2"/>
  <c r="I89" i="2"/>
  <c r="Q88" i="2"/>
  <c r="P88" i="2"/>
  <c r="O88" i="2"/>
  <c r="N88" i="2"/>
  <c r="J88" i="2"/>
  <c r="I88" i="2"/>
  <c r="Q87" i="2"/>
  <c r="P87" i="2"/>
  <c r="O87" i="2"/>
  <c r="N87" i="2"/>
  <c r="J87" i="2"/>
  <c r="I87" i="2"/>
  <c r="Q86" i="2"/>
  <c r="P86" i="2"/>
  <c r="O86" i="2"/>
  <c r="N86" i="2"/>
  <c r="J86" i="2"/>
  <c r="I86" i="2"/>
  <c r="Q85" i="2"/>
  <c r="P85" i="2"/>
  <c r="O85" i="2"/>
  <c r="N85" i="2"/>
  <c r="J85" i="2"/>
  <c r="I85" i="2"/>
  <c r="Q84" i="2"/>
  <c r="P84" i="2"/>
  <c r="O84" i="2"/>
  <c r="N84" i="2"/>
  <c r="J84" i="2"/>
  <c r="I84" i="2"/>
  <c r="Q83" i="2"/>
  <c r="P83" i="2"/>
  <c r="O83" i="2"/>
  <c r="N83" i="2"/>
  <c r="J83" i="2"/>
  <c r="I83" i="2"/>
  <c r="Q82" i="2"/>
  <c r="P82" i="2"/>
  <c r="O82" i="2"/>
  <c r="N82" i="2"/>
  <c r="J82" i="2"/>
  <c r="I82" i="2"/>
  <c r="Q81" i="2"/>
  <c r="P81" i="2"/>
  <c r="O81" i="2"/>
  <c r="N81" i="2"/>
  <c r="J81" i="2"/>
  <c r="I81" i="2"/>
  <c r="Q80" i="2"/>
  <c r="P80" i="2"/>
  <c r="O80" i="2"/>
  <c r="N80" i="2"/>
  <c r="J80" i="2"/>
  <c r="I80" i="2"/>
  <c r="Q79" i="2"/>
  <c r="P79" i="2"/>
  <c r="O79" i="2"/>
  <c r="N79" i="2"/>
  <c r="J79" i="2"/>
  <c r="I79" i="2"/>
  <c r="Q78" i="2"/>
  <c r="P78" i="2"/>
  <c r="O78" i="2"/>
  <c r="N78" i="2"/>
  <c r="J78" i="2"/>
  <c r="I78" i="2"/>
  <c r="Q77" i="2"/>
  <c r="P77" i="2"/>
  <c r="O77" i="2"/>
  <c r="N77" i="2"/>
  <c r="J77" i="2"/>
  <c r="I77" i="2"/>
  <c r="Q76" i="2"/>
  <c r="P76" i="2"/>
  <c r="O76" i="2"/>
  <c r="N76" i="2"/>
  <c r="J76" i="2"/>
  <c r="I76" i="2"/>
  <c r="Q75" i="2"/>
  <c r="P75" i="2"/>
  <c r="O75" i="2"/>
  <c r="N75" i="2"/>
  <c r="J75" i="2"/>
  <c r="I75" i="2"/>
  <c r="Q74" i="2"/>
  <c r="P74" i="2"/>
  <c r="O74" i="2"/>
  <c r="N74" i="2"/>
  <c r="J74" i="2"/>
  <c r="I74" i="2"/>
  <c r="Q73" i="2"/>
  <c r="P73" i="2"/>
  <c r="O73" i="2"/>
  <c r="N73" i="2"/>
  <c r="J73" i="2"/>
  <c r="I73" i="2"/>
  <c r="Q72" i="2"/>
  <c r="P72" i="2"/>
  <c r="O72" i="2"/>
  <c r="N72" i="2"/>
  <c r="J72" i="2"/>
  <c r="I72" i="2"/>
  <c r="Q71" i="2"/>
  <c r="P71" i="2"/>
  <c r="O71" i="2"/>
  <c r="N71" i="2"/>
  <c r="J71" i="2"/>
  <c r="I71" i="2"/>
  <c r="Q70" i="2"/>
  <c r="P70" i="2"/>
  <c r="O70" i="2"/>
  <c r="N70" i="2"/>
  <c r="J70" i="2"/>
  <c r="I70" i="2"/>
  <c r="Q69" i="2"/>
  <c r="P69" i="2"/>
  <c r="O69" i="2"/>
  <c r="N69" i="2"/>
  <c r="J69" i="2"/>
  <c r="I69" i="2"/>
  <c r="Q68" i="2"/>
  <c r="P68" i="2"/>
  <c r="O68" i="2"/>
  <c r="N68" i="2"/>
  <c r="J68" i="2"/>
  <c r="I68" i="2"/>
  <c r="Q67" i="2"/>
  <c r="P67" i="2"/>
  <c r="O67" i="2"/>
  <c r="N67" i="2"/>
  <c r="J67" i="2"/>
  <c r="I67" i="2"/>
  <c r="Q66" i="2"/>
  <c r="P66" i="2"/>
  <c r="O66" i="2"/>
  <c r="N66" i="2"/>
  <c r="J66" i="2"/>
  <c r="I66" i="2"/>
  <c r="Q65" i="2"/>
  <c r="P65" i="2"/>
  <c r="O65" i="2"/>
  <c r="N65" i="2"/>
  <c r="J65" i="2"/>
  <c r="I65" i="2"/>
  <c r="Q64" i="2"/>
  <c r="P64" i="2"/>
  <c r="O64" i="2"/>
  <c r="N64" i="2"/>
  <c r="J64" i="2"/>
  <c r="I64" i="2"/>
  <c r="Q63" i="2"/>
  <c r="P63" i="2"/>
  <c r="O63" i="2"/>
  <c r="N63" i="2"/>
  <c r="J63" i="2"/>
  <c r="I63" i="2"/>
  <c r="Q62" i="2"/>
  <c r="P62" i="2"/>
  <c r="O62" i="2"/>
  <c r="N62" i="2"/>
  <c r="J62" i="2"/>
  <c r="I62" i="2"/>
  <c r="Q61" i="2"/>
  <c r="P61" i="2"/>
  <c r="O61" i="2"/>
  <c r="N61" i="2"/>
  <c r="J61" i="2"/>
  <c r="I61" i="2"/>
  <c r="Q60" i="2"/>
  <c r="P60" i="2"/>
  <c r="O60" i="2"/>
  <c r="N60" i="2"/>
  <c r="J60" i="2"/>
  <c r="I60" i="2"/>
  <c r="Q59" i="2"/>
  <c r="P59" i="2"/>
  <c r="O59" i="2"/>
  <c r="N59" i="2"/>
  <c r="J59" i="2"/>
  <c r="I59" i="2"/>
  <c r="Q58" i="2"/>
  <c r="P58" i="2"/>
  <c r="O58" i="2"/>
  <c r="N58" i="2"/>
  <c r="J58" i="2"/>
  <c r="I58" i="2"/>
  <c r="Q57" i="2"/>
  <c r="P57" i="2"/>
  <c r="O57" i="2"/>
  <c r="N57" i="2"/>
  <c r="J57" i="2"/>
  <c r="I57" i="2"/>
  <c r="Q56" i="2"/>
  <c r="P56" i="2"/>
  <c r="O56" i="2"/>
  <c r="N56" i="2"/>
  <c r="J56" i="2"/>
  <c r="I56" i="2"/>
  <c r="Q55" i="2"/>
  <c r="P55" i="2"/>
  <c r="O55" i="2"/>
  <c r="N55" i="2"/>
  <c r="J55" i="2"/>
  <c r="I55" i="2"/>
  <c r="Q54" i="2"/>
  <c r="P54" i="2"/>
  <c r="O54" i="2"/>
  <c r="N54" i="2"/>
  <c r="J54" i="2"/>
  <c r="I54" i="2"/>
  <c r="Q53" i="2"/>
  <c r="P53" i="2"/>
  <c r="O53" i="2"/>
  <c r="N53" i="2"/>
  <c r="J53" i="2"/>
  <c r="I53" i="2"/>
  <c r="Q52" i="2"/>
  <c r="P52" i="2"/>
  <c r="O52" i="2"/>
  <c r="N52" i="2"/>
  <c r="J52" i="2"/>
  <c r="I52" i="2"/>
  <c r="Q51" i="2"/>
  <c r="P51" i="2"/>
  <c r="O51" i="2"/>
  <c r="N51" i="2"/>
  <c r="J51" i="2"/>
  <c r="I51" i="2"/>
  <c r="Q50" i="2"/>
  <c r="P50" i="2"/>
  <c r="O50" i="2"/>
  <c r="N50" i="2"/>
  <c r="J50" i="2"/>
  <c r="I50" i="2"/>
  <c r="Q49" i="2"/>
  <c r="P49" i="2"/>
  <c r="O49" i="2"/>
  <c r="N49" i="2"/>
  <c r="J49" i="2"/>
  <c r="I49" i="2"/>
  <c r="Q48" i="2"/>
  <c r="P48" i="2"/>
  <c r="O48" i="2"/>
  <c r="N48" i="2"/>
  <c r="J48" i="2"/>
  <c r="I48" i="2"/>
  <c r="Q47" i="2"/>
  <c r="P47" i="2"/>
  <c r="O47" i="2"/>
  <c r="N47" i="2"/>
  <c r="J47" i="2"/>
  <c r="I47" i="2"/>
  <c r="Q46" i="2"/>
  <c r="P46" i="2"/>
  <c r="O46" i="2"/>
  <c r="N46" i="2"/>
  <c r="J46" i="2"/>
  <c r="I46" i="2"/>
  <c r="Q45" i="2"/>
  <c r="P45" i="2"/>
  <c r="O45" i="2"/>
  <c r="N45" i="2"/>
  <c r="J45" i="2"/>
  <c r="I45" i="2"/>
  <c r="Q44" i="2"/>
  <c r="P44" i="2"/>
  <c r="O44" i="2"/>
  <c r="N44" i="2"/>
  <c r="J44" i="2"/>
  <c r="I44" i="2"/>
  <c r="Q43" i="2"/>
  <c r="P43" i="2"/>
  <c r="O43" i="2"/>
  <c r="N43" i="2"/>
  <c r="J43" i="2"/>
  <c r="I43" i="2"/>
  <c r="Q42" i="2"/>
  <c r="P42" i="2"/>
  <c r="O42" i="2"/>
  <c r="N42" i="2"/>
  <c r="J42" i="2"/>
  <c r="I42" i="2"/>
  <c r="Q41" i="2"/>
  <c r="P41" i="2"/>
  <c r="O41" i="2"/>
  <c r="N41" i="2"/>
  <c r="J41" i="2"/>
  <c r="I41" i="2"/>
  <c r="Q40" i="2"/>
  <c r="P40" i="2"/>
  <c r="O40" i="2"/>
  <c r="N40" i="2"/>
  <c r="J40" i="2"/>
  <c r="I40" i="2"/>
  <c r="Q39" i="2"/>
  <c r="P39" i="2"/>
  <c r="O39" i="2"/>
  <c r="N39" i="2"/>
  <c r="J39" i="2"/>
  <c r="I39" i="2"/>
  <c r="Q38" i="2"/>
  <c r="P38" i="2"/>
  <c r="O38" i="2"/>
  <c r="N38" i="2"/>
  <c r="J38" i="2"/>
  <c r="I38" i="2"/>
  <c r="Q37" i="2"/>
  <c r="P37" i="2"/>
  <c r="O37" i="2"/>
  <c r="N37" i="2"/>
  <c r="J37" i="2"/>
  <c r="I37" i="2"/>
  <c r="Q36" i="2"/>
  <c r="P36" i="2"/>
  <c r="O36" i="2"/>
  <c r="N36" i="2"/>
  <c r="J36" i="2"/>
  <c r="I36" i="2"/>
  <c r="Q35" i="2"/>
  <c r="P35" i="2"/>
  <c r="O35" i="2"/>
  <c r="N35" i="2"/>
  <c r="J35" i="2"/>
  <c r="I35" i="2"/>
  <c r="Q34" i="2"/>
  <c r="P34" i="2"/>
  <c r="O34" i="2"/>
  <c r="N34" i="2"/>
  <c r="J34" i="2"/>
  <c r="I34" i="2"/>
  <c r="Q33" i="2"/>
  <c r="P33" i="2"/>
  <c r="O33" i="2"/>
  <c r="N33" i="2"/>
  <c r="J33" i="2"/>
  <c r="I33" i="2"/>
  <c r="Q32" i="2"/>
  <c r="P32" i="2"/>
  <c r="O32" i="2"/>
  <c r="N32" i="2"/>
  <c r="J32" i="2"/>
  <c r="I32" i="2"/>
  <c r="Q31" i="2"/>
  <c r="P31" i="2"/>
  <c r="O31" i="2"/>
  <c r="N31" i="2"/>
  <c r="J31" i="2"/>
  <c r="I31" i="2"/>
  <c r="Q30" i="2"/>
  <c r="P30" i="2"/>
  <c r="O30" i="2"/>
  <c r="N30" i="2"/>
  <c r="J30" i="2"/>
  <c r="I30" i="2"/>
  <c r="Q29" i="2"/>
  <c r="P29" i="2"/>
  <c r="O29" i="2"/>
  <c r="N29" i="2"/>
  <c r="J29" i="2"/>
  <c r="I29" i="2"/>
  <c r="Q28" i="2"/>
  <c r="P28" i="2"/>
  <c r="O28" i="2"/>
  <c r="N28" i="2"/>
  <c r="J28" i="2"/>
  <c r="I28" i="2"/>
  <c r="Q27" i="2"/>
  <c r="P27" i="2"/>
  <c r="O27" i="2"/>
  <c r="N27" i="2"/>
  <c r="J27" i="2"/>
  <c r="I27" i="2"/>
  <c r="Q26" i="2"/>
  <c r="P26" i="2"/>
  <c r="O26" i="2"/>
  <c r="N26" i="2"/>
  <c r="J26" i="2"/>
  <c r="I26" i="2"/>
  <c r="Q25" i="2"/>
  <c r="P25" i="2"/>
  <c r="O25" i="2"/>
  <c r="N25" i="2"/>
  <c r="J25" i="2"/>
  <c r="I25" i="2"/>
  <c r="Q24" i="2"/>
  <c r="P24" i="2"/>
  <c r="O24" i="2"/>
  <c r="N24" i="2"/>
  <c r="I24" i="2"/>
  <c r="J24" i="2" s="1"/>
  <c r="Q23" i="2"/>
  <c r="P23" i="2"/>
  <c r="O23" i="2"/>
  <c r="N23" i="2"/>
  <c r="I23" i="2"/>
  <c r="J23" i="2" s="1"/>
  <c r="Q22" i="2"/>
  <c r="P22" i="2"/>
  <c r="O22" i="2"/>
  <c r="N22" i="2"/>
  <c r="I22" i="2"/>
  <c r="J22" i="2" s="1"/>
  <c r="Q21" i="2"/>
  <c r="P21" i="2"/>
  <c r="O21" i="2"/>
  <c r="N21" i="2"/>
  <c r="I21" i="2"/>
  <c r="J21" i="2" s="1"/>
  <c r="Q20" i="2"/>
  <c r="P20" i="2"/>
  <c r="O20" i="2"/>
  <c r="N20" i="2"/>
  <c r="I20" i="2"/>
  <c r="J20" i="2" s="1"/>
  <c r="Q19" i="2"/>
  <c r="P19" i="2"/>
  <c r="O19" i="2"/>
  <c r="N19" i="2"/>
  <c r="I19" i="2"/>
  <c r="J19" i="2" s="1"/>
  <c r="Q18" i="2"/>
  <c r="P18" i="2"/>
  <c r="O18" i="2"/>
  <c r="N18" i="2"/>
  <c r="I18" i="2"/>
  <c r="J18" i="2" s="1"/>
  <c r="Q17" i="2"/>
  <c r="P17" i="2"/>
  <c r="O17" i="2"/>
  <c r="N17" i="2"/>
  <c r="I17" i="2"/>
  <c r="J17" i="2" s="1"/>
  <c r="Q16" i="2"/>
  <c r="P16" i="2"/>
  <c r="O16" i="2"/>
  <c r="N16" i="2"/>
  <c r="I16" i="2"/>
  <c r="J16" i="2" s="1"/>
  <c r="Q15" i="2"/>
  <c r="P15" i="2"/>
  <c r="O15" i="2"/>
  <c r="N15" i="2"/>
  <c r="I15" i="2"/>
  <c r="J15" i="2" s="1"/>
  <c r="Q14" i="2"/>
  <c r="P14" i="2"/>
  <c r="O14" i="2"/>
  <c r="N14" i="2"/>
  <c r="I14" i="2"/>
  <c r="J14" i="2" s="1"/>
  <c r="Q13" i="2"/>
  <c r="P13" i="2"/>
  <c r="O13" i="2"/>
  <c r="N13" i="2"/>
  <c r="I13" i="2"/>
  <c r="J13" i="2" s="1"/>
  <c r="Q12" i="2"/>
  <c r="P12" i="2"/>
  <c r="O12" i="2"/>
  <c r="N12" i="2"/>
  <c r="I12" i="2"/>
  <c r="J12" i="2" s="1"/>
  <c r="Q11" i="2"/>
  <c r="P11" i="2"/>
  <c r="O11" i="2"/>
  <c r="N11" i="2"/>
  <c r="I11" i="2"/>
  <c r="J11" i="2" s="1"/>
  <c r="Q10" i="2"/>
  <c r="P10" i="2"/>
  <c r="O10" i="2"/>
  <c r="N10" i="2"/>
  <c r="I10" i="2"/>
  <c r="J10" i="2" s="1"/>
  <c r="Q9" i="2"/>
  <c r="P9" i="2"/>
  <c r="O9" i="2"/>
  <c r="N9" i="2"/>
  <c r="I9" i="2"/>
  <c r="J9" i="2" s="1"/>
  <c r="Q8" i="2"/>
  <c r="P8" i="2"/>
  <c r="O8" i="2"/>
  <c r="N8" i="2"/>
  <c r="I8" i="2"/>
  <c r="J8" i="2" s="1"/>
  <c r="Q7" i="2"/>
  <c r="P7" i="2"/>
  <c r="O7" i="2"/>
  <c r="C27" i="3" s="1"/>
  <c r="N7" i="2"/>
  <c r="I7" i="2"/>
  <c r="J7" i="2" s="1"/>
  <c r="B6" i="1"/>
  <c r="B5" i="1"/>
  <c r="B4" i="1"/>
  <c r="B3" i="1"/>
  <c r="J29" i="1" l="1"/>
  <c r="J28" i="1"/>
  <c r="J27" i="1"/>
  <c r="J26" i="1"/>
  <c r="J25" i="1"/>
  <c r="F25" i="1"/>
  <c r="E25" i="1"/>
  <c r="C25" i="1"/>
  <c r="B25" i="1"/>
  <c r="D25" i="1" s="1"/>
  <c r="J24" i="1"/>
  <c r="F24" i="1"/>
  <c r="E24" i="1"/>
  <c r="G24" i="1" s="1"/>
  <c r="C24" i="1"/>
  <c r="B24" i="1"/>
  <c r="D24" i="1" s="1"/>
  <c r="J23" i="1"/>
  <c r="F23" i="1"/>
  <c r="E23" i="1"/>
  <c r="G23" i="1" s="1"/>
  <c r="C23" i="1"/>
  <c r="B23" i="1"/>
  <c r="D23" i="1" s="1"/>
  <c r="J22" i="1"/>
  <c r="F22" i="1"/>
  <c r="E22" i="1"/>
  <c r="G22" i="1" s="1"/>
  <c r="I24" i="3"/>
  <c r="I23" i="3"/>
  <c r="I22" i="3"/>
  <c r="I21" i="3"/>
  <c r="K11" i="3"/>
  <c r="K12" i="3"/>
  <c r="J12" i="3"/>
  <c r="J11" i="3"/>
  <c r="D12" i="3"/>
  <c r="C12" i="3"/>
  <c r="D13" i="3"/>
  <c r="C13" i="3"/>
  <c r="H24" i="3"/>
  <c r="H22" i="3"/>
  <c r="H21" i="3"/>
  <c r="H23" i="3"/>
  <c r="C28" i="3"/>
  <c r="C29" i="3" s="1"/>
  <c r="D11" i="3"/>
  <c r="C11" i="3"/>
  <c r="I12" i="3"/>
  <c r="I10" i="3"/>
  <c r="I9" i="3"/>
  <c r="I11" i="3"/>
  <c r="G21" i="3"/>
  <c r="G22" i="3"/>
  <c r="G23" i="3"/>
  <c r="G24" i="3"/>
  <c r="G12" i="3"/>
  <c r="G13" i="3"/>
  <c r="L13" i="3" s="1"/>
  <c r="G17" i="3"/>
  <c r="L17" i="3" s="1"/>
  <c r="G10" i="3"/>
  <c r="G9" i="3"/>
  <c r="G11" i="3"/>
  <c r="C22" i="1"/>
  <c r="B22" i="1"/>
  <c r="D22" i="1" s="1"/>
  <c r="J21" i="1"/>
  <c r="F21" i="1"/>
  <c r="E21" i="1"/>
  <c r="G21" i="1" s="1"/>
  <c r="C21" i="1"/>
  <c r="B21" i="1"/>
  <c r="D21" i="1" s="1"/>
  <c r="J20" i="1"/>
  <c r="F20" i="1"/>
  <c r="E20" i="1"/>
  <c r="G20" i="1" s="1"/>
  <c r="C20" i="1"/>
  <c r="B20" i="1"/>
  <c r="D20" i="1" s="1"/>
  <c r="J19" i="1"/>
  <c r="F19" i="1"/>
  <c r="E19" i="1"/>
  <c r="G19" i="1" s="1"/>
  <c r="C19" i="1"/>
  <c r="B19" i="1"/>
  <c r="D19" i="1" s="1"/>
  <c r="J18" i="1"/>
  <c r="F18" i="1"/>
  <c r="C18" i="1"/>
  <c r="B18" i="1"/>
  <c r="D18" i="1" s="1"/>
  <c r="J17" i="1"/>
  <c r="F17" i="1"/>
  <c r="E17" i="1"/>
  <c r="G17" i="1" s="1"/>
  <c r="C17" i="1"/>
  <c r="B17" i="1"/>
  <c r="D17" i="1" s="1"/>
  <c r="F16" i="1"/>
  <c r="E16" i="1"/>
  <c r="G16" i="1" s="1"/>
  <c r="C16" i="1"/>
  <c r="B16" i="1"/>
  <c r="D16" i="1" s="1"/>
  <c r="F15" i="1"/>
  <c r="E18" i="1"/>
  <c r="G18" i="1" s="1"/>
  <c r="C15" i="1"/>
  <c r="B15" i="1"/>
  <c r="D15" i="1" s="1"/>
  <c r="F14" i="1"/>
  <c r="E14" i="1"/>
  <c r="G14" i="1" s="1"/>
  <c r="C14" i="1"/>
  <c r="B14" i="1"/>
  <c r="D14" i="1" s="1"/>
  <c r="H10" i="1"/>
  <c r="G10" i="1"/>
  <c r="E10" i="1"/>
  <c r="D10" i="1"/>
  <c r="F10" i="1" s="1"/>
  <c r="B10" i="1"/>
  <c r="A10" i="1"/>
  <c r="C10" i="1" s="1"/>
  <c r="E15" i="1"/>
  <c r="G15" i="1" s="1"/>
  <c r="G25" i="1" l="1"/>
  <c r="K17" i="1"/>
  <c r="K18" i="1"/>
  <c r="K19" i="1"/>
  <c r="K20" i="1"/>
  <c r="K21" i="1"/>
  <c r="K22" i="1"/>
  <c r="K25" i="1"/>
  <c r="K29" i="1"/>
  <c r="K26" i="1"/>
  <c r="K24" i="1"/>
  <c r="K23" i="1"/>
  <c r="K27" i="1"/>
  <c r="K28" i="1"/>
  <c r="C25" i="3"/>
  <c r="C26" i="3" s="1"/>
  <c r="J21" i="3"/>
  <c r="K21" i="3" s="1"/>
  <c r="J22" i="3"/>
  <c r="K22" i="3" s="1"/>
  <c r="J23" i="3"/>
  <c r="K23" i="3" s="1"/>
  <c r="J24" i="3"/>
  <c r="K24" i="3" s="1"/>
  <c r="L12" i="3"/>
  <c r="L10" i="3"/>
  <c r="L9" i="3"/>
  <c r="L11" i="3"/>
</calcChain>
</file>

<file path=xl/sharedStrings.xml><?xml version="1.0" encoding="utf-8"?>
<sst xmlns="http://schemas.openxmlformats.org/spreadsheetml/2006/main" count="376" uniqueCount="185">
  <si>
    <t>Buchhaltung für Freiberufler – Übersicht</t>
  </si>
  <si>
    <t>Geschäftsjahr</t>
  </si>
  <si>
    <t>Betrieb / Name</t>
  </si>
  <si>
    <t>Tätigkeit</t>
  </si>
  <si>
    <t>Kleinunternehmerregelung</t>
  </si>
  <si>
    <t>Hinweis</t>
  </si>
  <si>
    <t>Beispieldaten enthalten; eigene Buchungen in der Tabelle „Buchungen“ erfassen.</t>
  </si>
  <si>
    <t>Einnahmen netto</t>
  </si>
  <si>
    <t>Ausgaben netto</t>
  </si>
  <si>
    <t>Gewinn netto</t>
  </si>
  <si>
    <t>USt vereinnahmt</t>
  </si>
  <si>
    <t>Vorsteuer</t>
  </si>
  <si>
    <t>USt-Position</t>
  </si>
  <si>
    <t>Offene Forderungen</t>
  </si>
  <si>
    <t>Offene Verbindlichkeiten</t>
  </si>
  <si>
    <t>Monat</t>
  </si>
  <si>
    <t>USt Einnahmen</t>
  </si>
  <si>
    <t>Januar</t>
  </si>
  <si>
    <t>Februar</t>
  </si>
  <si>
    <t>März</t>
  </si>
  <si>
    <t>Ausgabenkategorie</t>
  </si>
  <si>
    <t>Netto</t>
  </si>
  <si>
    <t>Anteil</t>
  </si>
  <si>
    <t>April</t>
  </si>
  <si>
    <t>Software &amp; Tools</t>
  </si>
  <si>
    <t>Mai</t>
  </si>
  <si>
    <t>Büromaterial</t>
  </si>
  <si>
    <t>Juni</t>
  </si>
  <si>
    <t>Telefon &amp; Internet</t>
  </si>
  <si>
    <t>Juli</t>
  </si>
  <si>
    <t>Reisekosten</t>
  </si>
  <si>
    <t>August</t>
  </si>
  <si>
    <t>Bewirtung</t>
  </si>
  <si>
    <t>September</t>
  </si>
  <si>
    <t>Fortbildung</t>
  </si>
  <si>
    <t>Oktober</t>
  </si>
  <si>
    <t>Miete / Co-Working</t>
  </si>
  <si>
    <t>November</t>
  </si>
  <si>
    <t>Steuerberatung</t>
  </si>
  <si>
    <t>Dezember</t>
  </si>
  <si>
    <t>Versicherungen</t>
  </si>
  <si>
    <t>Bankgebühren</t>
  </si>
  <si>
    <t>Hardware / GWG</t>
  </si>
  <si>
    <t>Umsatzsteuer-Vorauszahlung</t>
  </si>
  <si>
    <t>Sonstige Ausgaben</t>
  </si>
  <si>
    <t>Buchungen – Einnahmen, Ausgaben, Steuerzahlungen</t>
  </si>
  <si>
    <t>Eingabespalten sind weiß. Graue Spalten werden automatisch berechnet. Die Beispieldaten können gelöscht oder überschrieben werden; Formeln in USt, Brutto, Monat, Jahr, Quartal und Steuerlogik sollten stehen bleiben.</t>
  </si>
  <si>
    <t>Beleg-Nr.</t>
  </si>
  <si>
    <t>Datum</t>
  </si>
  <si>
    <t>Art</t>
  </si>
  <si>
    <t>Kategorie</t>
  </si>
  <si>
    <t>Kunde / Lieferant</t>
  </si>
  <si>
    <t>Beschreibung</t>
  </si>
  <si>
    <t>USt-Satz</t>
  </si>
  <si>
    <t>USt</t>
  </si>
  <si>
    <t>Brutto</t>
  </si>
  <si>
    <t>Zahlungsart</t>
  </si>
  <si>
    <t>Status</t>
  </si>
  <si>
    <t>Konto</t>
  </si>
  <si>
    <t>Jahr</t>
  </si>
  <si>
    <t>Quartal</t>
  </si>
  <si>
    <t>Steuerlogik</t>
  </si>
  <si>
    <t>Bemerkung</t>
  </si>
  <si>
    <t>RE-2026-001</t>
  </si>
  <si>
    <t>Einnahme</t>
  </si>
  <si>
    <t>Beratung</t>
  </si>
  <si>
    <t>Musterkunde Alpha</t>
  </si>
  <si>
    <t>UX-Audit und Handlungsempfehlungen</t>
  </si>
  <si>
    <t>Bank</t>
  </si>
  <si>
    <t>Bezahlt</t>
  </si>
  <si>
    <t>Geschäftskonto</t>
  </si>
  <si>
    <t>Beispiel</t>
  </si>
  <si>
    <t>A-2026-001</t>
  </si>
  <si>
    <t>Ausgabe</t>
  </si>
  <si>
    <t>Musteranbieter Cloud</t>
  </si>
  <si>
    <t>Jahreslizenz Design-Tool</t>
  </si>
  <si>
    <t>Kreditkarte</t>
  </si>
  <si>
    <t>A-2026-002</t>
  </si>
  <si>
    <t>Muster Telekom Service</t>
  </si>
  <si>
    <t>Internet und Mobilfunk Januar</t>
  </si>
  <si>
    <t>RE-2026-002</t>
  </si>
  <si>
    <t>Honorare &amp; Projekte</t>
  </si>
  <si>
    <t>Musterkunde Beta</t>
  </si>
  <si>
    <t>Konzeption Landingpage und Texte</t>
  </si>
  <si>
    <t>A-2026-003</t>
  </si>
  <si>
    <t>Muster Co-Working Nord</t>
  </si>
  <si>
    <t>Monatspass Arbeitsplatz Februar</t>
  </si>
  <si>
    <t>A-2026-004</t>
  </si>
  <si>
    <t>Muster Akademie Digital</t>
  </si>
  <si>
    <t>Online-Seminar Barrierefreies Design</t>
  </si>
  <si>
    <t>PayPal</t>
  </si>
  <si>
    <t>RE-2026-003</t>
  </si>
  <si>
    <t>Workshops</t>
  </si>
  <si>
    <t>Musterverein Kreativ</t>
  </si>
  <si>
    <t>Team-Workshop Content-Strategie</t>
  </si>
  <si>
    <t>A-2026-005</t>
  </si>
  <si>
    <t>Muster Bürobedarf</t>
  </si>
  <si>
    <t>Notizbücher, Stifte, Druckpapier</t>
  </si>
  <si>
    <t>A-2026-006</t>
  </si>
  <si>
    <t>Muster Bahn</t>
  </si>
  <si>
    <t>Bahnfahrt Kundentermin Hamburg</t>
  </si>
  <si>
    <t>ST-2026-Q1</t>
  </si>
  <si>
    <t>Steuer</t>
  </si>
  <si>
    <t>Finanzamt Musterstadt</t>
  </si>
  <si>
    <t>USt-Vorauszahlung Q1</t>
  </si>
  <si>
    <t>RE-2026-004</t>
  </si>
  <si>
    <t>Lizenz-/Nutzungsrechte</t>
  </si>
  <si>
    <t>Musterkunde Gamma</t>
  </si>
  <si>
    <t>Nutzungsrechte für Illustrationen</t>
  </si>
  <si>
    <t>A-2026-007</t>
  </si>
  <si>
    <t>Muster Elektronik</t>
  </si>
  <si>
    <t>Externe SSD für Projektarchiv</t>
  </si>
  <si>
    <t>RE-2026-005</t>
  </si>
  <si>
    <t>Musterkunde Delta</t>
  </si>
  <si>
    <t>Monatliche Beratung Mai</t>
  </si>
  <si>
    <t>Offen</t>
  </si>
  <si>
    <t>Noch nicht bezahlt</t>
  </si>
  <si>
    <t>A-2026-008</t>
  </si>
  <si>
    <t>Muster Café</t>
  </si>
  <si>
    <t>Kundengespräch Kaffee und Snacks</t>
  </si>
  <si>
    <t>A-2026-009</t>
  </si>
  <si>
    <t>Musterbank</t>
  </si>
  <si>
    <t>Kontoführungsgebühr Mai</t>
  </si>
  <si>
    <t>RE-2026-006</t>
  </si>
  <si>
    <t>Musterkunde Epsilon</t>
  </si>
  <si>
    <t>Content-Relaunch Produktseiten</t>
  </si>
  <si>
    <t>A-2026-010</t>
  </si>
  <si>
    <t>Muster Steuerkanzlei</t>
  </si>
  <si>
    <t>Prüfung Unterlagen erstes Halbjahr</t>
  </si>
  <si>
    <t>Rechnung liegt vor</t>
  </si>
  <si>
    <t>A-2026-011</t>
  </si>
  <si>
    <t>Muster Versicherungen</t>
  </si>
  <si>
    <t>Berufshaftpflicht anteilig</t>
  </si>
  <si>
    <t>Steuern – EÜR-Orientierung und USt-Übersicht</t>
  </si>
  <si>
    <t>Diese Auswertung ist eine Arbeitsübersicht für die eigene Buchhaltung. Sonderfälle wie Reverse-Charge, Anlagevermögen, Abschreibungen oder Reisekostenpauschalen müssen separat geprüft werden.</t>
  </si>
  <si>
    <t>Bereich</t>
  </si>
  <si>
    <t>Position</t>
  </si>
  <si>
    <t>USt / Vorsteuer</t>
  </si>
  <si>
    <t>USt 19%</t>
  </si>
  <si>
    <t>USt 7%</t>
  </si>
  <si>
    <t>Vorsteuer 19%</t>
  </si>
  <si>
    <t>Vorsteuer 7%</t>
  </si>
  <si>
    <t>USt-Zahlung</t>
  </si>
  <si>
    <t>Saldo</t>
  </si>
  <si>
    <t>Betriebseinnahmen</t>
  </si>
  <si>
    <t>Sonstige Einnahmen</t>
  </si>
  <si>
    <t>Betriebsausgaben</t>
  </si>
  <si>
    <t>Vorauszahlung</t>
  </si>
  <si>
    <t>Kontrollhinweis</t>
  </si>
  <si>
    <t>Q1</t>
  </si>
  <si>
    <t>Q2</t>
  </si>
  <si>
    <t>Q3</t>
  </si>
  <si>
    <t>Summe Betriebseinnahmen netto</t>
  </si>
  <si>
    <t>Q4</t>
  </si>
  <si>
    <t>Summe Betriebsausgaben netto</t>
  </si>
  <si>
    <t>Gewinn / Verlust netto</t>
  </si>
  <si>
    <t>Vereinnahmte Umsatzsteuer</t>
  </si>
  <si>
    <t>Abziehbare Vorsteuer</t>
  </si>
  <si>
    <t>Offene USt-Position nach Vorauszahlungen</t>
  </si>
  <si>
    <t>Einstellungen und Auswahllisten</t>
  </si>
  <si>
    <t>Feld</t>
  </si>
  <si>
    <t>Wert</t>
  </si>
  <si>
    <t>Einnahmenkategorie</t>
  </si>
  <si>
    <t>USt-Sätze</t>
  </si>
  <si>
    <t>Kategorie gesamt</t>
  </si>
  <si>
    <t>Lina Vogel Kreativstudio</t>
  </si>
  <si>
    <t>Fiktive Beispieldaten</t>
  </si>
  <si>
    <t>Freiberufliche UX- und Content-Beratung</t>
  </si>
  <si>
    <t>Für Freiberufler anpassbar</t>
  </si>
  <si>
    <t>Privat bezahlt</t>
  </si>
  <si>
    <t>Wird für Auswertungen verwendet</t>
  </si>
  <si>
    <t>Geplant</t>
  </si>
  <si>
    <t>Nein</t>
  </si>
  <si>
    <t>Wenn Ja, wird die USt in Buchungen mit 0 berechnet</t>
  </si>
  <si>
    <t>Privat</t>
  </si>
  <si>
    <t>Bar</t>
  </si>
  <si>
    <t>Standard-Umsatzsteuer</t>
  </si>
  <si>
    <t>Nur als Orientierung für neue Buchungen</t>
  </si>
  <si>
    <t>Währung</t>
  </si>
  <si>
    <t>EUR</t>
  </si>
  <si>
    <t>Beträge werden in Euro formatiert</t>
  </si>
  <si>
    <t>Umsatzsteuer-Erstattung</t>
  </si>
  <si>
    <t>Buchungslogik</t>
  </si>
  <si>
    <t>Einnahmen-Überschuss</t>
  </si>
  <si>
    <t>Zahlungsflussorientierte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</si>
</sst>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"/>
    <numFmt numFmtId="166" formatCode="0.0%"/>
    <numFmt numFmtId="167" formatCode="yyyy\-mm\-dd"/>
  </numFmts>
  <fonts count="7" x14ac:knownFonts="1">
    <font>
      <sz val="11"/>
      <name val="Carlito"/>
    </font>
    <font>
      <b/>
      <sz val="10"/>
      <color rgb="FFFFFFFF"/>
      <name val="Aptos"/>
    </font>
    <font>
      <sz val="10"/>
      <name val="Aptos"/>
    </font>
    <font>
      <b/>
      <sz val="10"/>
      <name val="Aptos"/>
    </font>
    <font>
      <sz val="10"/>
      <color rgb="FF374151"/>
      <name val="Aptos"/>
    </font>
    <font>
      <b/>
      <sz val="16"/>
      <color rgb="FFFFFFFF"/>
      <name val="Aptos Display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12372A"/>
      </patternFill>
    </fill>
    <fill>
      <patternFill patternType="solid">
        <fgColor rgb="FF2F6B4F"/>
      </patternFill>
    </fill>
    <fill>
      <patternFill patternType="solid">
        <fgColor rgb="FFECF8F0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DDEFE4"/>
      </patternFill>
    </fill>
    <fill>
      <patternFill patternType="solid">
        <fgColor rgb="FFFCE4D6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3" fillId="4" borderId="0" xfId="1" applyFont="1" applyFill="1" applyAlignment="1">
      <alignment vertical="center"/>
    </xf>
    <xf numFmtId="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7" borderId="0" xfId="1" applyFont="1" applyFill="1" applyAlignment="1">
      <alignment vertical="center" wrapText="1"/>
    </xf>
    <xf numFmtId="164" fontId="2" fillId="0" borderId="0" xfId="1" applyNumberFormat="1" applyFont="1" applyAlignment="1">
      <alignment vertical="center"/>
    </xf>
    <xf numFmtId="0" fontId="1" fillId="3" borderId="0" xfId="1" applyFont="1" applyFill="1" applyAlignment="1">
      <alignment horizontal="center" vertical="center" wrapText="1"/>
    </xf>
    <xf numFmtId="164" fontId="3" fillId="6" borderId="0" xfId="1" applyNumberFormat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 wrapText="1"/>
    </xf>
    <xf numFmtId="166" fontId="2" fillId="0" borderId="0" xfId="1" applyNumberFormat="1" applyFont="1" applyAlignment="1">
      <alignment vertical="center"/>
    </xf>
    <xf numFmtId="164" fontId="2" fillId="6" borderId="0" xfId="1" applyNumberFormat="1" applyFont="1" applyFill="1" applyAlignment="1">
      <alignment vertical="center" wrapText="1"/>
    </xf>
    <xf numFmtId="9" fontId="2" fillId="6" borderId="0" xfId="1" applyNumberFormat="1" applyFont="1" applyFill="1" applyAlignment="1">
      <alignment vertical="center" wrapText="1"/>
    </xf>
    <xf numFmtId="164" fontId="2" fillId="5" borderId="0" xfId="1" applyNumberFormat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0" fontId="3" fillId="8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3" fillId="9" borderId="0" xfId="1" applyFont="1" applyFill="1" applyAlignment="1">
      <alignment vertical="center" wrapText="1"/>
    </xf>
    <xf numFmtId="164" fontId="3" fillId="0" borderId="0" xfId="1" applyNumberFormat="1" applyFont="1" applyAlignment="1">
      <alignment vertical="center"/>
    </xf>
    <xf numFmtId="0" fontId="4" fillId="5" borderId="0" xfId="1" applyFont="1" applyFill="1" applyAlignment="1">
      <alignment vertical="center" wrapText="1"/>
    </xf>
    <xf numFmtId="0" fontId="2" fillId="6" borderId="0" xfId="1" applyFont="1" applyFill="1" applyAlignment="1">
      <alignment vertical="center"/>
    </xf>
    <xf numFmtId="9" fontId="2" fillId="6" borderId="0" xfId="1" applyNumberFormat="1" applyFont="1" applyFill="1" applyAlignment="1">
      <alignment vertical="center"/>
    </xf>
    <xf numFmtId="9" fontId="2" fillId="0" borderId="0" xfId="1" applyNumberFormat="1" applyFont="1" applyAlignment="1">
      <alignment vertical="center"/>
    </xf>
    <xf numFmtId="167" fontId="2" fillId="6" borderId="0" xfId="1" applyNumberFormat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4" fillId="7" borderId="0" xfId="1" applyFont="1" applyFill="1" applyAlignment="1">
      <alignment vertical="center" wrapText="1"/>
    </xf>
    <xf numFmtId="0" fontId="2" fillId="10" borderId="0" xfId="1" applyFont="1" applyFill="1" applyAlignment="1">
      <alignment vertical="center"/>
    </xf>
    <xf numFmtId="0" fontId="0" fillId="10" borderId="0" xfId="0" applyFill="1"/>
    <xf numFmtId="0" fontId="2" fillId="10" borderId="0" xfId="1" applyFont="1" applyFill="1" applyAlignment="1">
      <alignment vertical="center" wrapText="1"/>
    </xf>
    <xf numFmtId="164" fontId="2" fillId="10" borderId="0" xfId="1" applyNumberFormat="1" applyFont="1" applyFill="1" applyAlignment="1">
      <alignment vertical="center"/>
    </xf>
    <xf numFmtId="166" fontId="2" fillId="10" borderId="0" xfId="1" applyNumberFormat="1" applyFont="1" applyFill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92400E"/>
      </font>
      <fill>
        <patternFill patternType="solid">
          <bgColor rgb="FFFEF3C7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DDEFE4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Monatliche Entwicklung: Einnahmen, Ausgaben, Gewinn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Einnahmen netto</c:v>
          </c:tx>
          <c:invertIfNegative val="1"/>
          <c:cat>
            <c:strRef>
              <c:f>Übersicht!$A$14:$A$25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Übersicht!$B$14:$B$25</c:f>
              <c:numCache>
                <c:formatCode>#,##0.00\ \€</c:formatCode>
                <c:ptCount val="12"/>
                <c:pt idx="0">
                  <c:v>1850</c:v>
                </c:pt>
                <c:pt idx="1">
                  <c:v>3200</c:v>
                </c:pt>
                <c:pt idx="2">
                  <c:v>1450</c:v>
                </c:pt>
                <c:pt idx="3">
                  <c:v>850</c:v>
                </c:pt>
                <c:pt idx="4">
                  <c:v>2100</c:v>
                </c:pt>
                <c:pt idx="5">
                  <c:v>2750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E-4EB3-93B8-3F3197AAF0BF}"/>
            </c:ext>
          </c:extLst>
        </c:ser>
        <c:ser>
          <c:idx val="1"/>
          <c:order val="1"/>
          <c:tx>
            <c:v>Ausgaben netto</c:v>
          </c:tx>
          <c:invertIfNegative val="1"/>
          <c:cat>
            <c:strRef>
              <c:f>Übersicht!$A$14:$A$25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Übersicht!$C$14:$C$25</c:f>
              <c:numCache>
                <c:formatCode>#,##0.00\ \€</c:formatCode>
                <c:ptCount val="12"/>
                <c:pt idx="0">
                  <c:v>308.5</c:v>
                </c:pt>
                <c:pt idx="1">
                  <c:v>510</c:v>
                </c:pt>
                <c:pt idx="2">
                  <c:v>171.39999999999998</c:v>
                </c:pt>
                <c:pt idx="3">
                  <c:v>129</c:v>
                </c:pt>
                <c:pt idx="4">
                  <c:v>51.9</c:v>
                </c:pt>
                <c:pt idx="5">
                  <c:v>590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E-4EB3-93B8-3F3197AAF0BF}"/>
            </c:ext>
          </c:extLst>
        </c:ser>
        <c:ser>
          <c:idx val="2"/>
          <c:order val="2"/>
          <c:tx>
            <c:v>Gewinn netto</c:v>
          </c:tx>
          <c:invertIfNegative val="1"/>
          <c:cat>
            <c:strRef>
              <c:f>Übersicht!$A$14:$A$25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Übersicht!$D$14:$D$25</c:f>
              <c:numCache>
                <c:formatCode>#,##0.00\ \€</c:formatCode>
                <c:ptCount val="12"/>
                <c:pt idx="0">
                  <c:v>1541.5</c:v>
                </c:pt>
                <c:pt idx="1">
                  <c:v>2690</c:v>
                </c:pt>
                <c:pt idx="2">
                  <c:v>1278.5999999999999</c:v>
                </c:pt>
                <c:pt idx="3">
                  <c:v>721</c:v>
                </c:pt>
                <c:pt idx="4">
                  <c:v>2048.1</c:v>
                </c:pt>
                <c:pt idx="5">
                  <c:v>2160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7E-4EB3-93B8-3F3197AA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Ausgaben nach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Netto</c:v>
          </c:tx>
          <c:invertIfNegative val="1"/>
          <c:cat>
            <c:strRef>
              <c:f>Übersicht!$I$17:$I$29</c:f>
              <c:strCache>
                <c:ptCount val="13"/>
                <c:pt idx="0">
                  <c:v>Software &amp; Tools</c:v>
                </c:pt>
                <c:pt idx="1">
                  <c:v>Büromaterial</c:v>
                </c:pt>
                <c:pt idx="2">
                  <c:v>Telefon &amp; Internet</c:v>
                </c:pt>
                <c:pt idx="3">
                  <c:v>Reisekosten</c:v>
                </c:pt>
                <c:pt idx="4">
                  <c:v>Bewirtung</c:v>
                </c:pt>
                <c:pt idx="5">
                  <c:v>Fortbildung</c:v>
                </c:pt>
                <c:pt idx="6">
                  <c:v>Miete / Co-Working</c:v>
                </c:pt>
                <c:pt idx="7">
                  <c:v>Steuerberatung</c:v>
                </c:pt>
                <c:pt idx="8">
                  <c:v>Versicherungen</c:v>
                </c:pt>
                <c:pt idx="9">
                  <c:v>Bankgebühren</c:v>
                </c:pt>
                <c:pt idx="10">
                  <c:v>Hardware / GWG</c:v>
                </c:pt>
                <c:pt idx="11">
                  <c:v>Umsatzsteuer-Vorauszahlung</c:v>
                </c:pt>
                <c:pt idx="12">
                  <c:v>Sonstige Ausgaben</c:v>
                </c:pt>
              </c:strCache>
            </c:strRef>
          </c:cat>
          <c:val>
            <c:numRef>
              <c:f>Übersicht!$J$17:$J$29</c:f>
              <c:numCache>
                <c:formatCode>#,##0.00\ \€</c:formatCode>
                <c:ptCount val="13"/>
                <c:pt idx="0">
                  <c:v>240</c:v>
                </c:pt>
                <c:pt idx="1">
                  <c:v>74.8</c:v>
                </c:pt>
                <c:pt idx="2">
                  <c:v>68.5</c:v>
                </c:pt>
                <c:pt idx="3">
                  <c:v>96.6</c:v>
                </c:pt>
                <c:pt idx="4">
                  <c:v>42</c:v>
                </c:pt>
                <c:pt idx="5">
                  <c:v>320</c:v>
                </c:pt>
                <c:pt idx="6">
                  <c:v>190</c:v>
                </c:pt>
                <c:pt idx="7">
                  <c:v>410</c:v>
                </c:pt>
                <c:pt idx="8">
                  <c:v>180</c:v>
                </c:pt>
                <c:pt idx="9">
                  <c:v>9.9</c:v>
                </c:pt>
                <c:pt idx="10">
                  <c:v>129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0-4E43-BEEF-DC85AD29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Monatlicher USt-Saldo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USt 19%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Steuern!$G$6:$G$17</c:f>
              <c:numCache>
                <c:formatCode>#,##0.00\ \€</c:formatCode>
                <c:ptCount val="12"/>
                <c:pt idx="0">
                  <c:v>351.5</c:v>
                </c:pt>
                <c:pt idx="1">
                  <c:v>608</c:v>
                </c:pt>
                <c:pt idx="2">
                  <c:v>275.5</c:v>
                </c:pt>
                <c:pt idx="3">
                  <c:v>161.5</c:v>
                </c:pt>
                <c:pt idx="4">
                  <c:v>399</c:v>
                </c:pt>
                <c:pt idx="5">
                  <c:v>522.5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0-44FA-B00A-2D4F7D80DFE2}"/>
            </c:ext>
          </c:extLst>
        </c:ser>
        <c:ser>
          <c:idx val="1"/>
          <c:order val="1"/>
          <c:tx>
            <c:v>USt 7%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Steuern!$H$6:$H$17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0-44FA-B00A-2D4F7D80DFE2}"/>
            </c:ext>
          </c:extLst>
        </c:ser>
        <c:ser>
          <c:idx val="2"/>
          <c:order val="2"/>
          <c:tx>
            <c:v>Vorsteuer 19%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Steuern!$I$6:$I$17</c:f>
              <c:numCache>
                <c:formatCode>#,##0.00\ \€</c:formatCode>
                <c:ptCount val="12"/>
                <c:pt idx="0">
                  <c:v>58.620000000000005</c:v>
                </c:pt>
                <c:pt idx="1">
                  <c:v>96.9</c:v>
                </c:pt>
                <c:pt idx="2">
                  <c:v>14.21</c:v>
                </c:pt>
                <c:pt idx="3">
                  <c:v>24.51</c:v>
                </c:pt>
                <c:pt idx="4">
                  <c:v>7.98</c:v>
                </c:pt>
                <c:pt idx="5">
                  <c:v>112.10000000000001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0-44FA-B00A-2D4F7D80DFE2}"/>
            </c:ext>
          </c:extLst>
        </c:ser>
        <c:ser>
          <c:idx val="3"/>
          <c:order val="3"/>
          <c:tx>
            <c:v>Vorsteuer 7%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Steuern!$J$6:$J$17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A0-44FA-B00A-2D4F7D80DFE2}"/>
            </c:ext>
          </c:extLst>
        </c:ser>
        <c:ser>
          <c:idx val="4"/>
          <c:order val="4"/>
          <c:tx>
            <c:v>USt-Zahlung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Steuern!$K$6:$K$17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A0-44FA-B00A-2D4F7D80DFE2}"/>
            </c:ext>
          </c:extLst>
        </c:ser>
        <c:ser>
          <c:idx val="5"/>
          <c:order val="5"/>
          <c:tx>
            <c:v>Saldo</c:v>
          </c:tx>
          <c:cat>
            <c:strRef>
              <c:f>Steuern!$F$6:$F$17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Steuern!$L$6:$L$17</c:f>
              <c:numCache>
                <c:formatCode>#,##0.00\ \€</c:formatCode>
                <c:ptCount val="12"/>
                <c:pt idx="0">
                  <c:v>292.88</c:v>
                </c:pt>
                <c:pt idx="1">
                  <c:v>511.1</c:v>
                </c:pt>
                <c:pt idx="2">
                  <c:v>254.53000000000003</c:v>
                </c:pt>
                <c:pt idx="3">
                  <c:v>-893.01</c:v>
                </c:pt>
                <c:pt idx="4">
                  <c:v>391.02</c:v>
                </c:pt>
                <c:pt idx="5">
                  <c:v>410.4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A0-44FA-B00A-2D4F7D80D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15</xdr:col>
      <xdr:colOff>0</xdr:colOff>
      <xdr:row>15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15</xdr:col>
      <xdr:colOff>0</xdr:colOff>
      <xdr:row>30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Buchungen" displayName="tbl_Buchungen" ref="A6:R206">
  <tableColumns count="18">
    <tableColumn id="1" xr3:uid="{00000000-0010-0000-0000-000001000000}" name="Beleg-Nr."/>
    <tableColumn id="2" xr3:uid="{00000000-0010-0000-0000-000002000000}" name="Datum"/>
    <tableColumn id="3" xr3:uid="{00000000-0010-0000-0000-000003000000}" name="Art"/>
    <tableColumn id="4" xr3:uid="{00000000-0010-0000-0000-000004000000}" name="Kategorie"/>
    <tableColumn id="5" xr3:uid="{00000000-0010-0000-0000-000005000000}" name="Kunde / Lieferant"/>
    <tableColumn id="6" xr3:uid="{00000000-0010-0000-0000-000006000000}" name="Beschreibung"/>
    <tableColumn id="7" xr3:uid="{00000000-0010-0000-0000-000007000000}" name="Netto"/>
    <tableColumn id="8" xr3:uid="{00000000-0010-0000-0000-000008000000}" name="USt-Satz"/>
    <tableColumn id="9" xr3:uid="{00000000-0010-0000-0000-000009000000}" name="USt"/>
    <tableColumn id="10" xr3:uid="{00000000-0010-0000-0000-00000A000000}" name="Brutto"/>
    <tableColumn id="11" xr3:uid="{00000000-0010-0000-0000-00000B000000}" name="Zahlungsart"/>
    <tableColumn id="12" xr3:uid="{00000000-0010-0000-0000-00000C000000}" name="Status"/>
    <tableColumn id="13" xr3:uid="{00000000-0010-0000-0000-00000D000000}" name="Konto"/>
    <tableColumn id="14" xr3:uid="{00000000-0010-0000-0000-00000E000000}" name="Monat"/>
    <tableColumn id="15" xr3:uid="{00000000-0010-0000-0000-00000F000000}" name="Jahr"/>
    <tableColumn id="16" xr3:uid="{00000000-0010-0000-0000-000010000000}" name="Quartal"/>
    <tableColumn id="17" xr3:uid="{00000000-0010-0000-0000-000011000000}" name="Steuerlogik"/>
    <tableColumn id="18" xr3:uid="{00000000-0010-0000-0000-000012000000}" name="Bemerk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0"/>
  <sheetViews>
    <sheetView tabSelected="1" workbookViewId="0">
      <selection activeCell="P17" sqref="P17"/>
    </sheetView>
  </sheetViews>
  <sheetFormatPr baseColWidth="10" defaultColWidth="9" defaultRowHeight="15" x14ac:dyDescent="0.25"/>
  <cols>
    <col min="1" max="1" width="21.5" bestFit="1" customWidth="1"/>
    <col min="2" max="2" width="29.5" bestFit="1" customWidth="1"/>
    <col min="3" max="3" width="12.75" bestFit="1" customWidth="1"/>
    <col min="4" max="4" width="13.5" bestFit="1" customWidth="1"/>
    <col min="5" max="5" width="12.5" bestFit="1" customWidth="1"/>
    <col min="6" max="6" width="10.125" bestFit="1" customWidth="1"/>
    <col min="7" max="7" width="16" customWidth="1"/>
    <col min="8" max="8" width="14.125" bestFit="1" customWidth="1"/>
    <col min="9" max="9" width="21.625" bestFit="1" customWidth="1"/>
    <col min="10" max="10" width="7" bestFit="1" customWidth="1"/>
    <col min="11" max="11" width="5.375" bestFit="1" customWidth="1"/>
    <col min="12" max="14" width="12" customWidth="1"/>
    <col min="15" max="15" width="25.375" customWidth="1"/>
    <col min="16" max="19" width="9" style="29"/>
  </cols>
  <sheetData>
    <row r="1" spans="1:26" ht="27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8"/>
      <c r="Q1" s="28"/>
      <c r="R1" s="28"/>
      <c r="S1" s="28"/>
      <c r="T1" s="3"/>
      <c r="U1" s="3"/>
      <c r="V1" s="3"/>
      <c r="W1" s="3"/>
      <c r="X1" s="3"/>
      <c r="Y1" s="3"/>
      <c r="Z1" s="3"/>
    </row>
    <row r="2" spans="1:2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3"/>
      <c r="U2" s="3"/>
      <c r="V2" s="3"/>
      <c r="W2" s="3"/>
      <c r="X2" s="3"/>
      <c r="Y2" s="3"/>
      <c r="Z2" s="3"/>
    </row>
    <row r="3" spans="1:26" x14ac:dyDescent="0.25">
      <c r="A3" s="1" t="s">
        <v>1</v>
      </c>
      <c r="B3" s="2">
        <f>Einstellungen!$B$6</f>
        <v>2026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3"/>
      <c r="U3" s="3"/>
      <c r="V3" s="3"/>
      <c r="W3" s="3"/>
      <c r="X3" s="3"/>
      <c r="Y3" s="3"/>
      <c r="Z3" s="3"/>
    </row>
    <row r="4" spans="1:26" x14ac:dyDescent="0.25">
      <c r="A4" s="1" t="s">
        <v>2</v>
      </c>
      <c r="B4" s="3" t="str">
        <f>Einstellungen!$B$4</f>
        <v>Lina Vogel Kreativstudio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3"/>
      <c r="U4" s="3"/>
      <c r="V4" s="3"/>
      <c r="W4" s="3"/>
      <c r="X4" s="3"/>
      <c r="Y4" s="3"/>
      <c r="Z4" s="3"/>
    </row>
    <row r="5" spans="1:26" x14ac:dyDescent="0.25">
      <c r="A5" s="1" t="s">
        <v>3</v>
      </c>
      <c r="B5" s="3" t="str">
        <f>Einstellungen!$B$5</f>
        <v>Freiberufliche UX- und Content-Beratung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"/>
      <c r="U5" s="3"/>
      <c r="V5" s="3"/>
      <c r="W5" s="3"/>
      <c r="X5" s="3"/>
      <c r="Y5" s="3"/>
      <c r="Z5" s="3"/>
    </row>
    <row r="6" spans="1:26" x14ac:dyDescent="0.25">
      <c r="A6" s="1" t="s">
        <v>4</v>
      </c>
      <c r="B6" s="3" t="str">
        <f>Einstellungen!$B$7</f>
        <v>Nein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"/>
      <c r="U6" s="3"/>
      <c r="V6" s="3"/>
      <c r="W6" s="3"/>
      <c r="X6" s="3"/>
      <c r="Y6" s="3"/>
      <c r="Z6" s="3"/>
    </row>
    <row r="7" spans="1:26" ht="40.5" x14ac:dyDescent="0.25">
      <c r="A7" s="1" t="s">
        <v>5</v>
      </c>
      <c r="B7" s="4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"/>
      <c r="U7" s="3"/>
      <c r="V7" s="3"/>
      <c r="W7" s="3"/>
      <c r="X7" s="3"/>
      <c r="Y7" s="3"/>
      <c r="Z7" s="3"/>
    </row>
    <row r="8" spans="1:26" s="29" customForma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7" x14ac:dyDescent="0.25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3"/>
      <c r="J9" s="3"/>
      <c r="K9" s="3"/>
      <c r="L9" s="3"/>
      <c r="M9" s="3"/>
      <c r="N9" s="3"/>
      <c r="O9" s="3"/>
      <c r="P9" s="28"/>
      <c r="Q9" s="28"/>
      <c r="R9" s="28"/>
      <c r="S9" s="28"/>
      <c r="T9" s="3"/>
      <c r="U9" s="3"/>
      <c r="V9" s="3"/>
      <c r="W9" s="3"/>
      <c r="X9" s="3"/>
      <c r="Y9" s="3"/>
      <c r="Z9" s="3"/>
    </row>
    <row r="10" spans="1:26" x14ac:dyDescent="0.25">
      <c r="A10" s="7">
        <f>SUMIFS(Buchungen!$G$7:$G$206,Buchungen!$C$7:$C$206,"Einnahme",Buchungen!$O$7:$O$206,$B$3)</f>
        <v>12200</v>
      </c>
      <c r="B10" s="7">
        <f>SUMIFS(Buchungen!$G$7:$G$206,Buchungen!$C$7:$C$206,"Ausgabe",Buchungen!$O$7:$O$206,$B$3)</f>
        <v>1760.8000000000002</v>
      </c>
      <c r="C10" s="7">
        <f>A10-B10</f>
        <v>10439.200000000001</v>
      </c>
      <c r="D10" s="7">
        <f>SUMIFS(Buchungen!$I$7:$I$206,Buchungen!$C$7:$C$206,"Einnahme",Buchungen!$O$7:$O$206,$B$3)</f>
        <v>2318</v>
      </c>
      <c r="E10" s="7">
        <f>SUMIFS(Buchungen!$I$7:$I$206,Buchungen!$C$7:$C$206,"Ausgabe",Buchungen!$O$7:$O$206,$B$3)</f>
        <v>321.08</v>
      </c>
      <c r="F10" s="7">
        <f>D10-E10-SUMIFS(Buchungen!$G$7:$G$206,Buchungen!$C$7:$C$206,"Steuer",Buchungen!$D$7:$D$206,"Umsatzsteuer-Vorauszahlung",Buchungen!$O$7:$O$206,$B$3)</f>
        <v>966.92000000000007</v>
      </c>
      <c r="G10" s="7">
        <f>SUMIFS(Buchungen!$J$7:$J$206,Buchungen!$C$7:$C$206,"Einnahme",Buchungen!$L$7:$L$206,"Offen",Buchungen!$O$7:$O$206,$B$3)</f>
        <v>2499</v>
      </c>
      <c r="H10" s="7">
        <f>SUMIFS(Buchungen!$J$7:$J$206,Buchungen!$C$7:$C$206,"Ausgabe",Buchungen!$L$7:$L$206,"Offen",Buchungen!$O$7:$O$206,$B$3)</f>
        <v>487.9</v>
      </c>
      <c r="I10" s="3"/>
      <c r="J10" s="3"/>
      <c r="K10" s="3"/>
      <c r="L10" s="3"/>
      <c r="M10" s="3"/>
      <c r="N10" s="3"/>
      <c r="O10" s="3"/>
      <c r="P10" s="28"/>
      <c r="Q10" s="28"/>
      <c r="R10" s="28"/>
      <c r="S10" s="28"/>
      <c r="T10" s="3"/>
      <c r="U10" s="3"/>
      <c r="V10" s="3"/>
      <c r="W10" s="3"/>
      <c r="X10" s="3"/>
      <c r="Y10" s="3"/>
      <c r="Z10" s="3"/>
    </row>
    <row r="11" spans="1:26" s="29" customForma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s="29" customForma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x14ac:dyDescent="0.25">
      <c r="A13" s="6" t="s">
        <v>15</v>
      </c>
      <c r="B13" s="6" t="s">
        <v>7</v>
      </c>
      <c r="C13" s="6" t="s">
        <v>8</v>
      </c>
      <c r="D13" s="6" t="s">
        <v>9</v>
      </c>
      <c r="E13" s="6" t="s">
        <v>16</v>
      </c>
      <c r="F13" s="6" t="s">
        <v>11</v>
      </c>
      <c r="G13" s="6" t="s">
        <v>12</v>
      </c>
      <c r="H13" s="28"/>
      <c r="I13" s="3"/>
      <c r="J13" s="3"/>
      <c r="K13" s="3"/>
      <c r="L13" s="3"/>
      <c r="M13" s="3"/>
      <c r="N13" s="3"/>
      <c r="O13" s="3"/>
      <c r="P13" s="28"/>
      <c r="Q13" s="28"/>
      <c r="R13" s="28"/>
      <c r="S13" s="28"/>
      <c r="T13" s="3"/>
      <c r="U13" s="3"/>
      <c r="V13" s="3"/>
      <c r="W13" s="3"/>
      <c r="X13" s="3"/>
      <c r="Y13" s="3"/>
      <c r="Z13" s="3"/>
    </row>
    <row r="14" spans="1:26" x14ac:dyDescent="0.25">
      <c r="A14" s="1" t="s">
        <v>17</v>
      </c>
      <c r="B14" s="5">
        <f>SUMIFS(Buchungen!$G$7:$G$206,Buchungen!$C$7:$C$206,"Einnahme",Buchungen!$O$7:$O$206,$B$3,Buchungen!$N$7:$N$206,$A14)</f>
        <v>1850</v>
      </c>
      <c r="C14" s="5">
        <f>SUMIFS(Buchungen!$G$7:$G$206,Buchungen!$C$7:$C$206,"Ausgabe",Buchungen!$O$7:$O$206,$B$3,Buchungen!$N$7:$N$206,$A14)</f>
        <v>308.5</v>
      </c>
      <c r="D14" s="5">
        <f t="shared" ref="D14:D25" si="0">B14-C14</f>
        <v>1541.5</v>
      </c>
      <c r="E14" s="5">
        <f>SUMIFS(Buchungen!$I$7:$I$206,Buchungen!$C$7:$C$206,"Einnahme",Buchungen!$O$7:$O$206,$B$3,Buchungen!$N$7:$N$206,$A14)</f>
        <v>351.5</v>
      </c>
      <c r="F14" s="5">
        <f>SUMIFS(Buchungen!$I$7:$I$206,Buchungen!$C$7:$C$206,"Ausgabe",Buchungen!$O$7:$O$206,$B$3,Buchungen!$N$7:$N$206,$A14)</f>
        <v>58.620000000000005</v>
      </c>
      <c r="G14" s="5">
        <f>E14-F14-SUMIFS(Buchungen!$G$7:$G$206,Buchungen!$C$7:$C$206,"Steuer",Buchungen!$D$7:$D$206,"Umsatzsteuer-Vorauszahlung",Buchungen!$O$7:$O$206,$B$3,Buchungen!$N$7:$N$206,$A14)</f>
        <v>292.88</v>
      </c>
      <c r="H14" s="28"/>
      <c r="I14" s="3"/>
      <c r="J14" s="3"/>
      <c r="K14" s="3"/>
      <c r="L14" s="3"/>
      <c r="M14" s="3"/>
      <c r="N14" s="3"/>
      <c r="O14" s="3"/>
      <c r="P14" s="28"/>
      <c r="Q14" s="28"/>
      <c r="R14" s="28"/>
      <c r="S14" s="28"/>
      <c r="T14" s="3"/>
      <c r="U14" s="3"/>
      <c r="V14" s="3"/>
      <c r="W14" s="3"/>
      <c r="X14" s="3"/>
      <c r="Y14" s="3"/>
      <c r="Z14" s="3"/>
    </row>
    <row r="15" spans="1:26" x14ac:dyDescent="0.25">
      <c r="A15" s="1" t="s">
        <v>18</v>
      </c>
      <c r="B15" s="5">
        <f>SUMIFS(Buchungen!$G$7:$G$206,Buchungen!$C$7:$C$206,"Einnahme",Buchungen!$O$7:$O$206,$B$3,Buchungen!$N$7:$N$206,$A15)</f>
        <v>3200</v>
      </c>
      <c r="C15" s="5">
        <f>SUMIFS(Buchungen!$G$7:$G$206,Buchungen!$C$7:$C$206,"Ausgabe",Buchungen!$O$7:$O$206,$B$3,Buchungen!$N$7:$N$206,$A15)</f>
        <v>510</v>
      </c>
      <c r="D15" s="5">
        <f t="shared" si="0"/>
        <v>2690</v>
      </c>
      <c r="E15" s="5">
        <f>SUMIFS(Buchungen!$I$7:$I$206,Buchungen!$C$7:$C$206,"Einnahme",Buchungen!$O$7:$O$206,$B$3,Buchungen!$N$7:$N$206,$A15)</f>
        <v>608</v>
      </c>
      <c r="F15" s="5">
        <f>SUMIFS(Buchungen!$I$7:$I$206,Buchungen!$C$7:$C$206,"Ausgabe",Buchungen!$O$7:$O$206,$B$3,Buchungen!$N$7:$N$206,$A15)</f>
        <v>96.9</v>
      </c>
      <c r="G15" s="5">
        <f>E15-F15-SUMIFS(Buchungen!$G$7:$G$206,Buchungen!$C$7:$C$206,"Steuer",Buchungen!$D$7:$D$206,"Umsatzsteuer-Vorauszahlung",Buchungen!$O$7:$O$206,$B$3,Buchungen!$N$7:$N$206,$A15)</f>
        <v>511.1</v>
      </c>
      <c r="H15" s="28"/>
      <c r="I15" s="3"/>
      <c r="J15" s="3"/>
      <c r="K15" s="3"/>
      <c r="L15" s="3"/>
      <c r="M15" s="3"/>
      <c r="N15" s="3"/>
      <c r="O15" s="3"/>
      <c r="P15" s="28"/>
      <c r="Q15" s="28"/>
      <c r="R15" s="28"/>
      <c r="S15" s="28"/>
      <c r="T15" s="3"/>
      <c r="U15" s="3"/>
      <c r="V15" s="3"/>
      <c r="W15" s="3"/>
      <c r="X15" s="3"/>
      <c r="Y15" s="3"/>
      <c r="Z15" s="3"/>
    </row>
    <row r="16" spans="1:26" x14ac:dyDescent="0.25">
      <c r="A16" s="1" t="s">
        <v>19</v>
      </c>
      <c r="B16" s="5">
        <f>SUMIFS(Buchungen!$G$7:$G$206,Buchungen!$C$7:$C$206,"Einnahme",Buchungen!$O$7:$O$206,$B$3,Buchungen!$N$7:$N$206,$A16)</f>
        <v>1450</v>
      </c>
      <c r="C16" s="5">
        <f>SUMIFS(Buchungen!$G$7:$G$206,Buchungen!$C$7:$C$206,"Ausgabe",Buchungen!$O$7:$O$206,$B$3,Buchungen!$N$7:$N$206,$A16)</f>
        <v>171.39999999999998</v>
      </c>
      <c r="D16" s="5">
        <f t="shared" si="0"/>
        <v>1278.5999999999999</v>
      </c>
      <c r="E16" s="5">
        <f>SUMIFS(Buchungen!$I$7:$I$206,Buchungen!$C$7:$C$206,"Einnahme",Buchungen!$O$7:$O$206,$B$3,Buchungen!$N$7:$N$206,$A16)</f>
        <v>275.5</v>
      </c>
      <c r="F16" s="5">
        <f>SUMIFS(Buchungen!$I$7:$I$206,Buchungen!$C$7:$C$206,"Ausgabe",Buchungen!$O$7:$O$206,$B$3,Buchungen!$N$7:$N$206,$A16)</f>
        <v>20.97</v>
      </c>
      <c r="G16" s="5">
        <f>E16-F16-SUMIFS(Buchungen!$G$7:$G$206,Buchungen!$C$7:$C$206,"Steuer",Buchungen!$D$7:$D$206,"Umsatzsteuer-Vorauszahlung",Buchungen!$O$7:$O$206,$B$3,Buchungen!$N$7:$N$206,$A16)</f>
        <v>254.53</v>
      </c>
      <c r="H16" s="28"/>
      <c r="I16" s="8" t="s">
        <v>20</v>
      </c>
      <c r="J16" s="8" t="s">
        <v>21</v>
      </c>
      <c r="K16" s="8" t="s">
        <v>22</v>
      </c>
      <c r="L16" s="3"/>
      <c r="M16" s="3"/>
      <c r="N16" s="3"/>
      <c r="O16" s="3"/>
      <c r="P16" s="28"/>
      <c r="Q16" s="28"/>
      <c r="R16" s="28"/>
      <c r="S16" s="28"/>
      <c r="T16" s="3"/>
      <c r="U16" s="3"/>
      <c r="V16" s="3"/>
      <c r="W16" s="3"/>
      <c r="X16" s="3"/>
      <c r="Y16" s="3"/>
      <c r="Z16" s="3"/>
    </row>
    <row r="17" spans="1:26" x14ac:dyDescent="0.25">
      <c r="A17" s="1" t="s">
        <v>23</v>
      </c>
      <c r="B17" s="5">
        <f>SUMIFS(Buchungen!$G$7:$G$206,Buchungen!$C$7:$C$206,"Einnahme",Buchungen!$O$7:$O$206,$B$3,Buchungen!$N$7:$N$206,$A17)</f>
        <v>850</v>
      </c>
      <c r="C17" s="5">
        <f>SUMIFS(Buchungen!$G$7:$G$206,Buchungen!$C$7:$C$206,"Ausgabe",Buchungen!$O$7:$O$206,$B$3,Buchungen!$N$7:$N$206,$A17)</f>
        <v>129</v>
      </c>
      <c r="D17" s="5">
        <f t="shared" si="0"/>
        <v>721</v>
      </c>
      <c r="E17" s="5">
        <f>SUMIFS(Buchungen!$I$7:$I$206,Buchungen!$C$7:$C$206,"Einnahme",Buchungen!$O$7:$O$206,$B$3,Buchungen!$N$7:$N$206,$A17)</f>
        <v>161.5</v>
      </c>
      <c r="F17" s="5">
        <f>SUMIFS(Buchungen!$I$7:$I$206,Buchungen!$C$7:$C$206,"Ausgabe",Buchungen!$O$7:$O$206,$B$3,Buchungen!$N$7:$N$206,$A17)</f>
        <v>24.51</v>
      </c>
      <c r="G17" s="5">
        <f>E17-F17-SUMIFS(Buchungen!$G$7:$G$206,Buchungen!$C$7:$C$206,"Steuer",Buchungen!$D$7:$D$206,"Umsatzsteuer-Vorauszahlung",Buchungen!$O$7:$O$206,$B$3,Buchungen!$N$7:$N$206,$A17)</f>
        <v>-893.01</v>
      </c>
      <c r="H17" s="28"/>
      <c r="I17" s="9" t="s">
        <v>24</v>
      </c>
      <c r="J17" s="5">
        <f>SUMIFS(Buchungen!$G$7:$G$206,Buchungen!$C$7:$C$206,"Ausgabe",Buchungen!$D$7:$D$206,$I17,Buchungen!$O$7:$O$206,$B$3)</f>
        <v>240</v>
      </c>
      <c r="K17" s="10">
        <f t="shared" ref="K17:K29" si="1">IF(SUM($J$17:$J$29)=0,0,J17/SUM($J$17:$J$29))</f>
        <v>0.13630168105406631</v>
      </c>
      <c r="L17" s="3"/>
      <c r="M17" s="3"/>
      <c r="N17" s="3"/>
      <c r="O17" s="3"/>
      <c r="P17" s="28"/>
      <c r="Q17" s="28"/>
      <c r="R17" s="28"/>
      <c r="S17" s="28"/>
      <c r="T17" s="3"/>
      <c r="U17" s="3"/>
      <c r="V17" s="3"/>
      <c r="W17" s="3"/>
      <c r="X17" s="3"/>
      <c r="Y17" s="3"/>
      <c r="Z17" s="3"/>
    </row>
    <row r="18" spans="1:26" x14ac:dyDescent="0.25">
      <c r="A18" s="1" t="s">
        <v>25</v>
      </c>
      <c r="B18" s="5">
        <f>SUMIFS(Buchungen!$G$7:$G$206,Buchungen!$C$7:$C$206,"Einnahme",Buchungen!$O$7:$O$206,$B$3,Buchungen!$N$7:$N$206,$A18)</f>
        <v>2100</v>
      </c>
      <c r="C18" s="5">
        <f>SUMIFS(Buchungen!$G$7:$G$206,Buchungen!$C$7:$C$206,"Ausgabe",Buchungen!$O$7:$O$206,$B$3,Buchungen!$N$7:$N$206,$A18)</f>
        <v>51.9</v>
      </c>
      <c r="D18" s="5">
        <f t="shared" si="0"/>
        <v>2048.1</v>
      </c>
      <c r="E18" s="5">
        <f>SUMIFS(Buchungen!$I$7:$I$206,Buchungen!$C$7:$C$206,"Einnahme",Buchungen!$O$7:$O$206,$B$3,Buchungen!$N$7:$N$206,$A18)</f>
        <v>399</v>
      </c>
      <c r="F18" s="5">
        <f>SUMIFS(Buchungen!$I$7:$I$206,Buchungen!$C$7:$C$206,"Ausgabe",Buchungen!$O$7:$O$206,$B$3,Buchungen!$N$7:$N$206,$A18)</f>
        <v>7.98</v>
      </c>
      <c r="G18" s="5">
        <f>E18-F18-SUMIFS(Buchungen!$G$7:$G$206,Buchungen!$C$7:$C$206,"Steuer",Buchungen!$D$7:$D$206,"Umsatzsteuer-Vorauszahlung",Buchungen!$O$7:$O$206,$B$3,Buchungen!$N$7:$N$206,$A18)</f>
        <v>391.02</v>
      </c>
      <c r="H18" s="28"/>
      <c r="I18" s="9" t="s">
        <v>26</v>
      </c>
      <c r="J18" s="5">
        <f>SUMIFS(Buchungen!$G$7:$G$206,Buchungen!$C$7:$C$206,"Ausgabe",Buchungen!$D$7:$D$206,$I18,Buchungen!$O$7:$O$206,$B$3)</f>
        <v>74.8</v>
      </c>
      <c r="K18" s="10">
        <f t="shared" si="1"/>
        <v>4.2480690595184001E-2</v>
      </c>
      <c r="L18" s="3"/>
      <c r="M18" s="3"/>
      <c r="N18" s="3"/>
      <c r="O18" s="3"/>
      <c r="P18" s="28"/>
      <c r="Q18" s="28"/>
      <c r="R18" s="28"/>
      <c r="S18" s="28"/>
      <c r="T18" s="3"/>
      <c r="U18" s="3"/>
      <c r="V18" s="3"/>
      <c r="W18" s="3"/>
      <c r="X18" s="3"/>
      <c r="Y18" s="3"/>
      <c r="Z18" s="3"/>
    </row>
    <row r="19" spans="1:26" x14ac:dyDescent="0.25">
      <c r="A19" s="1" t="s">
        <v>27</v>
      </c>
      <c r="B19" s="5">
        <f>SUMIFS(Buchungen!$G$7:$G$206,Buchungen!$C$7:$C$206,"Einnahme",Buchungen!$O$7:$O$206,$B$3,Buchungen!$N$7:$N$206,$A19)</f>
        <v>2750</v>
      </c>
      <c r="C19" s="5">
        <f>SUMIFS(Buchungen!$G$7:$G$206,Buchungen!$C$7:$C$206,"Ausgabe",Buchungen!$O$7:$O$206,$B$3,Buchungen!$N$7:$N$206,$A19)</f>
        <v>590</v>
      </c>
      <c r="D19" s="5">
        <f t="shared" si="0"/>
        <v>2160</v>
      </c>
      <c r="E19" s="5">
        <f>SUMIFS(Buchungen!$I$7:$I$206,Buchungen!$C$7:$C$206,"Einnahme",Buchungen!$O$7:$O$206,$B$3,Buchungen!$N$7:$N$206,$A19)</f>
        <v>522.5</v>
      </c>
      <c r="F19" s="5">
        <f>SUMIFS(Buchungen!$I$7:$I$206,Buchungen!$C$7:$C$206,"Ausgabe",Buchungen!$O$7:$O$206,$B$3,Buchungen!$N$7:$N$206,$A19)</f>
        <v>112.10000000000001</v>
      </c>
      <c r="G19" s="5">
        <f>E19-F19-SUMIFS(Buchungen!$G$7:$G$206,Buchungen!$C$7:$C$206,"Steuer",Buchungen!$D$7:$D$206,"Umsatzsteuer-Vorauszahlung",Buchungen!$O$7:$O$206,$B$3,Buchungen!$N$7:$N$206,$A19)</f>
        <v>410.4</v>
      </c>
      <c r="H19" s="28"/>
      <c r="I19" s="9" t="s">
        <v>28</v>
      </c>
      <c r="J19" s="5">
        <f>SUMIFS(Buchungen!$G$7:$G$206,Buchungen!$C$7:$C$206,"Ausgabe",Buchungen!$D$7:$D$206,$I19,Buchungen!$O$7:$O$206,$B$3)</f>
        <v>68.5</v>
      </c>
      <c r="K19" s="10">
        <f t="shared" si="1"/>
        <v>3.8902771467514759E-2</v>
      </c>
      <c r="L19" s="3"/>
      <c r="M19" s="3"/>
      <c r="N19" s="3"/>
      <c r="O19" s="3"/>
      <c r="P19" s="28"/>
      <c r="Q19" s="28"/>
      <c r="R19" s="28"/>
      <c r="S19" s="28"/>
      <c r="T19" s="3"/>
      <c r="U19" s="3"/>
      <c r="V19" s="3"/>
      <c r="W19" s="3"/>
      <c r="X19" s="3"/>
      <c r="Y19" s="3"/>
      <c r="Z19" s="3"/>
    </row>
    <row r="20" spans="1:26" x14ac:dyDescent="0.25">
      <c r="A20" s="1" t="s">
        <v>29</v>
      </c>
      <c r="B20" s="5">
        <f>SUMIFS(Buchungen!$G$7:$G$206,Buchungen!$C$7:$C$206,"Einnahme",Buchungen!$O$7:$O$206,$B$3,Buchungen!$N$7:$N$206,$A20)</f>
        <v>0</v>
      </c>
      <c r="C20" s="5">
        <f>SUMIFS(Buchungen!$G$7:$G$206,Buchungen!$C$7:$C$206,"Ausgabe",Buchungen!$O$7:$O$206,$B$3,Buchungen!$N$7:$N$206,$A20)</f>
        <v>0</v>
      </c>
      <c r="D20" s="5">
        <f t="shared" si="0"/>
        <v>0</v>
      </c>
      <c r="E20" s="5">
        <f>SUMIFS(Buchungen!$I$7:$I$206,Buchungen!$C$7:$C$206,"Einnahme",Buchungen!$O$7:$O$206,$B$3,Buchungen!$N$7:$N$206,$A20)</f>
        <v>0</v>
      </c>
      <c r="F20" s="5">
        <f>SUMIFS(Buchungen!$I$7:$I$206,Buchungen!$C$7:$C$206,"Ausgabe",Buchungen!$O$7:$O$206,$B$3,Buchungen!$N$7:$N$206,$A20)</f>
        <v>0</v>
      </c>
      <c r="G20" s="5">
        <f>E20-F20-SUMIFS(Buchungen!$G$7:$G$206,Buchungen!$C$7:$C$206,"Steuer",Buchungen!$D$7:$D$206,"Umsatzsteuer-Vorauszahlung",Buchungen!$O$7:$O$206,$B$3,Buchungen!$N$7:$N$206,$A20)</f>
        <v>0</v>
      </c>
      <c r="H20" s="28"/>
      <c r="I20" s="9" t="s">
        <v>30</v>
      </c>
      <c r="J20" s="5">
        <f>SUMIFS(Buchungen!$G$7:$G$206,Buchungen!$C$7:$C$206,"Ausgabe",Buchungen!$D$7:$D$206,$I20,Buchungen!$O$7:$O$206,$B$3)</f>
        <v>96.6</v>
      </c>
      <c r="K20" s="10">
        <f t="shared" si="1"/>
        <v>5.4861426624261689E-2</v>
      </c>
      <c r="L20" s="3"/>
      <c r="M20" s="3"/>
      <c r="N20" s="3"/>
      <c r="O20" s="3"/>
      <c r="P20" s="28"/>
      <c r="Q20" s="28"/>
      <c r="R20" s="28"/>
      <c r="S20" s="28"/>
      <c r="T20" s="3"/>
      <c r="U20" s="3"/>
      <c r="V20" s="3"/>
      <c r="W20" s="3"/>
      <c r="X20" s="3"/>
      <c r="Y20" s="3"/>
      <c r="Z20" s="3"/>
    </row>
    <row r="21" spans="1:26" x14ac:dyDescent="0.25">
      <c r="A21" s="1" t="s">
        <v>31</v>
      </c>
      <c r="B21" s="5">
        <f>SUMIFS(Buchungen!$G$7:$G$206,Buchungen!$C$7:$C$206,"Einnahme",Buchungen!$O$7:$O$206,$B$3,Buchungen!$N$7:$N$206,$A21)</f>
        <v>0</v>
      </c>
      <c r="C21" s="5">
        <f>SUMIFS(Buchungen!$G$7:$G$206,Buchungen!$C$7:$C$206,"Ausgabe",Buchungen!$O$7:$O$206,$B$3,Buchungen!$N$7:$N$206,$A21)</f>
        <v>0</v>
      </c>
      <c r="D21" s="5">
        <f t="shared" si="0"/>
        <v>0</v>
      </c>
      <c r="E21" s="5">
        <f>SUMIFS(Buchungen!$I$7:$I$206,Buchungen!$C$7:$C$206,"Einnahme",Buchungen!$O$7:$O$206,$B$3,Buchungen!$N$7:$N$206,$A21)</f>
        <v>0</v>
      </c>
      <c r="F21" s="5">
        <f>SUMIFS(Buchungen!$I$7:$I$206,Buchungen!$C$7:$C$206,"Ausgabe",Buchungen!$O$7:$O$206,$B$3,Buchungen!$N$7:$N$206,$A21)</f>
        <v>0</v>
      </c>
      <c r="G21" s="5">
        <f>E21-F21-SUMIFS(Buchungen!$G$7:$G$206,Buchungen!$C$7:$C$206,"Steuer",Buchungen!$D$7:$D$206,"Umsatzsteuer-Vorauszahlung",Buchungen!$O$7:$O$206,$B$3,Buchungen!$N$7:$N$206,$A21)</f>
        <v>0</v>
      </c>
      <c r="H21" s="28"/>
      <c r="I21" s="9" t="s">
        <v>32</v>
      </c>
      <c r="J21" s="5">
        <f>SUMIFS(Buchungen!$G$7:$G$206,Buchungen!$C$7:$C$206,"Ausgabe",Buchungen!$D$7:$D$206,$I21,Buchungen!$O$7:$O$206,$B$3)</f>
        <v>42</v>
      </c>
      <c r="K21" s="10">
        <f t="shared" si="1"/>
        <v>2.3852794184461606E-2</v>
      </c>
      <c r="L21" s="3"/>
      <c r="M21" s="3"/>
      <c r="N21" s="3"/>
      <c r="O21" s="3"/>
      <c r="P21" s="28"/>
      <c r="Q21" s="28"/>
      <c r="R21" s="28"/>
      <c r="S21" s="28"/>
      <c r="T21" s="3"/>
      <c r="U21" s="3"/>
      <c r="V21" s="3"/>
      <c r="W21" s="3"/>
      <c r="X21" s="3"/>
      <c r="Y21" s="3"/>
      <c r="Z21" s="3"/>
    </row>
    <row r="22" spans="1:26" x14ac:dyDescent="0.25">
      <c r="A22" s="1" t="s">
        <v>33</v>
      </c>
      <c r="B22" s="5">
        <f>SUMIFS(Buchungen!$G$7:$G$206,Buchungen!$C$7:$C$206,"Einnahme",Buchungen!$O$7:$O$206,$B$3,Buchungen!$N$7:$N$206,$A22)</f>
        <v>0</v>
      </c>
      <c r="C22" s="5">
        <f>SUMIFS(Buchungen!$G$7:$G$206,Buchungen!$C$7:$C$206,"Ausgabe",Buchungen!$O$7:$O$206,$B$3,Buchungen!$N$7:$N$206,$A22)</f>
        <v>0</v>
      </c>
      <c r="D22" s="5">
        <f t="shared" si="0"/>
        <v>0</v>
      </c>
      <c r="E22" s="5">
        <f>SUMIFS(Buchungen!$I$7:$I$206,Buchungen!$C$7:$C$206,"Einnahme",Buchungen!$O$7:$O$206,$B$3,Buchungen!$N$7:$N$206,$A22)</f>
        <v>0</v>
      </c>
      <c r="F22" s="5">
        <f>SUMIFS(Buchungen!$I$7:$I$206,Buchungen!$C$7:$C$206,"Ausgabe",Buchungen!$O$7:$O$206,$B$3,Buchungen!$N$7:$N$206,$A22)</f>
        <v>0</v>
      </c>
      <c r="G22" s="5">
        <f>E22-F22-SUMIFS(Buchungen!$G$7:$G$206,Buchungen!$C$7:$C$206,"Steuer",Buchungen!$D$7:$D$206,"Umsatzsteuer-Vorauszahlung",Buchungen!$O$7:$O$206,$B$3,Buchungen!$N$7:$N$206,$A22)</f>
        <v>0</v>
      </c>
      <c r="H22" s="28"/>
      <c r="I22" s="9" t="s">
        <v>34</v>
      </c>
      <c r="J22" s="5">
        <f>SUMIFS(Buchungen!$G$7:$G$206,Buchungen!$C$7:$C$206,"Ausgabe",Buchungen!$D$7:$D$206,$I22,Buchungen!$O$7:$O$206,$B$3)</f>
        <v>320</v>
      </c>
      <c r="K22" s="10">
        <f t="shared" si="1"/>
        <v>0.1817355747387551</v>
      </c>
      <c r="L22" s="3"/>
      <c r="M22" s="3"/>
      <c r="N22" s="3"/>
      <c r="O22" s="3"/>
      <c r="P22" s="28"/>
      <c r="Q22" s="28"/>
      <c r="R22" s="28"/>
      <c r="S22" s="28"/>
      <c r="T22" s="3"/>
      <c r="U22" s="3"/>
      <c r="V22" s="3"/>
      <c r="W22" s="3"/>
      <c r="X22" s="3"/>
      <c r="Y22" s="3"/>
      <c r="Z22" s="3"/>
    </row>
    <row r="23" spans="1:26" x14ac:dyDescent="0.25">
      <c r="A23" s="1" t="s">
        <v>35</v>
      </c>
      <c r="B23" s="5">
        <f>SUMIFS(Buchungen!$G$7:$G$206,Buchungen!$C$7:$C$206,"Einnahme",Buchungen!$O$7:$O$206,$B$3,Buchungen!$N$7:$N$206,$A23)</f>
        <v>0</v>
      </c>
      <c r="C23" s="5">
        <f>SUMIFS(Buchungen!$G$7:$G$206,Buchungen!$C$7:$C$206,"Ausgabe",Buchungen!$O$7:$O$206,$B$3,Buchungen!$N$7:$N$206,$A23)</f>
        <v>0</v>
      </c>
      <c r="D23" s="5">
        <f t="shared" si="0"/>
        <v>0</v>
      </c>
      <c r="E23" s="5">
        <f>SUMIFS(Buchungen!$I$7:$I$206,Buchungen!$C$7:$C$206,"Einnahme",Buchungen!$O$7:$O$206,$B$3,Buchungen!$N$7:$N$206,$A23)</f>
        <v>0</v>
      </c>
      <c r="F23" s="5">
        <f>SUMIFS(Buchungen!$I$7:$I$206,Buchungen!$C$7:$C$206,"Ausgabe",Buchungen!$O$7:$O$206,$B$3,Buchungen!$N$7:$N$206,$A23)</f>
        <v>0</v>
      </c>
      <c r="G23" s="5">
        <f>E23-F23-SUMIFS(Buchungen!$G$7:$G$206,Buchungen!$C$7:$C$206,"Steuer",Buchungen!$D$7:$D$206,"Umsatzsteuer-Vorauszahlung",Buchungen!$O$7:$O$206,$B$3,Buchungen!$N$7:$N$206,$A23)</f>
        <v>0</v>
      </c>
      <c r="H23" s="28"/>
      <c r="I23" s="9" t="s">
        <v>36</v>
      </c>
      <c r="J23" s="5">
        <f>SUMIFS(Buchungen!$G$7:$G$206,Buchungen!$C$7:$C$206,"Ausgabe",Buchungen!$D$7:$D$206,$I23,Buchungen!$O$7:$O$206,$B$3)</f>
        <v>190</v>
      </c>
      <c r="K23" s="10">
        <f t="shared" si="1"/>
        <v>0.10790549750113583</v>
      </c>
      <c r="L23" s="3"/>
      <c r="M23" s="3"/>
      <c r="N23" s="3"/>
      <c r="O23" s="3"/>
      <c r="P23" s="28"/>
      <c r="Q23" s="28"/>
      <c r="R23" s="28"/>
      <c r="S23" s="28"/>
      <c r="T23" s="3"/>
      <c r="U23" s="3"/>
      <c r="V23" s="3"/>
      <c r="W23" s="3"/>
      <c r="X23" s="3"/>
      <c r="Y23" s="3"/>
      <c r="Z23" s="3"/>
    </row>
    <row r="24" spans="1:26" x14ac:dyDescent="0.25">
      <c r="A24" s="1" t="s">
        <v>37</v>
      </c>
      <c r="B24" s="5">
        <f>SUMIFS(Buchungen!$G$7:$G$206,Buchungen!$C$7:$C$206,"Einnahme",Buchungen!$O$7:$O$206,$B$3,Buchungen!$N$7:$N$206,$A24)</f>
        <v>0</v>
      </c>
      <c r="C24" s="5">
        <f>SUMIFS(Buchungen!$G$7:$G$206,Buchungen!$C$7:$C$206,"Ausgabe",Buchungen!$O$7:$O$206,$B$3,Buchungen!$N$7:$N$206,$A24)</f>
        <v>0</v>
      </c>
      <c r="D24" s="5">
        <f t="shared" si="0"/>
        <v>0</v>
      </c>
      <c r="E24" s="5">
        <f>SUMIFS(Buchungen!$I$7:$I$206,Buchungen!$C$7:$C$206,"Einnahme",Buchungen!$O$7:$O$206,$B$3,Buchungen!$N$7:$N$206,$A24)</f>
        <v>0</v>
      </c>
      <c r="F24" s="5">
        <f>SUMIFS(Buchungen!$I$7:$I$206,Buchungen!$C$7:$C$206,"Ausgabe",Buchungen!$O$7:$O$206,$B$3,Buchungen!$N$7:$N$206,$A24)</f>
        <v>0</v>
      </c>
      <c r="G24" s="5">
        <f>E24-F24-SUMIFS(Buchungen!$G$7:$G$206,Buchungen!$C$7:$C$206,"Steuer",Buchungen!$D$7:$D$206,"Umsatzsteuer-Vorauszahlung",Buchungen!$O$7:$O$206,$B$3,Buchungen!$N$7:$N$206,$A24)</f>
        <v>0</v>
      </c>
      <c r="H24" s="28"/>
      <c r="I24" s="9" t="s">
        <v>38</v>
      </c>
      <c r="J24" s="5">
        <f>SUMIFS(Buchungen!$G$7:$G$206,Buchungen!$C$7:$C$206,"Ausgabe",Buchungen!$D$7:$D$206,$I24,Buchungen!$O$7:$O$206,$B$3)</f>
        <v>410</v>
      </c>
      <c r="K24" s="10">
        <f t="shared" si="1"/>
        <v>0.23284870513402997</v>
      </c>
      <c r="L24" s="3"/>
      <c r="M24" s="3"/>
      <c r="N24" s="3"/>
      <c r="O24" s="3"/>
      <c r="P24" s="28"/>
      <c r="Q24" s="28"/>
      <c r="R24" s="28"/>
      <c r="S24" s="28"/>
      <c r="T24" s="3"/>
      <c r="U24" s="3"/>
      <c r="V24" s="3"/>
      <c r="W24" s="3"/>
      <c r="X24" s="3"/>
      <c r="Y24" s="3"/>
      <c r="Z24" s="3"/>
    </row>
    <row r="25" spans="1:26" x14ac:dyDescent="0.25">
      <c r="A25" s="1" t="s">
        <v>39</v>
      </c>
      <c r="B25" s="5">
        <f>SUMIFS(Buchungen!$G$7:$G$206,Buchungen!$C$7:$C$206,"Einnahme",Buchungen!$O$7:$O$206,$B$3,Buchungen!$N$7:$N$206,$A25)</f>
        <v>0</v>
      </c>
      <c r="C25" s="5">
        <f>SUMIFS(Buchungen!$G$7:$G$206,Buchungen!$C$7:$C$206,"Ausgabe",Buchungen!$O$7:$O$206,$B$3,Buchungen!$N$7:$N$206,$A25)</f>
        <v>0</v>
      </c>
      <c r="D25" s="5">
        <f t="shared" si="0"/>
        <v>0</v>
      </c>
      <c r="E25" s="5">
        <f>SUMIFS(Buchungen!$I$7:$I$206,Buchungen!$C$7:$C$206,"Einnahme",Buchungen!$O$7:$O$206,$B$3,Buchungen!$N$7:$N$206,$A25)</f>
        <v>0</v>
      </c>
      <c r="F25" s="5">
        <f>SUMIFS(Buchungen!$I$7:$I$206,Buchungen!$C$7:$C$206,"Ausgabe",Buchungen!$O$7:$O$206,$B$3,Buchungen!$N$7:$N$206,$A25)</f>
        <v>0</v>
      </c>
      <c r="G25" s="5">
        <f>E25-F25-SUMIFS(Buchungen!$G$7:$G$206,Buchungen!$C$7:$C$206,"Steuer",Buchungen!$D$7:$D$206,"Umsatzsteuer-Vorauszahlung",Buchungen!$O$7:$O$206,$B$3,Buchungen!$N$7:$N$206,$A25)</f>
        <v>0</v>
      </c>
      <c r="H25" s="28"/>
      <c r="I25" s="9" t="s">
        <v>40</v>
      </c>
      <c r="J25" s="5">
        <f>SUMIFS(Buchungen!$G$7:$G$206,Buchungen!$C$7:$C$206,"Ausgabe",Buchungen!$D$7:$D$206,$I25,Buchungen!$O$7:$O$206,$B$3)</f>
        <v>180</v>
      </c>
      <c r="K25" s="10">
        <f t="shared" si="1"/>
        <v>0.10222626079054974</v>
      </c>
      <c r="L25" s="3"/>
      <c r="M25" s="3"/>
      <c r="N25" s="3"/>
      <c r="O25" s="3"/>
      <c r="P25" s="28"/>
      <c r="Q25" s="28"/>
      <c r="R25" s="28"/>
      <c r="S25" s="28"/>
      <c r="T25" s="3"/>
      <c r="U25" s="3"/>
      <c r="V25" s="3"/>
      <c r="W25" s="3"/>
      <c r="X25" s="3"/>
      <c r="Y25" s="3"/>
      <c r="Z25" s="3"/>
    </row>
    <row r="26" spans="1:26" s="29" customFormat="1" x14ac:dyDescent="0.25">
      <c r="A26" s="28"/>
      <c r="B26" s="28"/>
      <c r="C26" s="28"/>
      <c r="D26" s="28"/>
      <c r="E26" s="28"/>
      <c r="F26" s="28"/>
      <c r="G26" s="28"/>
      <c r="H26" s="28"/>
      <c r="I26" s="30" t="s">
        <v>41</v>
      </c>
      <c r="J26" s="31">
        <f>SUMIFS(Buchungen!$G$7:$G$206,Buchungen!$C$7:$C$206,"Ausgabe",Buchungen!$D$7:$D$206,$I26,Buchungen!$O$7:$O$206,$B$3)</f>
        <v>9.9</v>
      </c>
      <c r="K26" s="32">
        <f t="shared" si="1"/>
        <v>5.6224443434802355E-3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s="29" customFormat="1" x14ac:dyDescent="0.25">
      <c r="A27" s="28"/>
      <c r="B27" s="28"/>
      <c r="C27" s="28"/>
      <c r="D27" s="28"/>
      <c r="E27" s="28"/>
      <c r="F27" s="28"/>
      <c r="G27" s="28"/>
      <c r="H27" s="28"/>
      <c r="I27" s="30" t="s">
        <v>42</v>
      </c>
      <c r="J27" s="31">
        <f>SUMIFS(Buchungen!$G$7:$G$206,Buchungen!$C$7:$C$206,"Ausgabe",Buchungen!$D$7:$D$206,$I27,Buchungen!$O$7:$O$206,$B$3)</f>
        <v>129</v>
      </c>
      <c r="K27" s="32">
        <f t="shared" si="1"/>
        <v>7.3262153566560642E-2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s="29" customFormat="1" x14ac:dyDescent="0.25">
      <c r="A28" s="28"/>
      <c r="B28" s="28"/>
      <c r="C28" s="28"/>
      <c r="D28" s="28"/>
      <c r="E28" s="28"/>
      <c r="F28" s="28"/>
      <c r="G28" s="28"/>
      <c r="H28" s="28"/>
      <c r="I28" s="30" t="s">
        <v>43</v>
      </c>
      <c r="J28" s="31">
        <f>SUMIFS(Buchungen!$G$7:$G$206,Buchungen!$C$7:$C$206,"Ausgabe",Buchungen!$D$7:$D$206,$I28,Buchungen!$O$7:$O$206,$B$3)</f>
        <v>0</v>
      </c>
      <c r="K28" s="32">
        <f t="shared" si="1"/>
        <v>0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s="29" customFormat="1" x14ac:dyDescent="0.25">
      <c r="A29" s="28"/>
      <c r="B29" s="28"/>
      <c r="C29" s="28"/>
      <c r="D29" s="28"/>
      <c r="E29" s="28"/>
      <c r="F29" s="28"/>
      <c r="G29" s="28"/>
      <c r="H29" s="28"/>
      <c r="I29" s="30" t="s">
        <v>44</v>
      </c>
      <c r="J29" s="31">
        <f>SUMIFS(Buchungen!$G$7:$G$206,Buchungen!$C$7:$C$206,"Ausgabe",Buchungen!$D$7:$D$206,$I29,Buchungen!$O$7:$O$206,$B$3)</f>
        <v>0</v>
      </c>
      <c r="K29" s="32">
        <f t="shared" si="1"/>
        <v>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29" customForma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29" customForma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9" customForma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29" customForma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s="29" customForma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s="29" customForma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s="29" customForma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s="29" customForma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s="29" customForma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s="29" customForma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s="29" customForma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s="29" customForma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s="29" customForma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s="29" customForma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s="29" customForma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s="29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s="29" customForma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s="29" customForma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s="29" customForma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s="29" customForma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s="29" customForma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s="29" customForma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s="29" customForma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s="29" customForma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s="29" customForma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s="29" customForma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s="29" customForma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s="29" customForma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s="29" customForma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s="29" customForma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s="29" customForma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s="29" customForma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s="29" customForma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s="29" customForma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s="29" customForma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s="29" customForma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s="29" customForma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s="29" customForma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s="29" customForma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s="29" customForma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s="29" customForma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s="29" customForma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s="29" customForma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9" customForma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9" customForma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9" customForma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9" customForma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9" customForma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9" customForma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9" customForma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9" customForma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9" customForma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9" customForma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9" customForma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9" customForma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9" customForma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9" customForma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9" customForma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9" customForma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9" customForma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9" customForma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9" customForma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9" customForma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9" customForma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9" customForma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s="29" customForma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9" customForma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s="29" customForma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28"/>
      <c r="Q103" s="28"/>
      <c r="R103" s="28"/>
      <c r="S103" s="28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28"/>
      <c r="Q104" s="28"/>
      <c r="R104" s="28"/>
      <c r="S104" s="28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28"/>
      <c r="Q105" s="28"/>
      <c r="R105" s="28"/>
      <c r="S105" s="28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28"/>
      <c r="Q106" s="28"/>
      <c r="R106" s="28"/>
      <c r="S106" s="28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28"/>
      <c r="Q107" s="28"/>
      <c r="R107" s="28"/>
      <c r="S107" s="28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28"/>
      <c r="Q108" s="28"/>
      <c r="R108" s="28"/>
      <c r="S108" s="28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28"/>
      <c r="Q109" s="28"/>
      <c r="R109" s="28"/>
      <c r="S109" s="28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28"/>
      <c r="Q110" s="28"/>
      <c r="R110" s="28"/>
      <c r="S110" s="28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28"/>
      <c r="Q111" s="28"/>
      <c r="R111" s="28"/>
      <c r="S111" s="28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28"/>
      <c r="Q112" s="28"/>
      <c r="R112" s="28"/>
      <c r="S112" s="28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28"/>
      <c r="Q113" s="28"/>
      <c r="R113" s="28"/>
      <c r="S113" s="28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28"/>
      <c r="Q114" s="28"/>
      <c r="R114" s="28"/>
      <c r="S114" s="28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28"/>
      <c r="Q115" s="28"/>
      <c r="R115" s="28"/>
      <c r="S115" s="28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28"/>
      <c r="Q116" s="28"/>
      <c r="R116" s="28"/>
      <c r="S116" s="28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28"/>
      <c r="Q117" s="28"/>
      <c r="R117" s="28"/>
      <c r="S117" s="28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28"/>
      <c r="Q118" s="28"/>
      <c r="R118" s="28"/>
      <c r="S118" s="28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28"/>
      <c r="Q119" s="28"/>
      <c r="R119" s="28"/>
      <c r="S119" s="28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28"/>
      <c r="Q120" s="28"/>
      <c r="R120" s="28"/>
      <c r="S120" s="28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28"/>
      <c r="Q121" s="28"/>
      <c r="R121" s="28"/>
      <c r="S121" s="28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8"/>
      <c r="Q122" s="28"/>
      <c r="R122" s="28"/>
      <c r="S122" s="28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28"/>
      <c r="Q123" s="28"/>
      <c r="R123" s="28"/>
      <c r="S123" s="28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28"/>
      <c r="Q124" s="28"/>
      <c r="R124" s="28"/>
      <c r="S124" s="28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28"/>
      <c r="Q125" s="28"/>
      <c r="R125" s="28"/>
      <c r="S125" s="28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28"/>
      <c r="Q126" s="28"/>
      <c r="R126" s="28"/>
      <c r="S126" s="28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28"/>
      <c r="Q127" s="28"/>
      <c r="R127" s="28"/>
      <c r="S127" s="28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28"/>
      <c r="Q128" s="28"/>
      <c r="R128" s="28"/>
      <c r="S128" s="28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28"/>
      <c r="Q129" s="28"/>
      <c r="R129" s="28"/>
      <c r="S129" s="28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28"/>
      <c r="Q130" s="28"/>
      <c r="R130" s="28"/>
      <c r="S130" s="28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28"/>
      <c r="Q131" s="28"/>
      <c r="R131" s="28"/>
      <c r="S131" s="28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28"/>
      <c r="Q132" s="28"/>
      <c r="R132" s="28"/>
      <c r="S132" s="28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28"/>
      <c r="Q133" s="28"/>
      <c r="R133" s="28"/>
      <c r="S133" s="28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28"/>
      <c r="Q134" s="28"/>
      <c r="R134" s="28"/>
      <c r="S134" s="28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28"/>
      <c r="Q135" s="28"/>
      <c r="R135" s="28"/>
      <c r="S135" s="28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28"/>
      <c r="Q136" s="28"/>
      <c r="R136" s="28"/>
      <c r="S136" s="28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28"/>
      <c r="Q137" s="28"/>
      <c r="R137" s="28"/>
      <c r="S137" s="28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28"/>
      <c r="Q138" s="28"/>
      <c r="R138" s="28"/>
      <c r="S138" s="28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28"/>
      <c r="Q139" s="28"/>
      <c r="R139" s="28"/>
      <c r="S139" s="28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28"/>
      <c r="Q140" s="28"/>
      <c r="R140" s="28"/>
      <c r="S140" s="28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28"/>
      <c r="Q141" s="28"/>
      <c r="R141" s="28"/>
      <c r="S141" s="28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28"/>
      <c r="Q142" s="28"/>
      <c r="R142" s="28"/>
      <c r="S142" s="28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28"/>
      <c r="Q143" s="28"/>
      <c r="R143" s="28"/>
      <c r="S143" s="28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28"/>
      <c r="Q144" s="28"/>
      <c r="R144" s="28"/>
      <c r="S144" s="28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28"/>
      <c r="Q145" s="28"/>
      <c r="R145" s="28"/>
      <c r="S145" s="28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28"/>
      <c r="Q146" s="28"/>
      <c r="R146" s="28"/>
      <c r="S146" s="28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28"/>
      <c r="Q147" s="28"/>
      <c r="R147" s="28"/>
      <c r="S147" s="28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28"/>
      <c r="Q148" s="28"/>
      <c r="R148" s="28"/>
      <c r="S148" s="28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28"/>
      <c r="Q149" s="28"/>
      <c r="R149" s="28"/>
      <c r="S149" s="28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28"/>
      <c r="Q150" s="28"/>
      <c r="R150" s="28"/>
      <c r="S150" s="28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28"/>
      <c r="Q151" s="28"/>
      <c r="R151" s="28"/>
      <c r="S151" s="28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28"/>
      <c r="Q152" s="28"/>
      <c r="R152" s="28"/>
      <c r="S152" s="28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28"/>
      <c r="Q153" s="28"/>
      <c r="R153" s="28"/>
      <c r="S153" s="28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28"/>
      <c r="Q154" s="28"/>
      <c r="R154" s="28"/>
      <c r="S154" s="28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28"/>
      <c r="Q155" s="28"/>
      <c r="R155" s="28"/>
      <c r="S155" s="28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28"/>
      <c r="Q156" s="28"/>
      <c r="R156" s="28"/>
      <c r="S156" s="28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28"/>
      <c r="Q157" s="28"/>
      <c r="R157" s="28"/>
      <c r="S157" s="28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28"/>
      <c r="Q158" s="28"/>
      <c r="R158" s="28"/>
      <c r="S158" s="28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28"/>
      <c r="Q159" s="28"/>
      <c r="R159" s="28"/>
      <c r="S159" s="28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28"/>
      <c r="Q160" s="28"/>
      <c r="R160" s="28"/>
      <c r="S160" s="28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28"/>
      <c r="Q161" s="28"/>
      <c r="R161" s="28"/>
      <c r="S161" s="28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28"/>
      <c r="Q162" s="28"/>
      <c r="R162" s="28"/>
      <c r="S162" s="28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28"/>
      <c r="Q163" s="28"/>
      <c r="R163" s="28"/>
      <c r="S163" s="28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28"/>
      <c r="Q164" s="28"/>
      <c r="R164" s="28"/>
      <c r="S164" s="28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28"/>
      <c r="Q165" s="28"/>
      <c r="R165" s="28"/>
      <c r="S165" s="28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28"/>
      <c r="Q166" s="28"/>
      <c r="R166" s="28"/>
      <c r="S166" s="28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28"/>
      <c r="Q167" s="28"/>
      <c r="R167" s="28"/>
      <c r="S167" s="28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28"/>
      <c r="Q168" s="28"/>
      <c r="R168" s="28"/>
      <c r="S168" s="28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28"/>
      <c r="Q169" s="28"/>
      <c r="R169" s="28"/>
      <c r="S169" s="28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28"/>
      <c r="Q170" s="28"/>
      <c r="R170" s="28"/>
      <c r="S170" s="28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28"/>
      <c r="Q171" s="28"/>
      <c r="R171" s="28"/>
      <c r="S171" s="28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28"/>
      <c r="Q172" s="28"/>
      <c r="R172" s="28"/>
      <c r="S172" s="28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28"/>
      <c r="Q173" s="28"/>
      <c r="R173" s="28"/>
      <c r="S173" s="28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28"/>
      <c r="Q174" s="28"/>
      <c r="R174" s="28"/>
      <c r="S174" s="28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28"/>
      <c r="Q175" s="28"/>
      <c r="R175" s="28"/>
      <c r="S175" s="28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28"/>
      <c r="Q176" s="28"/>
      <c r="R176" s="28"/>
      <c r="S176" s="28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28"/>
      <c r="Q177" s="28"/>
      <c r="R177" s="28"/>
      <c r="S177" s="28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28"/>
      <c r="Q178" s="28"/>
      <c r="R178" s="28"/>
      <c r="S178" s="28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28"/>
      <c r="Q179" s="28"/>
      <c r="R179" s="28"/>
      <c r="S179" s="28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28"/>
      <c r="Q180" s="28"/>
      <c r="R180" s="28"/>
      <c r="S180" s="28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28"/>
      <c r="Q181" s="28"/>
      <c r="R181" s="28"/>
      <c r="S181" s="28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28"/>
      <c r="Q182" s="28"/>
      <c r="R182" s="28"/>
      <c r="S182" s="28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28"/>
      <c r="Q183" s="28"/>
      <c r="R183" s="28"/>
      <c r="S183" s="28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28"/>
      <c r="Q184" s="28"/>
      <c r="R184" s="28"/>
      <c r="S184" s="28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28"/>
      <c r="Q185" s="28"/>
      <c r="R185" s="28"/>
      <c r="S185" s="28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28"/>
      <c r="Q186" s="28"/>
      <c r="R186" s="28"/>
      <c r="S186" s="28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28"/>
      <c r="Q187" s="28"/>
      <c r="R187" s="28"/>
      <c r="S187" s="28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28"/>
      <c r="Q188" s="28"/>
      <c r="R188" s="28"/>
      <c r="S188" s="28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28"/>
      <c r="Q189" s="28"/>
      <c r="R189" s="28"/>
      <c r="S189" s="28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28"/>
      <c r="Q190" s="28"/>
      <c r="R190" s="28"/>
      <c r="S190" s="28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28"/>
      <c r="Q191" s="28"/>
      <c r="R191" s="28"/>
      <c r="S191" s="28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28"/>
      <c r="Q192" s="28"/>
      <c r="R192" s="28"/>
      <c r="S192" s="28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28"/>
      <c r="Q193" s="28"/>
      <c r="R193" s="28"/>
      <c r="S193" s="28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28"/>
      <c r="Q194" s="28"/>
      <c r="R194" s="28"/>
      <c r="S194" s="28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28"/>
      <c r="Q195" s="28"/>
      <c r="R195" s="28"/>
      <c r="S195" s="28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28"/>
      <c r="Q196" s="28"/>
      <c r="R196" s="28"/>
      <c r="S196" s="28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28"/>
      <c r="Q197" s="28"/>
      <c r="R197" s="28"/>
      <c r="S197" s="28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28"/>
      <c r="Q198" s="28"/>
      <c r="R198" s="28"/>
      <c r="S198" s="28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28"/>
      <c r="Q199" s="28"/>
      <c r="R199" s="28"/>
      <c r="S199" s="28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28"/>
      <c r="Q200" s="28"/>
      <c r="R200" s="28"/>
      <c r="S200" s="28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28"/>
      <c r="Q201" s="28"/>
      <c r="R201" s="28"/>
      <c r="S201" s="28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8"/>
      <c r="Q202" s="28"/>
      <c r="R202" s="28"/>
      <c r="S202" s="28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28"/>
      <c r="Q203" s="28"/>
      <c r="R203" s="28"/>
      <c r="S203" s="28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28"/>
      <c r="Q204" s="28"/>
      <c r="R204" s="28"/>
      <c r="S204" s="28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28"/>
      <c r="Q205" s="28"/>
      <c r="R205" s="28"/>
      <c r="S205" s="28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28"/>
      <c r="Q206" s="28"/>
      <c r="R206" s="28"/>
      <c r="S206" s="28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28"/>
      <c r="Q207" s="28"/>
      <c r="R207" s="28"/>
      <c r="S207" s="28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28"/>
      <c r="Q208" s="28"/>
      <c r="R208" s="28"/>
      <c r="S208" s="28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28"/>
      <c r="Q209" s="28"/>
      <c r="R209" s="28"/>
      <c r="S209" s="28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28"/>
      <c r="Q210" s="28"/>
      <c r="R210" s="28"/>
      <c r="S210" s="28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28"/>
      <c r="Q211" s="28"/>
      <c r="R211" s="28"/>
      <c r="S211" s="28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28"/>
      <c r="Q212" s="28"/>
      <c r="R212" s="28"/>
      <c r="S212" s="28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28"/>
      <c r="Q213" s="28"/>
      <c r="R213" s="28"/>
      <c r="S213" s="28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28"/>
      <c r="Q214" s="28"/>
      <c r="R214" s="28"/>
      <c r="S214" s="28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28"/>
      <c r="Q215" s="28"/>
      <c r="R215" s="28"/>
      <c r="S215" s="28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28"/>
      <c r="Q216" s="28"/>
      <c r="R216" s="28"/>
      <c r="S216" s="28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28"/>
      <c r="Q217" s="28"/>
      <c r="R217" s="28"/>
      <c r="S217" s="28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28"/>
      <c r="Q218" s="28"/>
      <c r="R218" s="28"/>
      <c r="S218" s="28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28"/>
      <c r="Q219" s="28"/>
      <c r="R219" s="28"/>
      <c r="S219" s="28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28"/>
      <c r="Q220" s="28"/>
      <c r="R220" s="28"/>
      <c r="S220" s="28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28"/>
      <c r="Q221" s="28"/>
      <c r="R221" s="28"/>
      <c r="S221" s="28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28"/>
      <c r="Q222" s="28"/>
      <c r="R222" s="28"/>
      <c r="S222" s="28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28"/>
      <c r="Q223" s="28"/>
      <c r="R223" s="28"/>
      <c r="S223" s="28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28"/>
      <c r="Q224" s="28"/>
      <c r="R224" s="28"/>
      <c r="S224" s="28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28"/>
      <c r="Q225" s="28"/>
      <c r="R225" s="28"/>
      <c r="S225" s="28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28"/>
      <c r="Q226" s="28"/>
      <c r="R226" s="28"/>
      <c r="S226" s="28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28"/>
      <c r="Q227" s="28"/>
      <c r="R227" s="28"/>
      <c r="S227" s="28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28"/>
      <c r="Q228" s="28"/>
      <c r="R228" s="28"/>
      <c r="S228" s="28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28"/>
      <c r="Q229" s="28"/>
      <c r="R229" s="28"/>
      <c r="S229" s="28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28"/>
      <c r="Q230" s="28"/>
      <c r="R230" s="28"/>
      <c r="S230" s="28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28"/>
      <c r="Q231" s="28"/>
      <c r="R231" s="28"/>
      <c r="S231" s="28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28"/>
      <c r="Q232" s="28"/>
      <c r="R232" s="28"/>
      <c r="S232" s="28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28"/>
      <c r="Q233" s="28"/>
      <c r="R233" s="28"/>
      <c r="S233" s="28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28"/>
      <c r="Q234" s="28"/>
      <c r="R234" s="28"/>
      <c r="S234" s="28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28"/>
      <c r="Q235" s="28"/>
      <c r="R235" s="28"/>
      <c r="S235" s="28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28"/>
      <c r="Q236" s="28"/>
      <c r="R236" s="28"/>
      <c r="S236" s="28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28"/>
      <c r="Q237" s="28"/>
      <c r="R237" s="28"/>
      <c r="S237" s="28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28"/>
      <c r="Q238" s="28"/>
      <c r="R238" s="28"/>
      <c r="S238" s="28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28"/>
      <c r="Q239" s="28"/>
      <c r="R239" s="28"/>
      <c r="S239" s="28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28"/>
      <c r="Q240" s="28"/>
      <c r="R240" s="28"/>
      <c r="S240" s="28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28"/>
      <c r="Q241" s="28"/>
      <c r="R241" s="28"/>
      <c r="S241" s="28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28"/>
      <c r="Q242" s="28"/>
      <c r="R242" s="28"/>
      <c r="S242" s="28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28"/>
      <c r="Q243" s="28"/>
      <c r="R243" s="28"/>
      <c r="S243" s="28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28"/>
      <c r="Q244" s="28"/>
      <c r="R244" s="28"/>
      <c r="S244" s="28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28"/>
      <c r="Q245" s="28"/>
      <c r="R245" s="28"/>
      <c r="S245" s="28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28"/>
      <c r="Q246" s="28"/>
      <c r="R246" s="28"/>
      <c r="S246" s="28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28"/>
      <c r="Q247" s="28"/>
      <c r="R247" s="28"/>
      <c r="S247" s="28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28"/>
      <c r="Q248" s="28"/>
      <c r="R248" s="28"/>
      <c r="S248" s="28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28"/>
      <c r="Q249" s="28"/>
      <c r="R249" s="28"/>
      <c r="S249" s="28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28"/>
      <c r="Q250" s="28"/>
      <c r="R250" s="28"/>
      <c r="S250" s="28"/>
      <c r="T250" s="3"/>
      <c r="U250" s="3"/>
      <c r="V250" s="3"/>
      <c r="W250" s="3"/>
      <c r="X250" s="3"/>
      <c r="Y250" s="3"/>
      <c r="Z250" s="3"/>
    </row>
  </sheetData>
  <mergeCells count="1">
    <mergeCell ref="A1:O1"/>
  </mergeCells>
  <conditionalFormatting sqref="D14:D25">
    <cfRule type="expression" dxfId="8" priority="3">
      <formula>D14&lt;0</formula>
    </cfRule>
  </conditionalFormatting>
  <conditionalFormatting sqref="F10">
    <cfRule type="expression" dxfId="7" priority="1">
      <formula>F10&gt;0</formula>
    </cfRule>
    <cfRule type="expression" dxfId="6" priority="2">
      <formula>F10&lt;0</formula>
    </cfRule>
  </conditionalFormatting>
  <conditionalFormatting sqref="G14:G25">
    <cfRule type="expression" dxfId="5" priority="4">
      <formula>G14&gt;0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0"/>
  <sheetViews>
    <sheetView workbookViewId="0"/>
  </sheetViews>
  <sheetFormatPr baseColWidth="10" defaultColWidth="9" defaultRowHeight="15" x14ac:dyDescent="0.25"/>
  <cols>
    <col min="1" max="1" width="14" customWidth="1"/>
    <col min="2" max="3" width="12" customWidth="1"/>
    <col min="4" max="5" width="24" customWidth="1"/>
    <col min="6" max="6" width="34" customWidth="1"/>
    <col min="7" max="7" width="13" customWidth="1"/>
    <col min="8" max="8" width="10" customWidth="1"/>
    <col min="9" max="9" width="12" customWidth="1"/>
    <col min="10" max="10" width="13" customWidth="1"/>
    <col min="11" max="11" width="14" customWidth="1"/>
    <col min="12" max="12" width="12" customWidth="1"/>
    <col min="13" max="13" width="16" customWidth="1"/>
    <col min="14" max="14" width="13" customWidth="1"/>
    <col min="15" max="16" width="10" customWidth="1"/>
    <col min="17" max="17" width="18" customWidth="1"/>
    <col min="18" max="18" width="22" customWidth="1"/>
  </cols>
  <sheetData>
    <row r="1" spans="1:26" ht="27.95" customHeight="1" x14ac:dyDescent="0.25">
      <c r="A1" s="25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27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3"/>
      <c r="T3" s="3"/>
      <c r="U3" s="3"/>
      <c r="V3" s="3"/>
      <c r="W3" s="3"/>
      <c r="X3" s="3"/>
      <c r="Y3" s="3"/>
      <c r="Z3" s="3"/>
    </row>
    <row r="4" spans="1:2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5">
      <c r="A6" s="6" t="s">
        <v>47</v>
      </c>
      <c r="B6" s="6" t="s">
        <v>48</v>
      </c>
      <c r="C6" s="6" t="s">
        <v>49</v>
      </c>
      <c r="D6" s="6" t="s">
        <v>50</v>
      </c>
      <c r="E6" s="6" t="s">
        <v>51</v>
      </c>
      <c r="F6" s="6" t="s">
        <v>52</v>
      </c>
      <c r="G6" s="6" t="s">
        <v>21</v>
      </c>
      <c r="H6" s="6" t="s">
        <v>53</v>
      </c>
      <c r="I6" s="6" t="s">
        <v>54</v>
      </c>
      <c r="J6" s="6" t="s">
        <v>55</v>
      </c>
      <c r="K6" s="6" t="s">
        <v>56</v>
      </c>
      <c r="L6" s="6" t="s">
        <v>57</v>
      </c>
      <c r="M6" s="6" t="s">
        <v>58</v>
      </c>
      <c r="N6" s="6" t="s">
        <v>15</v>
      </c>
      <c r="O6" s="6" t="s">
        <v>59</v>
      </c>
      <c r="P6" s="6" t="s">
        <v>60</v>
      </c>
      <c r="Q6" s="6" t="s">
        <v>61</v>
      </c>
      <c r="R6" s="6" t="s">
        <v>62</v>
      </c>
      <c r="S6" s="3"/>
      <c r="T6" s="3"/>
      <c r="U6" s="3"/>
      <c r="V6" s="3"/>
      <c r="W6" s="3"/>
      <c r="X6" s="3"/>
      <c r="Y6" s="3"/>
      <c r="Z6" s="3"/>
    </row>
    <row r="7" spans="1:26" x14ac:dyDescent="0.25">
      <c r="A7" s="9" t="s">
        <v>63</v>
      </c>
      <c r="B7" s="24">
        <v>46027</v>
      </c>
      <c r="C7" s="9" t="s">
        <v>64</v>
      </c>
      <c r="D7" s="9" t="s">
        <v>65</v>
      </c>
      <c r="E7" s="9" t="s">
        <v>66</v>
      </c>
      <c r="F7" s="9" t="s">
        <v>67</v>
      </c>
      <c r="G7" s="11">
        <v>1850</v>
      </c>
      <c r="H7" s="12">
        <v>0.19</v>
      </c>
      <c r="I7" s="13">
        <f>IF(OR($B7="", $G7=""), "", IF(Einstellungen!$B$7="Ja", 0, ROUND($G7*$H7, 2)))</f>
        <v>351.5</v>
      </c>
      <c r="J7" s="13">
        <f t="shared" ref="J7:J38" si="0">IF($G7="", "", ROUND($G7+$I7, 2))</f>
        <v>2201.5</v>
      </c>
      <c r="K7" s="9" t="s">
        <v>68</v>
      </c>
      <c r="L7" s="9" t="s">
        <v>69</v>
      </c>
      <c r="M7" s="9" t="s">
        <v>70</v>
      </c>
      <c r="N7" s="14" t="str">
        <f t="shared" ref="N7:N38" si="1">IF($B7="", "", CHOOSE(MONTH($B7), "Januar", "Februar", "März", "April", "Mai", "Juni", "Juli", "August", "September", "Oktober", "November", "Dezember"))</f>
        <v>Januar</v>
      </c>
      <c r="O7" s="14">
        <f t="shared" ref="O7:O38" si="2">IF($B7="", "", YEAR($B7))</f>
        <v>2026</v>
      </c>
      <c r="P7" s="14" t="str">
        <f t="shared" ref="P7:P38" si="3">IF($B7="", "", "Q"&amp;ROUNDUP(MONTH($B7)/3,0))</f>
        <v>Q1</v>
      </c>
      <c r="Q7" s="14" t="str">
        <f t="shared" ref="Q7:Q38" si="4">IF($B7="", "", IF($C7="Einnahme", "USt Einnahmen", IF($C7="Ausgabe", "Vorsteuer", IF($D7="Umsatzsteuer-Vorauszahlung", "USt-Zahlung", "Nicht relevant"))))</f>
        <v>USt Einnahmen</v>
      </c>
      <c r="R7" s="9" t="s">
        <v>71</v>
      </c>
      <c r="S7" s="3"/>
      <c r="T7" s="3"/>
      <c r="U7" s="3"/>
      <c r="V7" s="3"/>
      <c r="W7" s="3"/>
      <c r="X7" s="3"/>
      <c r="Y7" s="3"/>
      <c r="Z7" s="3"/>
    </row>
    <row r="8" spans="1:26" x14ac:dyDescent="0.25">
      <c r="A8" s="9" t="s">
        <v>72</v>
      </c>
      <c r="B8" s="24">
        <v>46030</v>
      </c>
      <c r="C8" s="9" t="s">
        <v>73</v>
      </c>
      <c r="D8" s="9" t="s">
        <v>24</v>
      </c>
      <c r="E8" s="9" t="s">
        <v>74</v>
      </c>
      <c r="F8" s="9" t="s">
        <v>75</v>
      </c>
      <c r="G8" s="11">
        <v>240</v>
      </c>
      <c r="H8" s="12">
        <v>0.19</v>
      </c>
      <c r="I8" s="13">
        <f>IF(OR($B8="", $G8=""), "", IF(Einstellungen!$B$7="Ja", 0, ROUND($G8*$H8, 2)))</f>
        <v>45.6</v>
      </c>
      <c r="J8" s="13">
        <f t="shared" si="0"/>
        <v>285.60000000000002</v>
      </c>
      <c r="K8" s="9" t="s">
        <v>76</v>
      </c>
      <c r="L8" s="9" t="s">
        <v>69</v>
      </c>
      <c r="M8" s="9" t="s">
        <v>76</v>
      </c>
      <c r="N8" s="14" t="str">
        <f t="shared" si="1"/>
        <v>Januar</v>
      </c>
      <c r="O8" s="14">
        <f t="shared" si="2"/>
        <v>2026</v>
      </c>
      <c r="P8" s="14" t="str">
        <f t="shared" si="3"/>
        <v>Q1</v>
      </c>
      <c r="Q8" s="14" t="str">
        <f t="shared" si="4"/>
        <v>Vorsteuer</v>
      </c>
      <c r="R8" s="9"/>
      <c r="S8" s="3"/>
      <c r="T8" s="3"/>
      <c r="U8" s="3"/>
      <c r="V8" s="3"/>
      <c r="W8" s="3"/>
      <c r="X8" s="3"/>
      <c r="Y8" s="3"/>
      <c r="Z8" s="3"/>
    </row>
    <row r="9" spans="1:26" x14ac:dyDescent="0.25">
      <c r="A9" s="9" t="s">
        <v>77</v>
      </c>
      <c r="B9" s="24">
        <v>46040</v>
      </c>
      <c r="C9" s="9" t="s">
        <v>73</v>
      </c>
      <c r="D9" s="9" t="s">
        <v>28</v>
      </c>
      <c r="E9" s="9" t="s">
        <v>78</v>
      </c>
      <c r="F9" s="9" t="s">
        <v>79</v>
      </c>
      <c r="G9" s="11">
        <v>68.5</v>
      </c>
      <c r="H9" s="12">
        <v>0.19</v>
      </c>
      <c r="I9" s="13">
        <f>IF(OR($B9="", $G9=""), "", IF(Einstellungen!$B$7="Ja", 0, ROUND($G9*$H9, 2)))</f>
        <v>13.02</v>
      </c>
      <c r="J9" s="13">
        <f t="shared" si="0"/>
        <v>81.52</v>
      </c>
      <c r="K9" s="9" t="s">
        <v>68</v>
      </c>
      <c r="L9" s="9" t="s">
        <v>69</v>
      </c>
      <c r="M9" s="9" t="s">
        <v>70</v>
      </c>
      <c r="N9" s="14" t="str">
        <f t="shared" si="1"/>
        <v>Januar</v>
      </c>
      <c r="O9" s="14">
        <f t="shared" si="2"/>
        <v>2026</v>
      </c>
      <c r="P9" s="14" t="str">
        <f t="shared" si="3"/>
        <v>Q1</v>
      </c>
      <c r="Q9" s="14" t="str">
        <f t="shared" si="4"/>
        <v>Vorsteuer</v>
      </c>
      <c r="R9" s="9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9" t="s">
        <v>80</v>
      </c>
      <c r="B10" s="24">
        <v>46055</v>
      </c>
      <c r="C10" s="9" t="s">
        <v>64</v>
      </c>
      <c r="D10" s="9" t="s">
        <v>81</v>
      </c>
      <c r="E10" s="9" t="s">
        <v>82</v>
      </c>
      <c r="F10" s="9" t="s">
        <v>83</v>
      </c>
      <c r="G10" s="11">
        <v>3200</v>
      </c>
      <c r="H10" s="12">
        <v>0.19</v>
      </c>
      <c r="I10" s="13">
        <f>IF(OR($B10="", $G10=""), "", IF(Einstellungen!$B$7="Ja", 0, ROUND($G10*$H10, 2)))</f>
        <v>608</v>
      </c>
      <c r="J10" s="13">
        <f t="shared" si="0"/>
        <v>3808</v>
      </c>
      <c r="K10" s="9" t="s">
        <v>68</v>
      </c>
      <c r="L10" s="9" t="s">
        <v>69</v>
      </c>
      <c r="M10" s="9" t="s">
        <v>70</v>
      </c>
      <c r="N10" s="14" t="str">
        <f t="shared" si="1"/>
        <v>Februar</v>
      </c>
      <c r="O10" s="14">
        <f t="shared" si="2"/>
        <v>2026</v>
      </c>
      <c r="P10" s="14" t="str">
        <f t="shared" si="3"/>
        <v>Q1</v>
      </c>
      <c r="Q10" s="14" t="str">
        <f t="shared" si="4"/>
        <v>USt Einnahmen</v>
      </c>
      <c r="R10" s="9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9" t="s">
        <v>84</v>
      </c>
      <c r="B11" s="24">
        <v>46058</v>
      </c>
      <c r="C11" s="9" t="s">
        <v>73</v>
      </c>
      <c r="D11" s="9" t="s">
        <v>36</v>
      </c>
      <c r="E11" s="9" t="s">
        <v>85</v>
      </c>
      <c r="F11" s="9" t="s">
        <v>86</v>
      </c>
      <c r="G11" s="11">
        <v>190</v>
      </c>
      <c r="H11" s="12">
        <v>0.19</v>
      </c>
      <c r="I11" s="13">
        <f>IF(OR($B11="", $G11=""), "", IF(Einstellungen!$B$7="Ja", 0, ROUND($G11*$H11, 2)))</f>
        <v>36.1</v>
      </c>
      <c r="J11" s="13">
        <f t="shared" si="0"/>
        <v>226.1</v>
      </c>
      <c r="K11" s="9" t="s">
        <v>68</v>
      </c>
      <c r="L11" s="9" t="s">
        <v>69</v>
      </c>
      <c r="M11" s="9" t="s">
        <v>70</v>
      </c>
      <c r="N11" s="14" t="str">
        <f t="shared" si="1"/>
        <v>Februar</v>
      </c>
      <c r="O11" s="14">
        <f t="shared" si="2"/>
        <v>2026</v>
      </c>
      <c r="P11" s="14" t="str">
        <f t="shared" si="3"/>
        <v>Q1</v>
      </c>
      <c r="Q11" s="14" t="str">
        <f t="shared" si="4"/>
        <v>Vorsteuer</v>
      </c>
      <c r="R11" s="9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9" t="s">
        <v>87</v>
      </c>
      <c r="B12" s="24">
        <v>46074</v>
      </c>
      <c r="C12" s="9" t="s">
        <v>73</v>
      </c>
      <c r="D12" s="9" t="s">
        <v>34</v>
      </c>
      <c r="E12" s="9" t="s">
        <v>88</v>
      </c>
      <c r="F12" s="9" t="s">
        <v>89</v>
      </c>
      <c r="G12" s="11">
        <v>320</v>
      </c>
      <c r="H12" s="12">
        <v>0.19</v>
      </c>
      <c r="I12" s="13">
        <f>IF(OR($B12="", $G12=""), "", IF(Einstellungen!$B$7="Ja", 0, ROUND($G12*$H12, 2)))</f>
        <v>60.8</v>
      </c>
      <c r="J12" s="13">
        <f t="shared" si="0"/>
        <v>380.8</v>
      </c>
      <c r="K12" s="9" t="s">
        <v>90</v>
      </c>
      <c r="L12" s="9" t="s">
        <v>69</v>
      </c>
      <c r="M12" s="9" t="s">
        <v>90</v>
      </c>
      <c r="N12" s="14" t="str">
        <f t="shared" si="1"/>
        <v>Februar</v>
      </c>
      <c r="O12" s="14">
        <f t="shared" si="2"/>
        <v>2026</v>
      </c>
      <c r="P12" s="14" t="str">
        <f t="shared" si="3"/>
        <v>Q1</v>
      </c>
      <c r="Q12" s="14" t="str">
        <f t="shared" si="4"/>
        <v>Vorsteuer</v>
      </c>
      <c r="R12" s="9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9" t="s">
        <v>91</v>
      </c>
      <c r="B13" s="24">
        <v>46088</v>
      </c>
      <c r="C13" s="9" t="s">
        <v>64</v>
      </c>
      <c r="D13" s="9" t="s">
        <v>92</v>
      </c>
      <c r="E13" s="9" t="s">
        <v>93</v>
      </c>
      <c r="F13" s="9" t="s">
        <v>94</v>
      </c>
      <c r="G13" s="11">
        <v>1450</v>
      </c>
      <c r="H13" s="12">
        <v>0.19</v>
      </c>
      <c r="I13" s="13">
        <f>IF(OR($B13="", $G13=""), "", IF(Einstellungen!$B$7="Ja", 0, ROUND($G13*$H13, 2)))</f>
        <v>275.5</v>
      </c>
      <c r="J13" s="13">
        <f t="shared" si="0"/>
        <v>1725.5</v>
      </c>
      <c r="K13" s="9" t="s">
        <v>68</v>
      </c>
      <c r="L13" s="9" t="s">
        <v>69</v>
      </c>
      <c r="M13" s="9" t="s">
        <v>70</v>
      </c>
      <c r="N13" s="14" t="str">
        <f t="shared" si="1"/>
        <v>März</v>
      </c>
      <c r="O13" s="14">
        <f t="shared" si="2"/>
        <v>2026</v>
      </c>
      <c r="P13" s="14" t="str">
        <f t="shared" si="3"/>
        <v>Q1</v>
      </c>
      <c r="Q13" s="14" t="str">
        <f t="shared" si="4"/>
        <v>USt Einnahmen</v>
      </c>
      <c r="R13" s="9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9" t="s">
        <v>95</v>
      </c>
      <c r="B14" s="24">
        <v>46090</v>
      </c>
      <c r="C14" s="9" t="s">
        <v>73</v>
      </c>
      <c r="D14" s="9" t="s">
        <v>26</v>
      </c>
      <c r="E14" s="9" t="s">
        <v>96</v>
      </c>
      <c r="F14" s="9" t="s">
        <v>97</v>
      </c>
      <c r="G14" s="11">
        <v>74.8</v>
      </c>
      <c r="H14" s="12">
        <v>0.19</v>
      </c>
      <c r="I14" s="13">
        <f>IF(OR($B14="", $G14=""), "", IF(Einstellungen!$B$7="Ja", 0, ROUND($G14*$H14, 2)))</f>
        <v>14.21</v>
      </c>
      <c r="J14" s="13">
        <f t="shared" si="0"/>
        <v>89.01</v>
      </c>
      <c r="K14" s="9" t="s">
        <v>76</v>
      </c>
      <c r="L14" s="9" t="s">
        <v>69</v>
      </c>
      <c r="M14" s="9" t="s">
        <v>76</v>
      </c>
      <c r="N14" s="14" t="str">
        <f t="shared" si="1"/>
        <v>März</v>
      </c>
      <c r="O14" s="14">
        <f t="shared" si="2"/>
        <v>2026</v>
      </c>
      <c r="P14" s="14" t="str">
        <f t="shared" si="3"/>
        <v>Q1</v>
      </c>
      <c r="Q14" s="14" t="str">
        <f t="shared" si="4"/>
        <v>Vorsteuer</v>
      </c>
      <c r="R14" s="9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9" t="s">
        <v>98</v>
      </c>
      <c r="B15" s="24">
        <v>46096</v>
      </c>
      <c r="C15" s="9" t="s">
        <v>73</v>
      </c>
      <c r="D15" s="9" t="s">
        <v>30</v>
      </c>
      <c r="E15" s="9" t="s">
        <v>99</v>
      </c>
      <c r="F15" s="9" t="s">
        <v>100</v>
      </c>
      <c r="G15" s="11">
        <v>96.6</v>
      </c>
      <c r="H15" s="12">
        <v>7.0000000000000007E-2</v>
      </c>
      <c r="I15" s="13">
        <f>IF(OR($B15="", $G15=""), "", IF(Einstellungen!$B$7="Ja", 0, ROUND($G15*$H15, 2)))</f>
        <v>6.76</v>
      </c>
      <c r="J15" s="13">
        <f t="shared" si="0"/>
        <v>103.36</v>
      </c>
      <c r="K15" s="9" t="s">
        <v>68</v>
      </c>
      <c r="L15" s="9" t="s">
        <v>69</v>
      </c>
      <c r="M15" s="9" t="s">
        <v>70</v>
      </c>
      <c r="N15" s="14" t="str">
        <f t="shared" si="1"/>
        <v>März</v>
      </c>
      <c r="O15" s="14">
        <f t="shared" si="2"/>
        <v>2026</v>
      </c>
      <c r="P15" s="14" t="str">
        <f t="shared" si="3"/>
        <v>Q1</v>
      </c>
      <c r="Q15" s="14" t="str">
        <f t="shared" si="4"/>
        <v>Vorsteuer</v>
      </c>
      <c r="R15" s="9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9" t="s">
        <v>101</v>
      </c>
      <c r="B16" s="24">
        <v>46122</v>
      </c>
      <c r="C16" s="9" t="s">
        <v>102</v>
      </c>
      <c r="D16" s="9" t="s">
        <v>43</v>
      </c>
      <c r="E16" s="9" t="s">
        <v>103</v>
      </c>
      <c r="F16" s="9" t="s">
        <v>104</v>
      </c>
      <c r="G16" s="11">
        <v>1030</v>
      </c>
      <c r="H16" s="12">
        <v>0</v>
      </c>
      <c r="I16" s="13">
        <f>IF(OR($B16="", $G16=""), "", IF(Einstellungen!$B$7="Ja", 0, ROUND($G16*$H16, 2)))</f>
        <v>0</v>
      </c>
      <c r="J16" s="13">
        <f t="shared" si="0"/>
        <v>1030</v>
      </c>
      <c r="K16" s="9" t="s">
        <v>68</v>
      </c>
      <c r="L16" s="9" t="s">
        <v>69</v>
      </c>
      <c r="M16" s="9" t="s">
        <v>70</v>
      </c>
      <c r="N16" s="14" t="str">
        <f t="shared" si="1"/>
        <v>April</v>
      </c>
      <c r="O16" s="14">
        <f t="shared" si="2"/>
        <v>2026</v>
      </c>
      <c r="P16" s="14" t="str">
        <f t="shared" si="3"/>
        <v>Q2</v>
      </c>
      <c r="Q16" s="14" t="str">
        <f t="shared" si="4"/>
        <v>USt-Zahlung</v>
      </c>
      <c r="R16" s="9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9" t="s">
        <v>105</v>
      </c>
      <c r="B17" s="24">
        <v>46126</v>
      </c>
      <c r="C17" s="9" t="s">
        <v>64</v>
      </c>
      <c r="D17" s="9" t="s">
        <v>106</v>
      </c>
      <c r="E17" s="9" t="s">
        <v>107</v>
      </c>
      <c r="F17" s="9" t="s">
        <v>108</v>
      </c>
      <c r="G17" s="11">
        <v>850</v>
      </c>
      <c r="H17" s="12">
        <v>0.19</v>
      </c>
      <c r="I17" s="13">
        <f>IF(OR($B17="", $G17=""), "", IF(Einstellungen!$B$7="Ja", 0, ROUND($G17*$H17, 2)))</f>
        <v>161.5</v>
      </c>
      <c r="J17" s="13">
        <f t="shared" si="0"/>
        <v>1011.5</v>
      </c>
      <c r="K17" s="9" t="s">
        <v>68</v>
      </c>
      <c r="L17" s="9" t="s">
        <v>69</v>
      </c>
      <c r="M17" s="9" t="s">
        <v>70</v>
      </c>
      <c r="N17" s="14" t="str">
        <f t="shared" si="1"/>
        <v>April</v>
      </c>
      <c r="O17" s="14">
        <f t="shared" si="2"/>
        <v>2026</v>
      </c>
      <c r="P17" s="14" t="str">
        <f t="shared" si="3"/>
        <v>Q2</v>
      </c>
      <c r="Q17" s="14" t="str">
        <f t="shared" si="4"/>
        <v>USt Einnahmen</v>
      </c>
      <c r="R17" s="9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9" t="s">
        <v>109</v>
      </c>
      <c r="B18" s="24">
        <v>46134</v>
      </c>
      <c r="C18" s="9" t="s">
        <v>73</v>
      </c>
      <c r="D18" s="9" t="s">
        <v>42</v>
      </c>
      <c r="E18" s="9" t="s">
        <v>110</v>
      </c>
      <c r="F18" s="9" t="s">
        <v>111</v>
      </c>
      <c r="G18" s="11">
        <v>129</v>
      </c>
      <c r="H18" s="12">
        <v>0.19</v>
      </c>
      <c r="I18" s="13">
        <f>IF(OR($B18="", $G18=""), "", IF(Einstellungen!$B$7="Ja", 0, ROUND($G18*$H18, 2)))</f>
        <v>24.51</v>
      </c>
      <c r="J18" s="13">
        <f t="shared" si="0"/>
        <v>153.51</v>
      </c>
      <c r="K18" s="9" t="s">
        <v>76</v>
      </c>
      <c r="L18" s="9" t="s">
        <v>69</v>
      </c>
      <c r="M18" s="9" t="s">
        <v>76</v>
      </c>
      <c r="N18" s="14" t="str">
        <f t="shared" si="1"/>
        <v>April</v>
      </c>
      <c r="O18" s="14">
        <f t="shared" si="2"/>
        <v>2026</v>
      </c>
      <c r="P18" s="14" t="str">
        <f t="shared" si="3"/>
        <v>Q2</v>
      </c>
      <c r="Q18" s="14" t="str">
        <f t="shared" si="4"/>
        <v>Vorsteuer</v>
      </c>
      <c r="R18" s="9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9" t="s">
        <v>112</v>
      </c>
      <c r="B19" s="24">
        <v>46148</v>
      </c>
      <c r="C19" s="9" t="s">
        <v>64</v>
      </c>
      <c r="D19" s="9" t="s">
        <v>65</v>
      </c>
      <c r="E19" s="9" t="s">
        <v>113</v>
      </c>
      <c r="F19" s="9" t="s">
        <v>114</v>
      </c>
      <c r="G19" s="11">
        <v>2100</v>
      </c>
      <c r="H19" s="12">
        <v>0.19</v>
      </c>
      <c r="I19" s="13">
        <f>IF(OR($B19="", $G19=""), "", IF(Einstellungen!$B$7="Ja", 0, ROUND($G19*$H19, 2)))</f>
        <v>399</v>
      </c>
      <c r="J19" s="13">
        <f t="shared" si="0"/>
        <v>2499</v>
      </c>
      <c r="K19" s="9" t="s">
        <v>68</v>
      </c>
      <c r="L19" s="9" t="s">
        <v>115</v>
      </c>
      <c r="M19" s="9" t="s">
        <v>70</v>
      </c>
      <c r="N19" s="14" t="str">
        <f t="shared" si="1"/>
        <v>Mai</v>
      </c>
      <c r="O19" s="14">
        <f t="shared" si="2"/>
        <v>2026</v>
      </c>
      <c r="P19" s="14" t="str">
        <f t="shared" si="3"/>
        <v>Q2</v>
      </c>
      <c r="Q19" s="14" t="str">
        <f t="shared" si="4"/>
        <v>USt Einnahmen</v>
      </c>
      <c r="R19" s="9" t="s">
        <v>116</v>
      </c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9" t="s">
        <v>117</v>
      </c>
      <c r="B20" s="24">
        <v>46154</v>
      </c>
      <c r="C20" s="9" t="s">
        <v>73</v>
      </c>
      <c r="D20" s="9" t="s">
        <v>32</v>
      </c>
      <c r="E20" s="9" t="s">
        <v>118</v>
      </c>
      <c r="F20" s="9" t="s">
        <v>119</v>
      </c>
      <c r="G20" s="11">
        <v>42</v>
      </c>
      <c r="H20" s="12">
        <v>0.19</v>
      </c>
      <c r="I20" s="13">
        <f>IF(OR($B20="", $G20=""), "", IF(Einstellungen!$B$7="Ja", 0, ROUND($G20*$H20, 2)))</f>
        <v>7.98</v>
      </c>
      <c r="J20" s="13">
        <f t="shared" si="0"/>
        <v>49.98</v>
      </c>
      <c r="K20" s="9" t="s">
        <v>76</v>
      </c>
      <c r="L20" s="9" t="s">
        <v>69</v>
      </c>
      <c r="M20" s="9" t="s">
        <v>76</v>
      </c>
      <c r="N20" s="14" t="str">
        <f t="shared" si="1"/>
        <v>Mai</v>
      </c>
      <c r="O20" s="14">
        <f t="shared" si="2"/>
        <v>2026</v>
      </c>
      <c r="P20" s="14" t="str">
        <f t="shared" si="3"/>
        <v>Q2</v>
      </c>
      <c r="Q20" s="14" t="str">
        <f t="shared" si="4"/>
        <v>Vorsteuer</v>
      </c>
      <c r="R20" s="9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9" t="s">
        <v>120</v>
      </c>
      <c r="B21" s="24">
        <v>46166</v>
      </c>
      <c r="C21" s="9" t="s">
        <v>73</v>
      </c>
      <c r="D21" s="9" t="s">
        <v>41</v>
      </c>
      <c r="E21" s="9" t="s">
        <v>121</v>
      </c>
      <c r="F21" s="9" t="s">
        <v>122</v>
      </c>
      <c r="G21" s="11">
        <v>9.9</v>
      </c>
      <c r="H21" s="12">
        <v>0</v>
      </c>
      <c r="I21" s="13">
        <f>IF(OR($B21="", $G21=""), "", IF(Einstellungen!$B$7="Ja", 0, ROUND($G21*$H21, 2)))</f>
        <v>0</v>
      </c>
      <c r="J21" s="13">
        <f t="shared" si="0"/>
        <v>9.9</v>
      </c>
      <c r="K21" s="9" t="s">
        <v>68</v>
      </c>
      <c r="L21" s="9" t="s">
        <v>69</v>
      </c>
      <c r="M21" s="9" t="s">
        <v>70</v>
      </c>
      <c r="N21" s="14" t="str">
        <f t="shared" si="1"/>
        <v>Mai</v>
      </c>
      <c r="O21" s="14">
        <f t="shared" si="2"/>
        <v>2026</v>
      </c>
      <c r="P21" s="14" t="str">
        <f t="shared" si="3"/>
        <v>Q2</v>
      </c>
      <c r="Q21" s="14" t="str">
        <f t="shared" si="4"/>
        <v>Vorsteuer</v>
      </c>
      <c r="R21" s="9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9" t="s">
        <v>123</v>
      </c>
      <c r="B22" s="24">
        <v>46176</v>
      </c>
      <c r="C22" s="9" t="s">
        <v>64</v>
      </c>
      <c r="D22" s="9" t="s">
        <v>81</v>
      </c>
      <c r="E22" s="9" t="s">
        <v>124</v>
      </c>
      <c r="F22" s="9" t="s">
        <v>125</v>
      </c>
      <c r="G22" s="11">
        <v>2750</v>
      </c>
      <c r="H22" s="12">
        <v>0.19</v>
      </c>
      <c r="I22" s="13">
        <f>IF(OR($B22="", $G22=""), "", IF(Einstellungen!$B$7="Ja", 0, ROUND($G22*$H22, 2)))</f>
        <v>522.5</v>
      </c>
      <c r="J22" s="13">
        <f t="shared" si="0"/>
        <v>3272.5</v>
      </c>
      <c r="K22" s="9" t="s">
        <v>68</v>
      </c>
      <c r="L22" s="9" t="s">
        <v>69</v>
      </c>
      <c r="M22" s="9" t="s">
        <v>70</v>
      </c>
      <c r="N22" s="14" t="str">
        <f t="shared" si="1"/>
        <v>Juni</v>
      </c>
      <c r="O22" s="14">
        <f t="shared" si="2"/>
        <v>2026</v>
      </c>
      <c r="P22" s="14" t="str">
        <f t="shared" si="3"/>
        <v>Q2</v>
      </c>
      <c r="Q22" s="14" t="str">
        <f t="shared" si="4"/>
        <v>USt Einnahmen</v>
      </c>
      <c r="R22" s="9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9" t="s">
        <v>126</v>
      </c>
      <c r="B23" s="24">
        <v>46182</v>
      </c>
      <c r="C23" s="9" t="s">
        <v>73</v>
      </c>
      <c r="D23" s="9" t="s">
        <v>38</v>
      </c>
      <c r="E23" s="9" t="s">
        <v>127</v>
      </c>
      <c r="F23" s="9" t="s">
        <v>128</v>
      </c>
      <c r="G23" s="11">
        <v>410</v>
      </c>
      <c r="H23" s="12">
        <v>0.19</v>
      </c>
      <c r="I23" s="13">
        <f>IF(OR($B23="", $G23=""), "", IF(Einstellungen!$B$7="Ja", 0, ROUND($G23*$H23, 2)))</f>
        <v>77.900000000000006</v>
      </c>
      <c r="J23" s="13">
        <f t="shared" si="0"/>
        <v>487.9</v>
      </c>
      <c r="K23" s="9" t="s">
        <v>68</v>
      </c>
      <c r="L23" s="9" t="s">
        <v>115</v>
      </c>
      <c r="M23" s="9" t="s">
        <v>70</v>
      </c>
      <c r="N23" s="14" t="str">
        <f t="shared" si="1"/>
        <v>Juni</v>
      </c>
      <c r="O23" s="14">
        <f t="shared" si="2"/>
        <v>2026</v>
      </c>
      <c r="P23" s="14" t="str">
        <f t="shared" si="3"/>
        <v>Q2</v>
      </c>
      <c r="Q23" s="14" t="str">
        <f t="shared" si="4"/>
        <v>Vorsteuer</v>
      </c>
      <c r="R23" s="9" t="s">
        <v>129</v>
      </c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9" t="s">
        <v>130</v>
      </c>
      <c r="B24" s="24">
        <v>46198</v>
      </c>
      <c r="C24" s="9" t="s">
        <v>73</v>
      </c>
      <c r="D24" s="9" t="s">
        <v>40</v>
      </c>
      <c r="E24" s="9" t="s">
        <v>131</v>
      </c>
      <c r="F24" s="9" t="s">
        <v>132</v>
      </c>
      <c r="G24" s="11">
        <v>180</v>
      </c>
      <c r="H24" s="12">
        <v>0.19</v>
      </c>
      <c r="I24" s="13">
        <f>IF(OR($B24="", $G24=""), "", IF(Einstellungen!$B$7="Ja", 0, ROUND($G24*$H24, 2)))</f>
        <v>34.200000000000003</v>
      </c>
      <c r="J24" s="13">
        <f t="shared" si="0"/>
        <v>214.2</v>
      </c>
      <c r="K24" s="9" t="s">
        <v>68</v>
      </c>
      <c r="L24" s="9" t="s">
        <v>69</v>
      </c>
      <c r="M24" s="9" t="s">
        <v>70</v>
      </c>
      <c r="N24" s="14" t="str">
        <f t="shared" si="1"/>
        <v>Juni</v>
      </c>
      <c r="O24" s="14">
        <f t="shared" si="2"/>
        <v>2026</v>
      </c>
      <c r="P24" s="14" t="str">
        <f t="shared" si="3"/>
        <v>Q2</v>
      </c>
      <c r="Q24" s="14" t="str">
        <f t="shared" si="4"/>
        <v>Vorsteuer</v>
      </c>
      <c r="R24" s="9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9"/>
      <c r="B25" s="24"/>
      <c r="C25" s="9"/>
      <c r="D25" s="9"/>
      <c r="E25" s="9"/>
      <c r="F25" s="9"/>
      <c r="G25" s="11"/>
      <c r="H25" s="12"/>
      <c r="I25" s="13" t="str">
        <f>IF(OR($B25="", $G25=""), "", IF(Einstellungen!$B$7="Ja", 0, ROUND($G25*$H25, 2)))</f>
        <v/>
      </c>
      <c r="J25" s="13" t="str">
        <f t="shared" si="0"/>
        <v/>
      </c>
      <c r="K25" s="9"/>
      <c r="L25" s="9"/>
      <c r="M25" s="9"/>
      <c r="N25" s="14" t="str">
        <f t="shared" si="1"/>
        <v/>
      </c>
      <c r="O25" s="14" t="str">
        <f t="shared" si="2"/>
        <v/>
      </c>
      <c r="P25" s="14" t="str">
        <f t="shared" si="3"/>
        <v/>
      </c>
      <c r="Q25" s="14" t="str">
        <f t="shared" si="4"/>
        <v/>
      </c>
      <c r="R25" s="9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9"/>
      <c r="B26" s="24"/>
      <c r="C26" s="9"/>
      <c r="D26" s="9"/>
      <c r="E26" s="9"/>
      <c r="F26" s="9"/>
      <c r="G26" s="11"/>
      <c r="H26" s="12"/>
      <c r="I26" s="13" t="str">
        <f>IF(OR($B26="", $G26=""), "", IF(Einstellungen!$B$7="Ja", 0, ROUND($G26*$H26, 2)))</f>
        <v/>
      </c>
      <c r="J26" s="13" t="str">
        <f t="shared" si="0"/>
        <v/>
      </c>
      <c r="K26" s="9"/>
      <c r="L26" s="9"/>
      <c r="M26" s="9"/>
      <c r="N26" s="14" t="str">
        <f t="shared" si="1"/>
        <v/>
      </c>
      <c r="O26" s="14" t="str">
        <f t="shared" si="2"/>
        <v/>
      </c>
      <c r="P26" s="14" t="str">
        <f t="shared" si="3"/>
        <v/>
      </c>
      <c r="Q26" s="14" t="str">
        <f t="shared" si="4"/>
        <v/>
      </c>
      <c r="R26" s="9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9"/>
      <c r="B27" s="24"/>
      <c r="C27" s="9"/>
      <c r="D27" s="9"/>
      <c r="E27" s="9"/>
      <c r="F27" s="9"/>
      <c r="G27" s="11"/>
      <c r="H27" s="12"/>
      <c r="I27" s="13" t="str">
        <f>IF(OR($B27="", $G27=""), "", IF(Einstellungen!$B$7="Ja", 0, ROUND($G27*$H27, 2)))</f>
        <v/>
      </c>
      <c r="J27" s="13" t="str">
        <f t="shared" si="0"/>
        <v/>
      </c>
      <c r="K27" s="9"/>
      <c r="L27" s="9"/>
      <c r="M27" s="9"/>
      <c r="N27" s="14" t="str">
        <f t="shared" si="1"/>
        <v/>
      </c>
      <c r="O27" s="14" t="str">
        <f t="shared" si="2"/>
        <v/>
      </c>
      <c r="P27" s="14" t="str">
        <f t="shared" si="3"/>
        <v/>
      </c>
      <c r="Q27" s="14" t="str">
        <f t="shared" si="4"/>
        <v/>
      </c>
      <c r="R27" s="9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9"/>
      <c r="B28" s="24"/>
      <c r="C28" s="9"/>
      <c r="D28" s="9"/>
      <c r="E28" s="9"/>
      <c r="F28" s="9"/>
      <c r="G28" s="11"/>
      <c r="H28" s="12"/>
      <c r="I28" s="13" t="str">
        <f>IF(OR($B28="", $G28=""), "", IF(Einstellungen!$B$7="Ja", 0, ROUND($G28*$H28, 2)))</f>
        <v/>
      </c>
      <c r="J28" s="13" t="str">
        <f t="shared" si="0"/>
        <v/>
      </c>
      <c r="K28" s="9"/>
      <c r="L28" s="9"/>
      <c r="M28" s="9"/>
      <c r="N28" s="14" t="str">
        <f t="shared" si="1"/>
        <v/>
      </c>
      <c r="O28" s="14" t="str">
        <f t="shared" si="2"/>
        <v/>
      </c>
      <c r="P28" s="14" t="str">
        <f t="shared" si="3"/>
        <v/>
      </c>
      <c r="Q28" s="14" t="str">
        <f t="shared" si="4"/>
        <v/>
      </c>
      <c r="R28" s="9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9"/>
      <c r="B29" s="24"/>
      <c r="C29" s="9"/>
      <c r="D29" s="9"/>
      <c r="E29" s="9"/>
      <c r="F29" s="9"/>
      <c r="G29" s="11"/>
      <c r="H29" s="12"/>
      <c r="I29" s="13" t="str">
        <f>IF(OR($B29="", $G29=""), "", IF(Einstellungen!$B$7="Ja", 0, ROUND($G29*$H29, 2)))</f>
        <v/>
      </c>
      <c r="J29" s="13" t="str">
        <f t="shared" si="0"/>
        <v/>
      </c>
      <c r="K29" s="9"/>
      <c r="L29" s="9"/>
      <c r="M29" s="9"/>
      <c r="N29" s="14" t="str">
        <f t="shared" si="1"/>
        <v/>
      </c>
      <c r="O29" s="14" t="str">
        <f t="shared" si="2"/>
        <v/>
      </c>
      <c r="P29" s="14" t="str">
        <f t="shared" si="3"/>
        <v/>
      </c>
      <c r="Q29" s="14" t="str">
        <f t="shared" si="4"/>
        <v/>
      </c>
      <c r="R29" s="9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9"/>
      <c r="B30" s="24"/>
      <c r="C30" s="9"/>
      <c r="D30" s="9"/>
      <c r="E30" s="9"/>
      <c r="F30" s="9"/>
      <c r="G30" s="11"/>
      <c r="H30" s="12"/>
      <c r="I30" s="13" t="str">
        <f>IF(OR($B30="", $G30=""), "", IF(Einstellungen!$B$7="Ja", 0, ROUND($G30*$H30, 2)))</f>
        <v/>
      </c>
      <c r="J30" s="13" t="str">
        <f t="shared" si="0"/>
        <v/>
      </c>
      <c r="K30" s="9"/>
      <c r="L30" s="9"/>
      <c r="M30" s="9"/>
      <c r="N30" s="14" t="str">
        <f t="shared" si="1"/>
        <v/>
      </c>
      <c r="O30" s="14" t="str">
        <f t="shared" si="2"/>
        <v/>
      </c>
      <c r="P30" s="14" t="str">
        <f t="shared" si="3"/>
        <v/>
      </c>
      <c r="Q30" s="14" t="str">
        <f t="shared" si="4"/>
        <v/>
      </c>
      <c r="R30" s="9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9"/>
      <c r="B31" s="24"/>
      <c r="C31" s="9"/>
      <c r="D31" s="9"/>
      <c r="E31" s="9"/>
      <c r="F31" s="9"/>
      <c r="G31" s="11"/>
      <c r="H31" s="12"/>
      <c r="I31" s="13" t="str">
        <f>IF(OR($B31="", $G31=""), "", IF(Einstellungen!$B$7="Ja", 0, ROUND($G31*$H31, 2)))</f>
        <v/>
      </c>
      <c r="J31" s="13" t="str">
        <f t="shared" si="0"/>
        <v/>
      </c>
      <c r="K31" s="9"/>
      <c r="L31" s="9"/>
      <c r="M31" s="9"/>
      <c r="N31" s="14" t="str">
        <f t="shared" si="1"/>
        <v/>
      </c>
      <c r="O31" s="14" t="str">
        <f t="shared" si="2"/>
        <v/>
      </c>
      <c r="P31" s="14" t="str">
        <f t="shared" si="3"/>
        <v/>
      </c>
      <c r="Q31" s="14" t="str">
        <f t="shared" si="4"/>
        <v/>
      </c>
      <c r="R31" s="9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9"/>
      <c r="B32" s="24"/>
      <c r="C32" s="9"/>
      <c r="D32" s="9"/>
      <c r="E32" s="9"/>
      <c r="F32" s="9"/>
      <c r="G32" s="11"/>
      <c r="H32" s="12"/>
      <c r="I32" s="13" t="str">
        <f>IF(OR($B32="", $G32=""), "", IF(Einstellungen!$B$7="Ja", 0, ROUND($G32*$H32, 2)))</f>
        <v/>
      </c>
      <c r="J32" s="13" t="str">
        <f t="shared" si="0"/>
        <v/>
      </c>
      <c r="K32" s="9"/>
      <c r="L32" s="9"/>
      <c r="M32" s="9"/>
      <c r="N32" s="14" t="str">
        <f t="shared" si="1"/>
        <v/>
      </c>
      <c r="O32" s="14" t="str">
        <f t="shared" si="2"/>
        <v/>
      </c>
      <c r="P32" s="14" t="str">
        <f t="shared" si="3"/>
        <v/>
      </c>
      <c r="Q32" s="14" t="str">
        <f t="shared" si="4"/>
        <v/>
      </c>
      <c r="R32" s="9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9"/>
      <c r="B33" s="24"/>
      <c r="C33" s="9"/>
      <c r="D33" s="9"/>
      <c r="E33" s="9"/>
      <c r="F33" s="9"/>
      <c r="G33" s="11"/>
      <c r="H33" s="12"/>
      <c r="I33" s="13" t="str">
        <f>IF(OR($B33="", $G33=""), "", IF(Einstellungen!$B$7="Ja", 0, ROUND($G33*$H33, 2)))</f>
        <v/>
      </c>
      <c r="J33" s="13" t="str">
        <f t="shared" si="0"/>
        <v/>
      </c>
      <c r="K33" s="9"/>
      <c r="L33" s="9"/>
      <c r="M33" s="9"/>
      <c r="N33" s="14" t="str">
        <f t="shared" si="1"/>
        <v/>
      </c>
      <c r="O33" s="14" t="str">
        <f t="shared" si="2"/>
        <v/>
      </c>
      <c r="P33" s="14" t="str">
        <f t="shared" si="3"/>
        <v/>
      </c>
      <c r="Q33" s="14" t="str">
        <f t="shared" si="4"/>
        <v/>
      </c>
      <c r="R33" s="9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9"/>
      <c r="B34" s="24"/>
      <c r="C34" s="9"/>
      <c r="D34" s="9"/>
      <c r="E34" s="9"/>
      <c r="F34" s="9"/>
      <c r="G34" s="11"/>
      <c r="H34" s="12"/>
      <c r="I34" s="13" t="str">
        <f>IF(OR($B34="", $G34=""), "", IF(Einstellungen!$B$7="Ja", 0, ROUND($G34*$H34, 2)))</f>
        <v/>
      </c>
      <c r="J34" s="13" t="str">
        <f t="shared" si="0"/>
        <v/>
      </c>
      <c r="K34" s="9"/>
      <c r="L34" s="9"/>
      <c r="M34" s="9"/>
      <c r="N34" s="14" t="str">
        <f t="shared" si="1"/>
        <v/>
      </c>
      <c r="O34" s="14" t="str">
        <f t="shared" si="2"/>
        <v/>
      </c>
      <c r="P34" s="14" t="str">
        <f t="shared" si="3"/>
        <v/>
      </c>
      <c r="Q34" s="14" t="str">
        <f t="shared" si="4"/>
        <v/>
      </c>
      <c r="R34" s="9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9"/>
      <c r="B35" s="24"/>
      <c r="C35" s="9"/>
      <c r="D35" s="9"/>
      <c r="E35" s="9"/>
      <c r="F35" s="9"/>
      <c r="G35" s="11"/>
      <c r="H35" s="12"/>
      <c r="I35" s="13" t="str">
        <f>IF(OR($B35="", $G35=""), "", IF(Einstellungen!$B$7="Ja", 0, ROUND($G35*$H35, 2)))</f>
        <v/>
      </c>
      <c r="J35" s="13" t="str">
        <f t="shared" si="0"/>
        <v/>
      </c>
      <c r="K35" s="9"/>
      <c r="L35" s="9"/>
      <c r="M35" s="9"/>
      <c r="N35" s="14" t="str">
        <f t="shared" si="1"/>
        <v/>
      </c>
      <c r="O35" s="14" t="str">
        <f t="shared" si="2"/>
        <v/>
      </c>
      <c r="P35" s="14" t="str">
        <f t="shared" si="3"/>
        <v/>
      </c>
      <c r="Q35" s="14" t="str">
        <f t="shared" si="4"/>
        <v/>
      </c>
      <c r="R35" s="9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9"/>
      <c r="B36" s="24"/>
      <c r="C36" s="9"/>
      <c r="D36" s="9"/>
      <c r="E36" s="9"/>
      <c r="F36" s="9"/>
      <c r="G36" s="11"/>
      <c r="H36" s="12"/>
      <c r="I36" s="13" t="str">
        <f>IF(OR($B36="", $G36=""), "", IF(Einstellungen!$B$7="Ja", 0, ROUND($G36*$H36, 2)))</f>
        <v/>
      </c>
      <c r="J36" s="13" t="str">
        <f t="shared" si="0"/>
        <v/>
      </c>
      <c r="K36" s="9"/>
      <c r="L36" s="9"/>
      <c r="M36" s="9"/>
      <c r="N36" s="14" t="str">
        <f t="shared" si="1"/>
        <v/>
      </c>
      <c r="O36" s="14" t="str">
        <f t="shared" si="2"/>
        <v/>
      </c>
      <c r="P36" s="14" t="str">
        <f t="shared" si="3"/>
        <v/>
      </c>
      <c r="Q36" s="14" t="str">
        <f t="shared" si="4"/>
        <v/>
      </c>
      <c r="R36" s="9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9"/>
      <c r="B37" s="24"/>
      <c r="C37" s="9"/>
      <c r="D37" s="9"/>
      <c r="E37" s="9"/>
      <c r="F37" s="9"/>
      <c r="G37" s="11"/>
      <c r="H37" s="12"/>
      <c r="I37" s="13" t="str">
        <f>IF(OR($B37="", $G37=""), "", IF(Einstellungen!$B$7="Ja", 0, ROUND($G37*$H37, 2)))</f>
        <v/>
      </c>
      <c r="J37" s="13" t="str">
        <f t="shared" si="0"/>
        <v/>
      </c>
      <c r="K37" s="9"/>
      <c r="L37" s="9"/>
      <c r="M37" s="9"/>
      <c r="N37" s="14" t="str">
        <f t="shared" si="1"/>
        <v/>
      </c>
      <c r="O37" s="14" t="str">
        <f t="shared" si="2"/>
        <v/>
      </c>
      <c r="P37" s="14" t="str">
        <f t="shared" si="3"/>
        <v/>
      </c>
      <c r="Q37" s="14" t="str">
        <f t="shared" si="4"/>
        <v/>
      </c>
      <c r="R37" s="9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9"/>
      <c r="B38" s="24"/>
      <c r="C38" s="9"/>
      <c r="D38" s="9"/>
      <c r="E38" s="9"/>
      <c r="F38" s="9"/>
      <c r="G38" s="11"/>
      <c r="H38" s="12"/>
      <c r="I38" s="13" t="str">
        <f>IF(OR($B38="", $G38=""), "", IF(Einstellungen!$B$7="Ja", 0, ROUND($G38*$H38, 2)))</f>
        <v/>
      </c>
      <c r="J38" s="13" t="str">
        <f t="shared" si="0"/>
        <v/>
      </c>
      <c r="K38" s="9"/>
      <c r="L38" s="9"/>
      <c r="M38" s="9"/>
      <c r="N38" s="14" t="str">
        <f t="shared" si="1"/>
        <v/>
      </c>
      <c r="O38" s="14" t="str">
        <f t="shared" si="2"/>
        <v/>
      </c>
      <c r="P38" s="14" t="str">
        <f t="shared" si="3"/>
        <v/>
      </c>
      <c r="Q38" s="14" t="str">
        <f t="shared" si="4"/>
        <v/>
      </c>
      <c r="R38" s="9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9"/>
      <c r="B39" s="24"/>
      <c r="C39" s="9"/>
      <c r="D39" s="9"/>
      <c r="E39" s="9"/>
      <c r="F39" s="9"/>
      <c r="G39" s="11"/>
      <c r="H39" s="12"/>
      <c r="I39" s="13" t="str">
        <f>IF(OR($B39="", $G39=""), "", IF(Einstellungen!$B$7="Ja", 0, ROUND($G39*$H39, 2)))</f>
        <v/>
      </c>
      <c r="J39" s="13" t="str">
        <f t="shared" ref="J39:J70" si="5">IF($G39="", "", ROUND($G39+$I39, 2))</f>
        <v/>
      </c>
      <c r="K39" s="9"/>
      <c r="L39" s="9"/>
      <c r="M39" s="9"/>
      <c r="N39" s="14" t="str">
        <f t="shared" ref="N39:N70" si="6">IF($B39="", "", CHOOSE(MONTH($B39), "Januar", "Februar", "März", "April", "Mai", "Juni", "Juli", "August", "September", "Oktober", "November", "Dezember"))</f>
        <v/>
      </c>
      <c r="O39" s="14" t="str">
        <f t="shared" ref="O39:O70" si="7">IF($B39="", "", YEAR($B39))</f>
        <v/>
      </c>
      <c r="P39" s="14" t="str">
        <f t="shared" ref="P39:P70" si="8">IF($B39="", "", "Q"&amp;ROUNDUP(MONTH($B39)/3,0))</f>
        <v/>
      </c>
      <c r="Q39" s="14" t="str">
        <f t="shared" ref="Q39:Q70" si="9">IF($B39="", "", IF($C39="Einnahme", "USt Einnahmen", IF($C39="Ausgabe", "Vorsteuer", IF($D39="Umsatzsteuer-Vorauszahlung", "USt-Zahlung", "Nicht relevant"))))</f>
        <v/>
      </c>
      <c r="R39" s="9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9"/>
      <c r="B40" s="24"/>
      <c r="C40" s="9"/>
      <c r="D40" s="9"/>
      <c r="E40" s="9"/>
      <c r="F40" s="9"/>
      <c r="G40" s="11"/>
      <c r="H40" s="12"/>
      <c r="I40" s="13" t="str">
        <f>IF(OR($B40="", $G40=""), "", IF(Einstellungen!$B$7="Ja", 0, ROUND($G40*$H40, 2)))</f>
        <v/>
      </c>
      <c r="J40" s="13" t="str">
        <f t="shared" si="5"/>
        <v/>
      </c>
      <c r="K40" s="9"/>
      <c r="L40" s="9"/>
      <c r="M40" s="9"/>
      <c r="N40" s="14" t="str">
        <f t="shared" si="6"/>
        <v/>
      </c>
      <c r="O40" s="14" t="str">
        <f t="shared" si="7"/>
        <v/>
      </c>
      <c r="P40" s="14" t="str">
        <f t="shared" si="8"/>
        <v/>
      </c>
      <c r="Q40" s="14" t="str">
        <f t="shared" si="9"/>
        <v/>
      </c>
      <c r="R40" s="9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9"/>
      <c r="B41" s="24"/>
      <c r="C41" s="9"/>
      <c r="D41" s="9"/>
      <c r="E41" s="9"/>
      <c r="F41" s="9"/>
      <c r="G41" s="11"/>
      <c r="H41" s="12"/>
      <c r="I41" s="13" t="str">
        <f>IF(OR($B41="", $G41=""), "", IF(Einstellungen!$B$7="Ja", 0, ROUND($G41*$H41, 2)))</f>
        <v/>
      </c>
      <c r="J41" s="13" t="str">
        <f t="shared" si="5"/>
        <v/>
      </c>
      <c r="K41" s="9"/>
      <c r="L41" s="9"/>
      <c r="M41" s="9"/>
      <c r="N41" s="14" t="str">
        <f t="shared" si="6"/>
        <v/>
      </c>
      <c r="O41" s="14" t="str">
        <f t="shared" si="7"/>
        <v/>
      </c>
      <c r="P41" s="14" t="str">
        <f t="shared" si="8"/>
        <v/>
      </c>
      <c r="Q41" s="14" t="str">
        <f t="shared" si="9"/>
        <v/>
      </c>
      <c r="R41" s="9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9"/>
      <c r="B42" s="24"/>
      <c r="C42" s="9"/>
      <c r="D42" s="9"/>
      <c r="E42" s="9"/>
      <c r="F42" s="9"/>
      <c r="G42" s="11"/>
      <c r="H42" s="12"/>
      <c r="I42" s="13" t="str">
        <f>IF(OR($B42="", $G42=""), "", IF(Einstellungen!$B$7="Ja", 0, ROUND($G42*$H42, 2)))</f>
        <v/>
      </c>
      <c r="J42" s="13" t="str">
        <f t="shared" si="5"/>
        <v/>
      </c>
      <c r="K42" s="9"/>
      <c r="L42" s="9"/>
      <c r="M42" s="9"/>
      <c r="N42" s="14" t="str">
        <f t="shared" si="6"/>
        <v/>
      </c>
      <c r="O42" s="14" t="str">
        <f t="shared" si="7"/>
        <v/>
      </c>
      <c r="P42" s="14" t="str">
        <f t="shared" si="8"/>
        <v/>
      </c>
      <c r="Q42" s="14" t="str">
        <f t="shared" si="9"/>
        <v/>
      </c>
      <c r="R42" s="9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9"/>
      <c r="B43" s="24"/>
      <c r="C43" s="9"/>
      <c r="D43" s="9"/>
      <c r="E43" s="9"/>
      <c r="F43" s="9"/>
      <c r="G43" s="11"/>
      <c r="H43" s="12"/>
      <c r="I43" s="13" t="str">
        <f>IF(OR($B43="", $G43=""), "", IF(Einstellungen!$B$7="Ja", 0, ROUND($G43*$H43, 2)))</f>
        <v/>
      </c>
      <c r="J43" s="13" t="str">
        <f t="shared" si="5"/>
        <v/>
      </c>
      <c r="K43" s="9"/>
      <c r="L43" s="9"/>
      <c r="M43" s="9"/>
      <c r="N43" s="14" t="str">
        <f t="shared" si="6"/>
        <v/>
      </c>
      <c r="O43" s="14" t="str">
        <f t="shared" si="7"/>
        <v/>
      </c>
      <c r="P43" s="14" t="str">
        <f t="shared" si="8"/>
        <v/>
      </c>
      <c r="Q43" s="14" t="str">
        <f t="shared" si="9"/>
        <v/>
      </c>
      <c r="R43" s="9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9"/>
      <c r="B44" s="24"/>
      <c r="C44" s="9"/>
      <c r="D44" s="9"/>
      <c r="E44" s="9"/>
      <c r="F44" s="9"/>
      <c r="G44" s="11"/>
      <c r="H44" s="12"/>
      <c r="I44" s="13" t="str">
        <f>IF(OR($B44="", $G44=""), "", IF(Einstellungen!$B$7="Ja", 0, ROUND($G44*$H44, 2)))</f>
        <v/>
      </c>
      <c r="J44" s="13" t="str">
        <f t="shared" si="5"/>
        <v/>
      </c>
      <c r="K44" s="9"/>
      <c r="L44" s="9"/>
      <c r="M44" s="9"/>
      <c r="N44" s="14" t="str">
        <f t="shared" si="6"/>
        <v/>
      </c>
      <c r="O44" s="14" t="str">
        <f t="shared" si="7"/>
        <v/>
      </c>
      <c r="P44" s="14" t="str">
        <f t="shared" si="8"/>
        <v/>
      </c>
      <c r="Q44" s="14" t="str">
        <f t="shared" si="9"/>
        <v/>
      </c>
      <c r="R44" s="9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9"/>
      <c r="B45" s="24"/>
      <c r="C45" s="9"/>
      <c r="D45" s="9"/>
      <c r="E45" s="9"/>
      <c r="F45" s="9"/>
      <c r="G45" s="11"/>
      <c r="H45" s="12"/>
      <c r="I45" s="13" t="str">
        <f>IF(OR($B45="", $G45=""), "", IF(Einstellungen!$B$7="Ja", 0, ROUND($G45*$H45, 2)))</f>
        <v/>
      </c>
      <c r="J45" s="13" t="str">
        <f t="shared" si="5"/>
        <v/>
      </c>
      <c r="K45" s="9"/>
      <c r="L45" s="9"/>
      <c r="M45" s="9"/>
      <c r="N45" s="14" t="str">
        <f t="shared" si="6"/>
        <v/>
      </c>
      <c r="O45" s="14" t="str">
        <f t="shared" si="7"/>
        <v/>
      </c>
      <c r="P45" s="14" t="str">
        <f t="shared" si="8"/>
        <v/>
      </c>
      <c r="Q45" s="14" t="str">
        <f t="shared" si="9"/>
        <v/>
      </c>
      <c r="R45" s="9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9"/>
      <c r="B46" s="24"/>
      <c r="C46" s="9"/>
      <c r="D46" s="9"/>
      <c r="E46" s="9"/>
      <c r="F46" s="9"/>
      <c r="G46" s="11"/>
      <c r="H46" s="12"/>
      <c r="I46" s="13" t="str">
        <f>IF(OR($B46="", $G46=""), "", IF(Einstellungen!$B$7="Ja", 0, ROUND($G46*$H46, 2)))</f>
        <v/>
      </c>
      <c r="J46" s="13" t="str">
        <f t="shared" si="5"/>
        <v/>
      </c>
      <c r="K46" s="9"/>
      <c r="L46" s="9"/>
      <c r="M46" s="9"/>
      <c r="N46" s="14" t="str">
        <f t="shared" si="6"/>
        <v/>
      </c>
      <c r="O46" s="14" t="str">
        <f t="shared" si="7"/>
        <v/>
      </c>
      <c r="P46" s="14" t="str">
        <f t="shared" si="8"/>
        <v/>
      </c>
      <c r="Q46" s="14" t="str">
        <f t="shared" si="9"/>
        <v/>
      </c>
      <c r="R46" s="9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9"/>
      <c r="B47" s="24"/>
      <c r="C47" s="9"/>
      <c r="D47" s="9"/>
      <c r="E47" s="9"/>
      <c r="F47" s="9"/>
      <c r="G47" s="11"/>
      <c r="H47" s="12"/>
      <c r="I47" s="13" t="str">
        <f>IF(OR($B47="", $G47=""), "", IF(Einstellungen!$B$7="Ja", 0, ROUND($G47*$H47, 2)))</f>
        <v/>
      </c>
      <c r="J47" s="13" t="str">
        <f t="shared" si="5"/>
        <v/>
      </c>
      <c r="K47" s="9"/>
      <c r="L47" s="9"/>
      <c r="M47" s="9"/>
      <c r="N47" s="14" t="str">
        <f t="shared" si="6"/>
        <v/>
      </c>
      <c r="O47" s="14" t="str">
        <f t="shared" si="7"/>
        <v/>
      </c>
      <c r="P47" s="14" t="str">
        <f t="shared" si="8"/>
        <v/>
      </c>
      <c r="Q47" s="14" t="str">
        <f t="shared" si="9"/>
        <v/>
      </c>
      <c r="R47" s="9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9"/>
      <c r="B48" s="24"/>
      <c r="C48" s="9"/>
      <c r="D48" s="9"/>
      <c r="E48" s="9"/>
      <c r="F48" s="9"/>
      <c r="G48" s="11"/>
      <c r="H48" s="12"/>
      <c r="I48" s="13" t="str">
        <f>IF(OR($B48="", $G48=""), "", IF(Einstellungen!$B$7="Ja", 0, ROUND($G48*$H48, 2)))</f>
        <v/>
      </c>
      <c r="J48" s="13" t="str">
        <f t="shared" si="5"/>
        <v/>
      </c>
      <c r="K48" s="9"/>
      <c r="L48" s="9"/>
      <c r="M48" s="9"/>
      <c r="N48" s="14" t="str">
        <f t="shared" si="6"/>
        <v/>
      </c>
      <c r="O48" s="14" t="str">
        <f t="shared" si="7"/>
        <v/>
      </c>
      <c r="P48" s="14" t="str">
        <f t="shared" si="8"/>
        <v/>
      </c>
      <c r="Q48" s="14" t="str">
        <f t="shared" si="9"/>
        <v/>
      </c>
      <c r="R48" s="9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9"/>
      <c r="B49" s="24"/>
      <c r="C49" s="9"/>
      <c r="D49" s="9"/>
      <c r="E49" s="9"/>
      <c r="F49" s="9"/>
      <c r="G49" s="11"/>
      <c r="H49" s="12"/>
      <c r="I49" s="13" t="str">
        <f>IF(OR($B49="", $G49=""), "", IF(Einstellungen!$B$7="Ja", 0, ROUND($G49*$H49, 2)))</f>
        <v/>
      </c>
      <c r="J49" s="13" t="str">
        <f t="shared" si="5"/>
        <v/>
      </c>
      <c r="K49" s="9"/>
      <c r="L49" s="9"/>
      <c r="M49" s="9"/>
      <c r="N49" s="14" t="str">
        <f t="shared" si="6"/>
        <v/>
      </c>
      <c r="O49" s="14" t="str">
        <f t="shared" si="7"/>
        <v/>
      </c>
      <c r="P49" s="14" t="str">
        <f t="shared" si="8"/>
        <v/>
      </c>
      <c r="Q49" s="14" t="str">
        <f t="shared" si="9"/>
        <v/>
      </c>
      <c r="R49" s="9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9"/>
      <c r="B50" s="24"/>
      <c r="C50" s="9"/>
      <c r="D50" s="9"/>
      <c r="E50" s="9"/>
      <c r="F50" s="9"/>
      <c r="G50" s="11"/>
      <c r="H50" s="12"/>
      <c r="I50" s="13" t="str">
        <f>IF(OR($B50="", $G50=""), "", IF(Einstellungen!$B$7="Ja", 0, ROUND($G50*$H50, 2)))</f>
        <v/>
      </c>
      <c r="J50" s="13" t="str">
        <f t="shared" si="5"/>
        <v/>
      </c>
      <c r="K50" s="9"/>
      <c r="L50" s="9"/>
      <c r="M50" s="9"/>
      <c r="N50" s="14" t="str">
        <f t="shared" si="6"/>
        <v/>
      </c>
      <c r="O50" s="14" t="str">
        <f t="shared" si="7"/>
        <v/>
      </c>
      <c r="P50" s="14" t="str">
        <f t="shared" si="8"/>
        <v/>
      </c>
      <c r="Q50" s="14" t="str">
        <f t="shared" si="9"/>
        <v/>
      </c>
      <c r="R50" s="9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9"/>
      <c r="B51" s="24"/>
      <c r="C51" s="9"/>
      <c r="D51" s="9"/>
      <c r="E51" s="9"/>
      <c r="F51" s="9"/>
      <c r="G51" s="11"/>
      <c r="H51" s="12"/>
      <c r="I51" s="13" t="str">
        <f>IF(OR($B51="", $G51=""), "", IF(Einstellungen!$B$7="Ja", 0, ROUND($G51*$H51, 2)))</f>
        <v/>
      </c>
      <c r="J51" s="13" t="str">
        <f t="shared" si="5"/>
        <v/>
      </c>
      <c r="K51" s="9"/>
      <c r="L51" s="9"/>
      <c r="M51" s="9"/>
      <c r="N51" s="14" t="str">
        <f t="shared" si="6"/>
        <v/>
      </c>
      <c r="O51" s="14" t="str">
        <f t="shared" si="7"/>
        <v/>
      </c>
      <c r="P51" s="14" t="str">
        <f t="shared" si="8"/>
        <v/>
      </c>
      <c r="Q51" s="14" t="str">
        <f t="shared" si="9"/>
        <v/>
      </c>
      <c r="R51" s="9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9"/>
      <c r="B52" s="24"/>
      <c r="C52" s="9"/>
      <c r="D52" s="9"/>
      <c r="E52" s="9"/>
      <c r="F52" s="9"/>
      <c r="G52" s="11"/>
      <c r="H52" s="12"/>
      <c r="I52" s="13" t="str">
        <f>IF(OR($B52="", $G52=""), "", IF(Einstellungen!$B$7="Ja", 0, ROUND($G52*$H52, 2)))</f>
        <v/>
      </c>
      <c r="J52" s="13" t="str">
        <f t="shared" si="5"/>
        <v/>
      </c>
      <c r="K52" s="9"/>
      <c r="L52" s="9"/>
      <c r="M52" s="9"/>
      <c r="N52" s="14" t="str">
        <f t="shared" si="6"/>
        <v/>
      </c>
      <c r="O52" s="14" t="str">
        <f t="shared" si="7"/>
        <v/>
      </c>
      <c r="P52" s="14" t="str">
        <f t="shared" si="8"/>
        <v/>
      </c>
      <c r="Q52" s="14" t="str">
        <f t="shared" si="9"/>
        <v/>
      </c>
      <c r="R52" s="9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9"/>
      <c r="B53" s="24"/>
      <c r="C53" s="9"/>
      <c r="D53" s="9"/>
      <c r="E53" s="9"/>
      <c r="F53" s="9"/>
      <c r="G53" s="11"/>
      <c r="H53" s="12"/>
      <c r="I53" s="13" t="str">
        <f>IF(OR($B53="", $G53=""), "", IF(Einstellungen!$B$7="Ja", 0, ROUND($G53*$H53, 2)))</f>
        <v/>
      </c>
      <c r="J53" s="13" t="str">
        <f t="shared" si="5"/>
        <v/>
      </c>
      <c r="K53" s="9"/>
      <c r="L53" s="9"/>
      <c r="M53" s="9"/>
      <c r="N53" s="14" t="str">
        <f t="shared" si="6"/>
        <v/>
      </c>
      <c r="O53" s="14" t="str">
        <f t="shared" si="7"/>
        <v/>
      </c>
      <c r="P53" s="14" t="str">
        <f t="shared" si="8"/>
        <v/>
      </c>
      <c r="Q53" s="14" t="str">
        <f t="shared" si="9"/>
        <v/>
      </c>
      <c r="R53" s="9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9"/>
      <c r="B54" s="24"/>
      <c r="C54" s="9"/>
      <c r="D54" s="9"/>
      <c r="E54" s="9"/>
      <c r="F54" s="9"/>
      <c r="G54" s="11"/>
      <c r="H54" s="12"/>
      <c r="I54" s="13" t="str">
        <f>IF(OR($B54="", $G54=""), "", IF(Einstellungen!$B$7="Ja", 0, ROUND($G54*$H54, 2)))</f>
        <v/>
      </c>
      <c r="J54" s="13" t="str">
        <f t="shared" si="5"/>
        <v/>
      </c>
      <c r="K54" s="9"/>
      <c r="L54" s="9"/>
      <c r="M54" s="9"/>
      <c r="N54" s="14" t="str">
        <f t="shared" si="6"/>
        <v/>
      </c>
      <c r="O54" s="14" t="str">
        <f t="shared" si="7"/>
        <v/>
      </c>
      <c r="P54" s="14" t="str">
        <f t="shared" si="8"/>
        <v/>
      </c>
      <c r="Q54" s="14" t="str">
        <f t="shared" si="9"/>
        <v/>
      </c>
      <c r="R54" s="9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9"/>
      <c r="B55" s="24"/>
      <c r="C55" s="9"/>
      <c r="D55" s="9"/>
      <c r="E55" s="9"/>
      <c r="F55" s="9"/>
      <c r="G55" s="11"/>
      <c r="H55" s="12"/>
      <c r="I55" s="13" t="str">
        <f>IF(OR($B55="", $G55=""), "", IF(Einstellungen!$B$7="Ja", 0, ROUND($G55*$H55, 2)))</f>
        <v/>
      </c>
      <c r="J55" s="13" t="str">
        <f t="shared" si="5"/>
        <v/>
      </c>
      <c r="K55" s="9"/>
      <c r="L55" s="9"/>
      <c r="M55" s="9"/>
      <c r="N55" s="14" t="str">
        <f t="shared" si="6"/>
        <v/>
      </c>
      <c r="O55" s="14" t="str">
        <f t="shared" si="7"/>
        <v/>
      </c>
      <c r="P55" s="14" t="str">
        <f t="shared" si="8"/>
        <v/>
      </c>
      <c r="Q55" s="14" t="str">
        <f t="shared" si="9"/>
        <v/>
      </c>
      <c r="R55" s="9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9"/>
      <c r="B56" s="24"/>
      <c r="C56" s="9"/>
      <c r="D56" s="9"/>
      <c r="E56" s="9"/>
      <c r="F56" s="9"/>
      <c r="G56" s="11"/>
      <c r="H56" s="12"/>
      <c r="I56" s="13" t="str">
        <f>IF(OR($B56="", $G56=""), "", IF(Einstellungen!$B$7="Ja", 0, ROUND($G56*$H56, 2)))</f>
        <v/>
      </c>
      <c r="J56" s="13" t="str">
        <f t="shared" si="5"/>
        <v/>
      </c>
      <c r="K56" s="9"/>
      <c r="L56" s="9"/>
      <c r="M56" s="9"/>
      <c r="N56" s="14" t="str">
        <f t="shared" si="6"/>
        <v/>
      </c>
      <c r="O56" s="14" t="str">
        <f t="shared" si="7"/>
        <v/>
      </c>
      <c r="P56" s="14" t="str">
        <f t="shared" si="8"/>
        <v/>
      </c>
      <c r="Q56" s="14" t="str">
        <f t="shared" si="9"/>
        <v/>
      </c>
      <c r="R56" s="9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9"/>
      <c r="B57" s="24"/>
      <c r="C57" s="9"/>
      <c r="D57" s="9"/>
      <c r="E57" s="9"/>
      <c r="F57" s="9"/>
      <c r="G57" s="11"/>
      <c r="H57" s="12"/>
      <c r="I57" s="13" t="str">
        <f>IF(OR($B57="", $G57=""), "", IF(Einstellungen!$B$7="Ja", 0, ROUND($G57*$H57, 2)))</f>
        <v/>
      </c>
      <c r="J57" s="13" t="str">
        <f t="shared" si="5"/>
        <v/>
      </c>
      <c r="K57" s="9"/>
      <c r="L57" s="9"/>
      <c r="M57" s="9"/>
      <c r="N57" s="14" t="str">
        <f t="shared" si="6"/>
        <v/>
      </c>
      <c r="O57" s="14" t="str">
        <f t="shared" si="7"/>
        <v/>
      </c>
      <c r="P57" s="14" t="str">
        <f t="shared" si="8"/>
        <v/>
      </c>
      <c r="Q57" s="14" t="str">
        <f t="shared" si="9"/>
        <v/>
      </c>
      <c r="R57" s="9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9"/>
      <c r="B58" s="24"/>
      <c r="C58" s="9"/>
      <c r="D58" s="9"/>
      <c r="E58" s="9"/>
      <c r="F58" s="9"/>
      <c r="G58" s="11"/>
      <c r="H58" s="12"/>
      <c r="I58" s="13" t="str">
        <f>IF(OR($B58="", $G58=""), "", IF(Einstellungen!$B$7="Ja", 0, ROUND($G58*$H58, 2)))</f>
        <v/>
      </c>
      <c r="J58" s="13" t="str">
        <f t="shared" si="5"/>
        <v/>
      </c>
      <c r="K58" s="9"/>
      <c r="L58" s="9"/>
      <c r="M58" s="9"/>
      <c r="N58" s="14" t="str">
        <f t="shared" si="6"/>
        <v/>
      </c>
      <c r="O58" s="14" t="str">
        <f t="shared" si="7"/>
        <v/>
      </c>
      <c r="P58" s="14" t="str">
        <f t="shared" si="8"/>
        <v/>
      </c>
      <c r="Q58" s="14" t="str">
        <f t="shared" si="9"/>
        <v/>
      </c>
      <c r="R58" s="9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9"/>
      <c r="B59" s="24"/>
      <c r="C59" s="9"/>
      <c r="D59" s="9"/>
      <c r="E59" s="9"/>
      <c r="F59" s="9"/>
      <c r="G59" s="11"/>
      <c r="H59" s="12"/>
      <c r="I59" s="13" t="str">
        <f>IF(OR($B59="", $G59=""), "", IF(Einstellungen!$B$7="Ja", 0, ROUND($G59*$H59, 2)))</f>
        <v/>
      </c>
      <c r="J59" s="13" t="str">
        <f t="shared" si="5"/>
        <v/>
      </c>
      <c r="K59" s="9"/>
      <c r="L59" s="9"/>
      <c r="M59" s="9"/>
      <c r="N59" s="14" t="str">
        <f t="shared" si="6"/>
        <v/>
      </c>
      <c r="O59" s="14" t="str">
        <f t="shared" si="7"/>
        <v/>
      </c>
      <c r="P59" s="14" t="str">
        <f t="shared" si="8"/>
        <v/>
      </c>
      <c r="Q59" s="14" t="str">
        <f t="shared" si="9"/>
        <v/>
      </c>
      <c r="R59" s="9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9"/>
      <c r="B60" s="24"/>
      <c r="C60" s="9"/>
      <c r="D60" s="9"/>
      <c r="E60" s="9"/>
      <c r="F60" s="9"/>
      <c r="G60" s="11"/>
      <c r="H60" s="12"/>
      <c r="I60" s="13" t="str">
        <f>IF(OR($B60="", $G60=""), "", IF(Einstellungen!$B$7="Ja", 0, ROUND($G60*$H60, 2)))</f>
        <v/>
      </c>
      <c r="J60" s="13" t="str">
        <f t="shared" si="5"/>
        <v/>
      </c>
      <c r="K60" s="9"/>
      <c r="L60" s="9"/>
      <c r="M60" s="9"/>
      <c r="N60" s="14" t="str">
        <f t="shared" si="6"/>
        <v/>
      </c>
      <c r="O60" s="14" t="str">
        <f t="shared" si="7"/>
        <v/>
      </c>
      <c r="P60" s="14" t="str">
        <f t="shared" si="8"/>
        <v/>
      </c>
      <c r="Q60" s="14" t="str">
        <f t="shared" si="9"/>
        <v/>
      </c>
      <c r="R60" s="9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9"/>
      <c r="B61" s="24"/>
      <c r="C61" s="9"/>
      <c r="D61" s="9"/>
      <c r="E61" s="9"/>
      <c r="F61" s="9"/>
      <c r="G61" s="11"/>
      <c r="H61" s="12"/>
      <c r="I61" s="13" t="str">
        <f>IF(OR($B61="", $G61=""), "", IF(Einstellungen!$B$7="Ja", 0, ROUND($G61*$H61, 2)))</f>
        <v/>
      </c>
      <c r="J61" s="13" t="str">
        <f t="shared" si="5"/>
        <v/>
      </c>
      <c r="K61" s="9"/>
      <c r="L61" s="9"/>
      <c r="M61" s="9"/>
      <c r="N61" s="14" t="str">
        <f t="shared" si="6"/>
        <v/>
      </c>
      <c r="O61" s="14" t="str">
        <f t="shared" si="7"/>
        <v/>
      </c>
      <c r="P61" s="14" t="str">
        <f t="shared" si="8"/>
        <v/>
      </c>
      <c r="Q61" s="14" t="str">
        <f t="shared" si="9"/>
        <v/>
      </c>
      <c r="R61" s="9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9"/>
      <c r="B62" s="24"/>
      <c r="C62" s="9"/>
      <c r="D62" s="9"/>
      <c r="E62" s="9"/>
      <c r="F62" s="9"/>
      <c r="G62" s="11"/>
      <c r="H62" s="12"/>
      <c r="I62" s="13" t="str">
        <f>IF(OR($B62="", $G62=""), "", IF(Einstellungen!$B$7="Ja", 0, ROUND($G62*$H62, 2)))</f>
        <v/>
      </c>
      <c r="J62" s="13" t="str">
        <f t="shared" si="5"/>
        <v/>
      </c>
      <c r="K62" s="9"/>
      <c r="L62" s="9"/>
      <c r="M62" s="9"/>
      <c r="N62" s="14" t="str">
        <f t="shared" si="6"/>
        <v/>
      </c>
      <c r="O62" s="14" t="str">
        <f t="shared" si="7"/>
        <v/>
      </c>
      <c r="P62" s="14" t="str">
        <f t="shared" si="8"/>
        <v/>
      </c>
      <c r="Q62" s="14" t="str">
        <f t="shared" si="9"/>
        <v/>
      </c>
      <c r="R62" s="9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9"/>
      <c r="B63" s="24"/>
      <c r="C63" s="9"/>
      <c r="D63" s="9"/>
      <c r="E63" s="9"/>
      <c r="F63" s="9"/>
      <c r="G63" s="11"/>
      <c r="H63" s="12"/>
      <c r="I63" s="13" t="str">
        <f>IF(OR($B63="", $G63=""), "", IF(Einstellungen!$B$7="Ja", 0, ROUND($G63*$H63, 2)))</f>
        <v/>
      </c>
      <c r="J63" s="13" t="str">
        <f t="shared" si="5"/>
        <v/>
      </c>
      <c r="K63" s="9"/>
      <c r="L63" s="9"/>
      <c r="M63" s="9"/>
      <c r="N63" s="14" t="str">
        <f t="shared" si="6"/>
        <v/>
      </c>
      <c r="O63" s="14" t="str">
        <f t="shared" si="7"/>
        <v/>
      </c>
      <c r="P63" s="14" t="str">
        <f t="shared" si="8"/>
        <v/>
      </c>
      <c r="Q63" s="14" t="str">
        <f t="shared" si="9"/>
        <v/>
      </c>
      <c r="R63" s="9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9"/>
      <c r="B64" s="24"/>
      <c r="C64" s="9"/>
      <c r="D64" s="9"/>
      <c r="E64" s="9"/>
      <c r="F64" s="9"/>
      <c r="G64" s="11"/>
      <c r="H64" s="12"/>
      <c r="I64" s="13" t="str">
        <f>IF(OR($B64="", $G64=""), "", IF(Einstellungen!$B$7="Ja", 0, ROUND($G64*$H64, 2)))</f>
        <v/>
      </c>
      <c r="J64" s="13" t="str">
        <f t="shared" si="5"/>
        <v/>
      </c>
      <c r="K64" s="9"/>
      <c r="L64" s="9"/>
      <c r="M64" s="9"/>
      <c r="N64" s="14" t="str">
        <f t="shared" si="6"/>
        <v/>
      </c>
      <c r="O64" s="14" t="str">
        <f t="shared" si="7"/>
        <v/>
      </c>
      <c r="P64" s="14" t="str">
        <f t="shared" si="8"/>
        <v/>
      </c>
      <c r="Q64" s="14" t="str">
        <f t="shared" si="9"/>
        <v/>
      </c>
      <c r="R64" s="9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9"/>
      <c r="B65" s="24"/>
      <c r="C65" s="9"/>
      <c r="D65" s="9"/>
      <c r="E65" s="9"/>
      <c r="F65" s="9"/>
      <c r="G65" s="11"/>
      <c r="H65" s="12"/>
      <c r="I65" s="13" t="str">
        <f>IF(OR($B65="", $G65=""), "", IF(Einstellungen!$B$7="Ja", 0, ROUND($G65*$H65, 2)))</f>
        <v/>
      </c>
      <c r="J65" s="13" t="str">
        <f t="shared" si="5"/>
        <v/>
      </c>
      <c r="K65" s="9"/>
      <c r="L65" s="9"/>
      <c r="M65" s="9"/>
      <c r="N65" s="14" t="str">
        <f t="shared" si="6"/>
        <v/>
      </c>
      <c r="O65" s="14" t="str">
        <f t="shared" si="7"/>
        <v/>
      </c>
      <c r="P65" s="14" t="str">
        <f t="shared" si="8"/>
        <v/>
      </c>
      <c r="Q65" s="14" t="str">
        <f t="shared" si="9"/>
        <v/>
      </c>
      <c r="R65" s="9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9"/>
      <c r="B66" s="24"/>
      <c r="C66" s="9"/>
      <c r="D66" s="9"/>
      <c r="E66" s="9"/>
      <c r="F66" s="9"/>
      <c r="G66" s="11"/>
      <c r="H66" s="12"/>
      <c r="I66" s="13" t="str">
        <f>IF(OR($B66="", $G66=""), "", IF(Einstellungen!$B$7="Ja", 0, ROUND($G66*$H66, 2)))</f>
        <v/>
      </c>
      <c r="J66" s="13" t="str">
        <f t="shared" si="5"/>
        <v/>
      </c>
      <c r="K66" s="9"/>
      <c r="L66" s="9"/>
      <c r="M66" s="9"/>
      <c r="N66" s="14" t="str">
        <f t="shared" si="6"/>
        <v/>
      </c>
      <c r="O66" s="14" t="str">
        <f t="shared" si="7"/>
        <v/>
      </c>
      <c r="P66" s="14" t="str">
        <f t="shared" si="8"/>
        <v/>
      </c>
      <c r="Q66" s="14" t="str">
        <f t="shared" si="9"/>
        <v/>
      </c>
      <c r="R66" s="9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9"/>
      <c r="B67" s="24"/>
      <c r="C67" s="9"/>
      <c r="D67" s="9"/>
      <c r="E67" s="9"/>
      <c r="F67" s="9"/>
      <c r="G67" s="11"/>
      <c r="H67" s="12"/>
      <c r="I67" s="13" t="str">
        <f>IF(OR($B67="", $G67=""), "", IF(Einstellungen!$B$7="Ja", 0, ROUND($G67*$H67, 2)))</f>
        <v/>
      </c>
      <c r="J67" s="13" t="str">
        <f t="shared" si="5"/>
        <v/>
      </c>
      <c r="K67" s="9"/>
      <c r="L67" s="9"/>
      <c r="M67" s="9"/>
      <c r="N67" s="14" t="str">
        <f t="shared" si="6"/>
        <v/>
      </c>
      <c r="O67" s="14" t="str">
        <f t="shared" si="7"/>
        <v/>
      </c>
      <c r="P67" s="14" t="str">
        <f t="shared" si="8"/>
        <v/>
      </c>
      <c r="Q67" s="14" t="str">
        <f t="shared" si="9"/>
        <v/>
      </c>
      <c r="R67" s="9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9"/>
      <c r="B68" s="24"/>
      <c r="C68" s="9"/>
      <c r="D68" s="9"/>
      <c r="E68" s="9"/>
      <c r="F68" s="9"/>
      <c r="G68" s="11"/>
      <c r="H68" s="12"/>
      <c r="I68" s="13" t="str">
        <f>IF(OR($B68="", $G68=""), "", IF(Einstellungen!$B$7="Ja", 0, ROUND($G68*$H68, 2)))</f>
        <v/>
      </c>
      <c r="J68" s="13" t="str">
        <f t="shared" si="5"/>
        <v/>
      </c>
      <c r="K68" s="9"/>
      <c r="L68" s="9"/>
      <c r="M68" s="9"/>
      <c r="N68" s="14" t="str">
        <f t="shared" si="6"/>
        <v/>
      </c>
      <c r="O68" s="14" t="str">
        <f t="shared" si="7"/>
        <v/>
      </c>
      <c r="P68" s="14" t="str">
        <f t="shared" si="8"/>
        <v/>
      </c>
      <c r="Q68" s="14" t="str">
        <f t="shared" si="9"/>
        <v/>
      </c>
      <c r="R68" s="9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9"/>
      <c r="B69" s="24"/>
      <c r="C69" s="9"/>
      <c r="D69" s="9"/>
      <c r="E69" s="9"/>
      <c r="F69" s="9"/>
      <c r="G69" s="11"/>
      <c r="H69" s="12"/>
      <c r="I69" s="13" t="str">
        <f>IF(OR($B69="", $G69=""), "", IF(Einstellungen!$B$7="Ja", 0, ROUND($G69*$H69, 2)))</f>
        <v/>
      </c>
      <c r="J69" s="13" t="str">
        <f t="shared" si="5"/>
        <v/>
      </c>
      <c r="K69" s="9"/>
      <c r="L69" s="9"/>
      <c r="M69" s="9"/>
      <c r="N69" s="14" t="str">
        <f t="shared" si="6"/>
        <v/>
      </c>
      <c r="O69" s="14" t="str">
        <f t="shared" si="7"/>
        <v/>
      </c>
      <c r="P69" s="14" t="str">
        <f t="shared" si="8"/>
        <v/>
      </c>
      <c r="Q69" s="14" t="str">
        <f t="shared" si="9"/>
        <v/>
      </c>
      <c r="R69" s="9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9"/>
      <c r="B70" s="24"/>
      <c r="C70" s="9"/>
      <c r="D70" s="9"/>
      <c r="E70" s="9"/>
      <c r="F70" s="9"/>
      <c r="G70" s="11"/>
      <c r="H70" s="12"/>
      <c r="I70" s="13" t="str">
        <f>IF(OR($B70="", $G70=""), "", IF(Einstellungen!$B$7="Ja", 0, ROUND($G70*$H70, 2)))</f>
        <v/>
      </c>
      <c r="J70" s="13" t="str">
        <f t="shared" si="5"/>
        <v/>
      </c>
      <c r="K70" s="9"/>
      <c r="L70" s="9"/>
      <c r="M70" s="9"/>
      <c r="N70" s="14" t="str">
        <f t="shared" si="6"/>
        <v/>
      </c>
      <c r="O70" s="14" t="str">
        <f t="shared" si="7"/>
        <v/>
      </c>
      <c r="P70" s="14" t="str">
        <f t="shared" si="8"/>
        <v/>
      </c>
      <c r="Q70" s="14" t="str">
        <f t="shared" si="9"/>
        <v/>
      </c>
      <c r="R70" s="9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9"/>
      <c r="B71" s="24"/>
      <c r="C71" s="9"/>
      <c r="D71" s="9"/>
      <c r="E71" s="9"/>
      <c r="F71" s="9"/>
      <c r="G71" s="11"/>
      <c r="H71" s="12"/>
      <c r="I71" s="13" t="str">
        <f>IF(OR($B71="", $G71=""), "", IF(Einstellungen!$B$7="Ja", 0, ROUND($G71*$H71, 2)))</f>
        <v/>
      </c>
      <c r="J71" s="13" t="str">
        <f t="shared" ref="J71:J102" si="10">IF($G71="", "", ROUND($G71+$I71, 2))</f>
        <v/>
      </c>
      <c r="K71" s="9"/>
      <c r="L71" s="9"/>
      <c r="M71" s="9"/>
      <c r="N71" s="14" t="str">
        <f t="shared" ref="N71:N102" si="11">IF($B71="", "", CHOOSE(MONTH($B71), "Januar", "Februar", "März", "April", "Mai", "Juni", "Juli", "August", "September", "Oktober", "November", "Dezember"))</f>
        <v/>
      </c>
      <c r="O71" s="14" t="str">
        <f t="shared" ref="O71:O102" si="12">IF($B71="", "", YEAR($B71))</f>
        <v/>
      </c>
      <c r="P71" s="14" t="str">
        <f t="shared" ref="P71:P102" si="13">IF($B71="", "", "Q"&amp;ROUNDUP(MONTH($B71)/3,0))</f>
        <v/>
      </c>
      <c r="Q71" s="14" t="str">
        <f t="shared" ref="Q71:Q102" si="14">IF($B71="", "", IF($C71="Einnahme", "USt Einnahmen", IF($C71="Ausgabe", "Vorsteuer", IF($D71="Umsatzsteuer-Vorauszahlung", "USt-Zahlung", "Nicht relevant"))))</f>
        <v/>
      </c>
      <c r="R71" s="9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9"/>
      <c r="B72" s="24"/>
      <c r="C72" s="9"/>
      <c r="D72" s="9"/>
      <c r="E72" s="9"/>
      <c r="F72" s="9"/>
      <c r="G72" s="11"/>
      <c r="H72" s="12"/>
      <c r="I72" s="13" t="str">
        <f>IF(OR($B72="", $G72=""), "", IF(Einstellungen!$B$7="Ja", 0, ROUND($G72*$H72, 2)))</f>
        <v/>
      </c>
      <c r="J72" s="13" t="str">
        <f t="shared" si="10"/>
        <v/>
      </c>
      <c r="K72" s="9"/>
      <c r="L72" s="9"/>
      <c r="M72" s="9"/>
      <c r="N72" s="14" t="str">
        <f t="shared" si="11"/>
        <v/>
      </c>
      <c r="O72" s="14" t="str">
        <f t="shared" si="12"/>
        <v/>
      </c>
      <c r="P72" s="14" t="str">
        <f t="shared" si="13"/>
        <v/>
      </c>
      <c r="Q72" s="14" t="str">
        <f t="shared" si="14"/>
        <v/>
      </c>
      <c r="R72" s="9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9"/>
      <c r="B73" s="24"/>
      <c r="C73" s="9"/>
      <c r="D73" s="9"/>
      <c r="E73" s="9"/>
      <c r="F73" s="9"/>
      <c r="G73" s="11"/>
      <c r="H73" s="12"/>
      <c r="I73" s="13" t="str">
        <f>IF(OR($B73="", $G73=""), "", IF(Einstellungen!$B$7="Ja", 0, ROUND($G73*$H73, 2)))</f>
        <v/>
      </c>
      <c r="J73" s="13" t="str">
        <f t="shared" si="10"/>
        <v/>
      </c>
      <c r="K73" s="9"/>
      <c r="L73" s="9"/>
      <c r="M73" s="9"/>
      <c r="N73" s="14" t="str">
        <f t="shared" si="11"/>
        <v/>
      </c>
      <c r="O73" s="14" t="str">
        <f t="shared" si="12"/>
        <v/>
      </c>
      <c r="P73" s="14" t="str">
        <f t="shared" si="13"/>
        <v/>
      </c>
      <c r="Q73" s="14" t="str">
        <f t="shared" si="14"/>
        <v/>
      </c>
      <c r="R73" s="9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9"/>
      <c r="B74" s="24"/>
      <c r="C74" s="9"/>
      <c r="D74" s="9"/>
      <c r="E74" s="9"/>
      <c r="F74" s="9"/>
      <c r="G74" s="11"/>
      <c r="H74" s="12"/>
      <c r="I74" s="13" t="str">
        <f>IF(OR($B74="", $G74=""), "", IF(Einstellungen!$B$7="Ja", 0, ROUND($G74*$H74, 2)))</f>
        <v/>
      </c>
      <c r="J74" s="13" t="str">
        <f t="shared" si="10"/>
        <v/>
      </c>
      <c r="K74" s="9"/>
      <c r="L74" s="9"/>
      <c r="M74" s="9"/>
      <c r="N74" s="14" t="str">
        <f t="shared" si="11"/>
        <v/>
      </c>
      <c r="O74" s="14" t="str">
        <f t="shared" si="12"/>
        <v/>
      </c>
      <c r="P74" s="14" t="str">
        <f t="shared" si="13"/>
        <v/>
      </c>
      <c r="Q74" s="14" t="str">
        <f t="shared" si="14"/>
        <v/>
      </c>
      <c r="R74" s="9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9"/>
      <c r="B75" s="24"/>
      <c r="C75" s="9"/>
      <c r="D75" s="9"/>
      <c r="E75" s="9"/>
      <c r="F75" s="9"/>
      <c r="G75" s="11"/>
      <c r="H75" s="12"/>
      <c r="I75" s="13" t="str">
        <f>IF(OR($B75="", $G75=""), "", IF(Einstellungen!$B$7="Ja", 0, ROUND($G75*$H75, 2)))</f>
        <v/>
      </c>
      <c r="J75" s="13" t="str">
        <f t="shared" si="10"/>
        <v/>
      </c>
      <c r="K75" s="9"/>
      <c r="L75" s="9"/>
      <c r="M75" s="9"/>
      <c r="N75" s="14" t="str">
        <f t="shared" si="11"/>
        <v/>
      </c>
      <c r="O75" s="14" t="str">
        <f t="shared" si="12"/>
        <v/>
      </c>
      <c r="P75" s="14" t="str">
        <f t="shared" si="13"/>
        <v/>
      </c>
      <c r="Q75" s="14" t="str">
        <f t="shared" si="14"/>
        <v/>
      </c>
      <c r="R75" s="9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9"/>
      <c r="B76" s="24"/>
      <c r="C76" s="9"/>
      <c r="D76" s="9"/>
      <c r="E76" s="9"/>
      <c r="F76" s="9"/>
      <c r="G76" s="11"/>
      <c r="H76" s="12"/>
      <c r="I76" s="13" t="str">
        <f>IF(OR($B76="", $G76=""), "", IF(Einstellungen!$B$7="Ja", 0, ROUND($G76*$H76, 2)))</f>
        <v/>
      </c>
      <c r="J76" s="13" t="str">
        <f t="shared" si="10"/>
        <v/>
      </c>
      <c r="K76" s="9"/>
      <c r="L76" s="9"/>
      <c r="M76" s="9"/>
      <c r="N76" s="14" t="str">
        <f t="shared" si="11"/>
        <v/>
      </c>
      <c r="O76" s="14" t="str">
        <f t="shared" si="12"/>
        <v/>
      </c>
      <c r="P76" s="14" t="str">
        <f t="shared" si="13"/>
        <v/>
      </c>
      <c r="Q76" s="14" t="str">
        <f t="shared" si="14"/>
        <v/>
      </c>
      <c r="R76" s="9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9"/>
      <c r="B77" s="24"/>
      <c r="C77" s="9"/>
      <c r="D77" s="9"/>
      <c r="E77" s="9"/>
      <c r="F77" s="9"/>
      <c r="G77" s="11"/>
      <c r="H77" s="12"/>
      <c r="I77" s="13" t="str">
        <f>IF(OR($B77="", $G77=""), "", IF(Einstellungen!$B$7="Ja", 0, ROUND($G77*$H77, 2)))</f>
        <v/>
      </c>
      <c r="J77" s="13" t="str">
        <f t="shared" si="10"/>
        <v/>
      </c>
      <c r="K77" s="9"/>
      <c r="L77" s="9"/>
      <c r="M77" s="9"/>
      <c r="N77" s="14" t="str">
        <f t="shared" si="11"/>
        <v/>
      </c>
      <c r="O77" s="14" t="str">
        <f t="shared" si="12"/>
        <v/>
      </c>
      <c r="P77" s="14" t="str">
        <f t="shared" si="13"/>
        <v/>
      </c>
      <c r="Q77" s="14" t="str">
        <f t="shared" si="14"/>
        <v/>
      </c>
      <c r="R77" s="9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9"/>
      <c r="B78" s="24"/>
      <c r="C78" s="9"/>
      <c r="D78" s="9"/>
      <c r="E78" s="9"/>
      <c r="F78" s="9"/>
      <c r="G78" s="11"/>
      <c r="H78" s="12"/>
      <c r="I78" s="13" t="str">
        <f>IF(OR($B78="", $G78=""), "", IF(Einstellungen!$B$7="Ja", 0, ROUND($G78*$H78, 2)))</f>
        <v/>
      </c>
      <c r="J78" s="13" t="str">
        <f t="shared" si="10"/>
        <v/>
      </c>
      <c r="K78" s="9"/>
      <c r="L78" s="9"/>
      <c r="M78" s="9"/>
      <c r="N78" s="14" t="str">
        <f t="shared" si="11"/>
        <v/>
      </c>
      <c r="O78" s="14" t="str">
        <f t="shared" si="12"/>
        <v/>
      </c>
      <c r="P78" s="14" t="str">
        <f t="shared" si="13"/>
        <v/>
      </c>
      <c r="Q78" s="14" t="str">
        <f t="shared" si="14"/>
        <v/>
      </c>
      <c r="R78" s="9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9"/>
      <c r="B79" s="24"/>
      <c r="C79" s="9"/>
      <c r="D79" s="9"/>
      <c r="E79" s="9"/>
      <c r="F79" s="9"/>
      <c r="G79" s="11"/>
      <c r="H79" s="12"/>
      <c r="I79" s="13" t="str">
        <f>IF(OR($B79="", $G79=""), "", IF(Einstellungen!$B$7="Ja", 0, ROUND($G79*$H79, 2)))</f>
        <v/>
      </c>
      <c r="J79" s="13" t="str">
        <f t="shared" si="10"/>
        <v/>
      </c>
      <c r="K79" s="9"/>
      <c r="L79" s="9"/>
      <c r="M79" s="9"/>
      <c r="N79" s="14" t="str">
        <f t="shared" si="11"/>
        <v/>
      </c>
      <c r="O79" s="14" t="str">
        <f t="shared" si="12"/>
        <v/>
      </c>
      <c r="P79" s="14" t="str">
        <f t="shared" si="13"/>
        <v/>
      </c>
      <c r="Q79" s="14" t="str">
        <f t="shared" si="14"/>
        <v/>
      </c>
      <c r="R79" s="9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9"/>
      <c r="B80" s="24"/>
      <c r="C80" s="9"/>
      <c r="D80" s="9"/>
      <c r="E80" s="9"/>
      <c r="F80" s="9"/>
      <c r="G80" s="11"/>
      <c r="H80" s="12"/>
      <c r="I80" s="13" t="str">
        <f>IF(OR($B80="", $G80=""), "", IF(Einstellungen!$B$7="Ja", 0, ROUND($G80*$H80, 2)))</f>
        <v/>
      </c>
      <c r="J80" s="13" t="str">
        <f t="shared" si="10"/>
        <v/>
      </c>
      <c r="K80" s="9"/>
      <c r="L80" s="9"/>
      <c r="M80" s="9"/>
      <c r="N80" s="14" t="str">
        <f t="shared" si="11"/>
        <v/>
      </c>
      <c r="O80" s="14" t="str">
        <f t="shared" si="12"/>
        <v/>
      </c>
      <c r="P80" s="14" t="str">
        <f t="shared" si="13"/>
        <v/>
      </c>
      <c r="Q80" s="14" t="str">
        <f t="shared" si="14"/>
        <v/>
      </c>
      <c r="R80" s="9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9"/>
      <c r="B81" s="24"/>
      <c r="C81" s="9"/>
      <c r="D81" s="9"/>
      <c r="E81" s="9"/>
      <c r="F81" s="9"/>
      <c r="G81" s="11"/>
      <c r="H81" s="12"/>
      <c r="I81" s="13" t="str">
        <f>IF(OR($B81="", $G81=""), "", IF(Einstellungen!$B$7="Ja", 0, ROUND($G81*$H81, 2)))</f>
        <v/>
      </c>
      <c r="J81" s="13" t="str">
        <f t="shared" si="10"/>
        <v/>
      </c>
      <c r="K81" s="9"/>
      <c r="L81" s="9"/>
      <c r="M81" s="9"/>
      <c r="N81" s="14" t="str">
        <f t="shared" si="11"/>
        <v/>
      </c>
      <c r="O81" s="14" t="str">
        <f t="shared" si="12"/>
        <v/>
      </c>
      <c r="P81" s="14" t="str">
        <f t="shared" si="13"/>
        <v/>
      </c>
      <c r="Q81" s="14" t="str">
        <f t="shared" si="14"/>
        <v/>
      </c>
      <c r="R81" s="9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9"/>
      <c r="B82" s="24"/>
      <c r="C82" s="9"/>
      <c r="D82" s="9"/>
      <c r="E82" s="9"/>
      <c r="F82" s="9"/>
      <c r="G82" s="11"/>
      <c r="H82" s="12"/>
      <c r="I82" s="13" t="str">
        <f>IF(OR($B82="", $G82=""), "", IF(Einstellungen!$B$7="Ja", 0, ROUND($G82*$H82, 2)))</f>
        <v/>
      </c>
      <c r="J82" s="13" t="str">
        <f t="shared" si="10"/>
        <v/>
      </c>
      <c r="K82" s="9"/>
      <c r="L82" s="9"/>
      <c r="M82" s="9"/>
      <c r="N82" s="14" t="str">
        <f t="shared" si="11"/>
        <v/>
      </c>
      <c r="O82" s="14" t="str">
        <f t="shared" si="12"/>
        <v/>
      </c>
      <c r="P82" s="14" t="str">
        <f t="shared" si="13"/>
        <v/>
      </c>
      <c r="Q82" s="14" t="str">
        <f t="shared" si="14"/>
        <v/>
      </c>
      <c r="R82" s="9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9"/>
      <c r="B83" s="24"/>
      <c r="C83" s="9"/>
      <c r="D83" s="9"/>
      <c r="E83" s="9"/>
      <c r="F83" s="9"/>
      <c r="G83" s="11"/>
      <c r="H83" s="12"/>
      <c r="I83" s="13" t="str">
        <f>IF(OR($B83="", $G83=""), "", IF(Einstellungen!$B$7="Ja", 0, ROUND($G83*$H83, 2)))</f>
        <v/>
      </c>
      <c r="J83" s="13" t="str">
        <f t="shared" si="10"/>
        <v/>
      </c>
      <c r="K83" s="9"/>
      <c r="L83" s="9"/>
      <c r="M83" s="9"/>
      <c r="N83" s="14" t="str">
        <f t="shared" si="11"/>
        <v/>
      </c>
      <c r="O83" s="14" t="str">
        <f t="shared" si="12"/>
        <v/>
      </c>
      <c r="P83" s="14" t="str">
        <f t="shared" si="13"/>
        <v/>
      </c>
      <c r="Q83" s="14" t="str">
        <f t="shared" si="14"/>
        <v/>
      </c>
      <c r="R83" s="9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9"/>
      <c r="B84" s="24"/>
      <c r="C84" s="9"/>
      <c r="D84" s="9"/>
      <c r="E84" s="9"/>
      <c r="F84" s="9"/>
      <c r="G84" s="11"/>
      <c r="H84" s="12"/>
      <c r="I84" s="13" t="str">
        <f>IF(OR($B84="", $G84=""), "", IF(Einstellungen!$B$7="Ja", 0, ROUND($G84*$H84, 2)))</f>
        <v/>
      </c>
      <c r="J84" s="13" t="str">
        <f t="shared" si="10"/>
        <v/>
      </c>
      <c r="K84" s="9"/>
      <c r="L84" s="9"/>
      <c r="M84" s="9"/>
      <c r="N84" s="14" t="str">
        <f t="shared" si="11"/>
        <v/>
      </c>
      <c r="O84" s="14" t="str">
        <f t="shared" si="12"/>
        <v/>
      </c>
      <c r="P84" s="14" t="str">
        <f t="shared" si="13"/>
        <v/>
      </c>
      <c r="Q84" s="14" t="str">
        <f t="shared" si="14"/>
        <v/>
      </c>
      <c r="R84" s="9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9"/>
      <c r="B85" s="24"/>
      <c r="C85" s="9"/>
      <c r="D85" s="9"/>
      <c r="E85" s="9"/>
      <c r="F85" s="9"/>
      <c r="G85" s="11"/>
      <c r="H85" s="12"/>
      <c r="I85" s="13" t="str">
        <f>IF(OR($B85="", $G85=""), "", IF(Einstellungen!$B$7="Ja", 0, ROUND($G85*$H85, 2)))</f>
        <v/>
      </c>
      <c r="J85" s="13" t="str">
        <f t="shared" si="10"/>
        <v/>
      </c>
      <c r="K85" s="9"/>
      <c r="L85" s="9"/>
      <c r="M85" s="9"/>
      <c r="N85" s="14" t="str">
        <f t="shared" si="11"/>
        <v/>
      </c>
      <c r="O85" s="14" t="str">
        <f t="shared" si="12"/>
        <v/>
      </c>
      <c r="P85" s="14" t="str">
        <f t="shared" si="13"/>
        <v/>
      </c>
      <c r="Q85" s="14" t="str">
        <f t="shared" si="14"/>
        <v/>
      </c>
      <c r="R85" s="9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9"/>
      <c r="B86" s="24"/>
      <c r="C86" s="9"/>
      <c r="D86" s="9"/>
      <c r="E86" s="9"/>
      <c r="F86" s="9"/>
      <c r="G86" s="11"/>
      <c r="H86" s="12"/>
      <c r="I86" s="13" t="str">
        <f>IF(OR($B86="", $G86=""), "", IF(Einstellungen!$B$7="Ja", 0, ROUND($G86*$H86, 2)))</f>
        <v/>
      </c>
      <c r="J86" s="13" t="str">
        <f t="shared" si="10"/>
        <v/>
      </c>
      <c r="K86" s="9"/>
      <c r="L86" s="9"/>
      <c r="M86" s="9"/>
      <c r="N86" s="14" t="str">
        <f t="shared" si="11"/>
        <v/>
      </c>
      <c r="O86" s="14" t="str">
        <f t="shared" si="12"/>
        <v/>
      </c>
      <c r="P86" s="14" t="str">
        <f t="shared" si="13"/>
        <v/>
      </c>
      <c r="Q86" s="14" t="str">
        <f t="shared" si="14"/>
        <v/>
      </c>
      <c r="R86" s="9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9"/>
      <c r="B87" s="24"/>
      <c r="C87" s="9"/>
      <c r="D87" s="9"/>
      <c r="E87" s="9"/>
      <c r="F87" s="9"/>
      <c r="G87" s="11"/>
      <c r="H87" s="12"/>
      <c r="I87" s="13" t="str">
        <f>IF(OR($B87="", $G87=""), "", IF(Einstellungen!$B$7="Ja", 0, ROUND($G87*$H87, 2)))</f>
        <v/>
      </c>
      <c r="J87" s="13" t="str">
        <f t="shared" si="10"/>
        <v/>
      </c>
      <c r="K87" s="9"/>
      <c r="L87" s="9"/>
      <c r="M87" s="9"/>
      <c r="N87" s="14" t="str">
        <f t="shared" si="11"/>
        <v/>
      </c>
      <c r="O87" s="14" t="str">
        <f t="shared" si="12"/>
        <v/>
      </c>
      <c r="P87" s="14" t="str">
        <f t="shared" si="13"/>
        <v/>
      </c>
      <c r="Q87" s="14" t="str">
        <f t="shared" si="14"/>
        <v/>
      </c>
      <c r="R87" s="9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9"/>
      <c r="B88" s="24"/>
      <c r="C88" s="9"/>
      <c r="D88" s="9"/>
      <c r="E88" s="9"/>
      <c r="F88" s="9"/>
      <c r="G88" s="11"/>
      <c r="H88" s="12"/>
      <c r="I88" s="13" t="str">
        <f>IF(OR($B88="", $G88=""), "", IF(Einstellungen!$B$7="Ja", 0, ROUND($G88*$H88, 2)))</f>
        <v/>
      </c>
      <c r="J88" s="13" t="str">
        <f t="shared" si="10"/>
        <v/>
      </c>
      <c r="K88" s="9"/>
      <c r="L88" s="9"/>
      <c r="M88" s="9"/>
      <c r="N88" s="14" t="str">
        <f t="shared" si="11"/>
        <v/>
      </c>
      <c r="O88" s="14" t="str">
        <f t="shared" si="12"/>
        <v/>
      </c>
      <c r="P88" s="14" t="str">
        <f t="shared" si="13"/>
        <v/>
      </c>
      <c r="Q88" s="14" t="str">
        <f t="shared" si="14"/>
        <v/>
      </c>
      <c r="R88" s="9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9"/>
      <c r="B89" s="24"/>
      <c r="C89" s="9"/>
      <c r="D89" s="9"/>
      <c r="E89" s="9"/>
      <c r="F89" s="9"/>
      <c r="G89" s="11"/>
      <c r="H89" s="12"/>
      <c r="I89" s="13" t="str">
        <f>IF(OR($B89="", $G89=""), "", IF(Einstellungen!$B$7="Ja", 0, ROUND($G89*$H89, 2)))</f>
        <v/>
      </c>
      <c r="J89" s="13" t="str">
        <f t="shared" si="10"/>
        <v/>
      </c>
      <c r="K89" s="9"/>
      <c r="L89" s="9"/>
      <c r="M89" s="9"/>
      <c r="N89" s="14" t="str">
        <f t="shared" si="11"/>
        <v/>
      </c>
      <c r="O89" s="14" t="str">
        <f t="shared" si="12"/>
        <v/>
      </c>
      <c r="P89" s="14" t="str">
        <f t="shared" si="13"/>
        <v/>
      </c>
      <c r="Q89" s="14" t="str">
        <f t="shared" si="14"/>
        <v/>
      </c>
      <c r="R89" s="9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9"/>
      <c r="B90" s="24"/>
      <c r="C90" s="9"/>
      <c r="D90" s="9"/>
      <c r="E90" s="9"/>
      <c r="F90" s="9"/>
      <c r="G90" s="11"/>
      <c r="H90" s="12"/>
      <c r="I90" s="13" t="str">
        <f>IF(OR($B90="", $G90=""), "", IF(Einstellungen!$B$7="Ja", 0, ROUND($G90*$H90, 2)))</f>
        <v/>
      </c>
      <c r="J90" s="13" t="str">
        <f t="shared" si="10"/>
        <v/>
      </c>
      <c r="K90" s="9"/>
      <c r="L90" s="9"/>
      <c r="M90" s="9"/>
      <c r="N90" s="14" t="str">
        <f t="shared" si="11"/>
        <v/>
      </c>
      <c r="O90" s="14" t="str">
        <f t="shared" si="12"/>
        <v/>
      </c>
      <c r="P90" s="14" t="str">
        <f t="shared" si="13"/>
        <v/>
      </c>
      <c r="Q90" s="14" t="str">
        <f t="shared" si="14"/>
        <v/>
      </c>
      <c r="R90" s="9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9"/>
      <c r="B91" s="24"/>
      <c r="C91" s="9"/>
      <c r="D91" s="9"/>
      <c r="E91" s="9"/>
      <c r="F91" s="9"/>
      <c r="G91" s="11"/>
      <c r="H91" s="12"/>
      <c r="I91" s="13" t="str">
        <f>IF(OR($B91="", $G91=""), "", IF(Einstellungen!$B$7="Ja", 0, ROUND($G91*$H91, 2)))</f>
        <v/>
      </c>
      <c r="J91" s="13" t="str">
        <f t="shared" si="10"/>
        <v/>
      </c>
      <c r="K91" s="9"/>
      <c r="L91" s="9"/>
      <c r="M91" s="9"/>
      <c r="N91" s="14" t="str">
        <f t="shared" si="11"/>
        <v/>
      </c>
      <c r="O91" s="14" t="str">
        <f t="shared" si="12"/>
        <v/>
      </c>
      <c r="P91" s="14" t="str">
        <f t="shared" si="13"/>
        <v/>
      </c>
      <c r="Q91" s="14" t="str">
        <f t="shared" si="14"/>
        <v/>
      </c>
      <c r="R91" s="9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9"/>
      <c r="B92" s="24"/>
      <c r="C92" s="9"/>
      <c r="D92" s="9"/>
      <c r="E92" s="9"/>
      <c r="F92" s="9"/>
      <c r="G92" s="11"/>
      <c r="H92" s="12"/>
      <c r="I92" s="13" t="str">
        <f>IF(OR($B92="", $G92=""), "", IF(Einstellungen!$B$7="Ja", 0, ROUND($G92*$H92, 2)))</f>
        <v/>
      </c>
      <c r="J92" s="13" t="str">
        <f t="shared" si="10"/>
        <v/>
      </c>
      <c r="K92" s="9"/>
      <c r="L92" s="9"/>
      <c r="M92" s="9"/>
      <c r="N92" s="14" t="str">
        <f t="shared" si="11"/>
        <v/>
      </c>
      <c r="O92" s="14" t="str">
        <f t="shared" si="12"/>
        <v/>
      </c>
      <c r="P92" s="14" t="str">
        <f t="shared" si="13"/>
        <v/>
      </c>
      <c r="Q92" s="14" t="str">
        <f t="shared" si="14"/>
        <v/>
      </c>
      <c r="R92" s="9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9"/>
      <c r="B93" s="24"/>
      <c r="C93" s="9"/>
      <c r="D93" s="9"/>
      <c r="E93" s="9"/>
      <c r="F93" s="9"/>
      <c r="G93" s="11"/>
      <c r="H93" s="12"/>
      <c r="I93" s="13" t="str">
        <f>IF(OR($B93="", $G93=""), "", IF(Einstellungen!$B$7="Ja", 0, ROUND($G93*$H93, 2)))</f>
        <v/>
      </c>
      <c r="J93" s="13" t="str">
        <f t="shared" si="10"/>
        <v/>
      </c>
      <c r="K93" s="9"/>
      <c r="L93" s="9"/>
      <c r="M93" s="9"/>
      <c r="N93" s="14" t="str">
        <f t="shared" si="11"/>
        <v/>
      </c>
      <c r="O93" s="14" t="str">
        <f t="shared" si="12"/>
        <v/>
      </c>
      <c r="P93" s="14" t="str">
        <f t="shared" si="13"/>
        <v/>
      </c>
      <c r="Q93" s="14" t="str">
        <f t="shared" si="14"/>
        <v/>
      </c>
      <c r="R93" s="9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9"/>
      <c r="B94" s="24"/>
      <c r="C94" s="9"/>
      <c r="D94" s="9"/>
      <c r="E94" s="9"/>
      <c r="F94" s="9"/>
      <c r="G94" s="11"/>
      <c r="H94" s="12"/>
      <c r="I94" s="13" t="str">
        <f>IF(OR($B94="", $G94=""), "", IF(Einstellungen!$B$7="Ja", 0, ROUND($G94*$H94, 2)))</f>
        <v/>
      </c>
      <c r="J94" s="13" t="str">
        <f t="shared" si="10"/>
        <v/>
      </c>
      <c r="K94" s="9"/>
      <c r="L94" s="9"/>
      <c r="M94" s="9"/>
      <c r="N94" s="14" t="str">
        <f t="shared" si="11"/>
        <v/>
      </c>
      <c r="O94" s="14" t="str">
        <f t="shared" si="12"/>
        <v/>
      </c>
      <c r="P94" s="14" t="str">
        <f t="shared" si="13"/>
        <v/>
      </c>
      <c r="Q94" s="14" t="str">
        <f t="shared" si="14"/>
        <v/>
      </c>
      <c r="R94" s="9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9"/>
      <c r="B95" s="24"/>
      <c r="C95" s="9"/>
      <c r="D95" s="9"/>
      <c r="E95" s="9"/>
      <c r="F95" s="9"/>
      <c r="G95" s="11"/>
      <c r="H95" s="12"/>
      <c r="I95" s="13" t="str">
        <f>IF(OR($B95="", $G95=""), "", IF(Einstellungen!$B$7="Ja", 0, ROUND($G95*$H95, 2)))</f>
        <v/>
      </c>
      <c r="J95" s="13" t="str">
        <f t="shared" si="10"/>
        <v/>
      </c>
      <c r="K95" s="9"/>
      <c r="L95" s="9"/>
      <c r="M95" s="9"/>
      <c r="N95" s="14" t="str">
        <f t="shared" si="11"/>
        <v/>
      </c>
      <c r="O95" s="14" t="str">
        <f t="shared" si="12"/>
        <v/>
      </c>
      <c r="P95" s="14" t="str">
        <f t="shared" si="13"/>
        <v/>
      </c>
      <c r="Q95" s="14" t="str">
        <f t="shared" si="14"/>
        <v/>
      </c>
      <c r="R95" s="9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9"/>
      <c r="B96" s="24"/>
      <c r="C96" s="9"/>
      <c r="D96" s="9"/>
      <c r="E96" s="9"/>
      <c r="F96" s="9"/>
      <c r="G96" s="11"/>
      <c r="H96" s="12"/>
      <c r="I96" s="13" t="str">
        <f>IF(OR($B96="", $G96=""), "", IF(Einstellungen!$B$7="Ja", 0, ROUND($G96*$H96, 2)))</f>
        <v/>
      </c>
      <c r="J96" s="13" t="str">
        <f t="shared" si="10"/>
        <v/>
      </c>
      <c r="K96" s="9"/>
      <c r="L96" s="9"/>
      <c r="M96" s="9"/>
      <c r="N96" s="14" t="str">
        <f t="shared" si="11"/>
        <v/>
      </c>
      <c r="O96" s="14" t="str">
        <f t="shared" si="12"/>
        <v/>
      </c>
      <c r="P96" s="14" t="str">
        <f t="shared" si="13"/>
        <v/>
      </c>
      <c r="Q96" s="14" t="str">
        <f t="shared" si="14"/>
        <v/>
      </c>
      <c r="R96" s="9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9"/>
      <c r="B97" s="24"/>
      <c r="C97" s="9"/>
      <c r="D97" s="9"/>
      <c r="E97" s="9"/>
      <c r="F97" s="9"/>
      <c r="G97" s="11"/>
      <c r="H97" s="12"/>
      <c r="I97" s="13" t="str">
        <f>IF(OR($B97="", $G97=""), "", IF(Einstellungen!$B$7="Ja", 0, ROUND($G97*$H97, 2)))</f>
        <v/>
      </c>
      <c r="J97" s="13" t="str">
        <f t="shared" si="10"/>
        <v/>
      </c>
      <c r="K97" s="9"/>
      <c r="L97" s="9"/>
      <c r="M97" s="9"/>
      <c r="N97" s="14" t="str">
        <f t="shared" si="11"/>
        <v/>
      </c>
      <c r="O97" s="14" t="str">
        <f t="shared" si="12"/>
        <v/>
      </c>
      <c r="P97" s="14" t="str">
        <f t="shared" si="13"/>
        <v/>
      </c>
      <c r="Q97" s="14" t="str">
        <f t="shared" si="14"/>
        <v/>
      </c>
      <c r="R97" s="9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9"/>
      <c r="B98" s="24"/>
      <c r="C98" s="9"/>
      <c r="D98" s="9"/>
      <c r="E98" s="9"/>
      <c r="F98" s="9"/>
      <c r="G98" s="11"/>
      <c r="H98" s="12"/>
      <c r="I98" s="13" t="str">
        <f>IF(OR($B98="", $G98=""), "", IF(Einstellungen!$B$7="Ja", 0, ROUND($G98*$H98, 2)))</f>
        <v/>
      </c>
      <c r="J98" s="13" t="str">
        <f t="shared" si="10"/>
        <v/>
      </c>
      <c r="K98" s="9"/>
      <c r="L98" s="9"/>
      <c r="M98" s="9"/>
      <c r="N98" s="14" t="str">
        <f t="shared" si="11"/>
        <v/>
      </c>
      <c r="O98" s="14" t="str">
        <f t="shared" si="12"/>
        <v/>
      </c>
      <c r="P98" s="14" t="str">
        <f t="shared" si="13"/>
        <v/>
      </c>
      <c r="Q98" s="14" t="str">
        <f t="shared" si="14"/>
        <v/>
      </c>
      <c r="R98" s="9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9"/>
      <c r="B99" s="24"/>
      <c r="C99" s="9"/>
      <c r="D99" s="9"/>
      <c r="E99" s="9"/>
      <c r="F99" s="9"/>
      <c r="G99" s="11"/>
      <c r="H99" s="12"/>
      <c r="I99" s="13" t="str">
        <f>IF(OR($B99="", $G99=""), "", IF(Einstellungen!$B$7="Ja", 0, ROUND($G99*$H99, 2)))</f>
        <v/>
      </c>
      <c r="J99" s="13" t="str">
        <f t="shared" si="10"/>
        <v/>
      </c>
      <c r="K99" s="9"/>
      <c r="L99" s="9"/>
      <c r="M99" s="9"/>
      <c r="N99" s="14" t="str">
        <f t="shared" si="11"/>
        <v/>
      </c>
      <c r="O99" s="14" t="str">
        <f t="shared" si="12"/>
        <v/>
      </c>
      <c r="P99" s="14" t="str">
        <f t="shared" si="13"/>
        <v/>
      </c>
      <c r="Q99" s="14" t="str">
        <f t="shared" si="14"/>
        <v/>
      </c>
      <c r="R99" s="9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9"/>
      <c r="B100" s="24"/>
      <c r="C100" s="9"/>
      <c r="D100" s="9"/>
      <c r="E100" s="9"/>
      <c r="F100" s="9"/>
      <c r="G100" s="11"/>
      <c r="H100" s="12"/>
      <c r="I100" s="13" t="str">
        <f>IF(OR($B100="", $G100=""), "", IF(Einstellungen!$B$7="Ja", 0, ROUND($G100*$H100, 2)))</f>
        <v/>
      </c>
      <c r="J100" s="13" t="str">
        <f t="shared" si="10"/>
        <v/>
      </c>
      <c r="K100" s="9"/>
      <c r="L100" s="9"/>
      <c r="M100" s="9"/>
      <c r="N100" s="14" t="str">
        <f t="shared" si="11"/>
        <v/>
      </c>
      <c r="O100" s="14" t="str">
        <f t="shared" si="12"/>
        <v/>
      </c>
      <c r="P100" s="14" t="str">
        <f t="shared" si="13"/>
        <v/>
      </c>
      <c r="Q100" s="14" t="str">
        <f t="shared" si="14"/>
        <v/>
      </c>
      <c r="R100" s="9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9"/>
      <c r="B101" s="24"/>
      <c r="C101" s="9"/>
      <c r="D101" s="9"/>
      <c r="E101" s="9"/>
      <c r="F101" s="9"/>
      <c r="G101" s="11"/>
      <c r="H101" s="12"/>
      <c r="I101" s="13" t="str">
        <f>IF(OR($B101="", $G101=""), "", IF(Einstellungen!$B$7="Ja", 0, ROUND($G101*$H101, 2)))</f>
        <v/>
      </c>
      <c r="J101" s="13" t="str">
        <f t="shared" si="10"/>
        <v/>
      </c>
      <c r="K101" s="9"/>
      <c r="L101" s="9"/>
      <c r="M101" s="9"/>
      <c r="N101" s="14" t="str">
        <f t="shared" si="11"/>
        <v/>
      </c>
      <c r="O101" s="14" t="str">
        <f t="shared" si="12"/>
        <v/>
      </c>
      <c r="P101" s="14" t="str">
        <f t="shared" si="13"/>
        <v/>
      </c>
      <c r="Q101" s="14" t="str">
        <f t="shared" si="14"/>
        <v/>
      </c>
      <c r="R101" s="9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9"/>
      <c r="B102" s="24"/>
      <c r="C102" s="9"/>
      <c r="D102" s="9"/>
      <c r="E102" s="9"/>
      <c r="F102" s="9"/>
      <c r="G102" s="11"/>
      <c r="H102" s="12"/>
      <c r="I102" s="13" t="str">
        <f>IF(OR($B102="", $G102=""), "", IF(Einstellungen!$B$7="Ja", 0, ROUND($G102*$H102, 2)))</f>
        <v/>
      </c>
      <c r="J102" s="13" t="str">
        <f t="shared" si="10"/>
        <v/>
      </c>
      <c r="K102" s="9"/>
      <c r="L102" s="9"/>
      <c r="M102" s="9"/>
      <c r="N102" s="14" t="str">
        <f t="shared" si="11"/>
        <v/>
      </c>
      <c r="O102" s="14" t="str">
        <f t="shared" si="12"/>
        <v/>
      </c>
      <c r="P102" s="14" t="str">
        <f t="shared" si="13"/>
        <v/>
      </c>
      <c r="Q102" s="14" t="str">
        <f t="shared" si="14"/>
        <v/>
      </c>
      <c r="R102" s="9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9"/>
      <c r="B103" s="24"/>
      <c r="C103" s="9"/>
      <c r="D103" s="9"/>
      <c r="E103" s="9"/>
      <c r="F103" s="9"/>
      <c r="G103" s="11"/>
      <c r="H103" s="12"/>
      <c r="I103" s="13" t="str">
        <f>IF(OR($B103="", $G103=""), "", IF(Einstellungen!$B$7="Ja", 0, ROUND($G103*$H103, 2)))</f>
        <v/>
      </c>
      <c r="J103" s="13" t="str">
        <f t="shared" ref="J103:J134" si="15">IF($G103="", "", ROUND($G103+$I103, 2))</f>
        <v/>
      </c>
      <c r="K103" s="9"/>
      <c r="L103" s="9"/>
      <c r="M103" s="9"/>
      <c r="N103" s="14" t="str">
        <f t="shared" ref="N103:N134" si="16">IF($B103="", "", CHOOSE(MONTH($B103), "Januar", "Februar", "März", "April", "Mai", "Juni", "Juli", "August", "September", "Oktober", "November", "Dezember"))</f>
        <v/>
      </c>
      <c r="O103" s="14" t="str">
        <f t="shared" ref="O103:O134" si="17">IF($B103="", "", YEAR($B103))</f>
        <v/>
      </c>
      <c r="P103" s="14" t="str">
        <f t="shared" ref="P103:P134" si="18">IF($B103="", "", "Q"&amp;ROUNDUP(MONTH($B103)/3,0))</f>
        <v/>
      </c>
      <c r="Q103" s="14" t="str">
        <f t="shared" ref="Q103:Q134" si="19">IF($B103="", "", IF($C103="Einnahme", "USt Einnahmen", IF($C103="Ausgabe", "Vorsteuer", IF($D103="Umsatzsteuer-Vorauszahlung", "USt-Zahlung", "Nicht relevant"))))</f>
        <v/>
      </c>
      <c r="R103" s="9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9"/>
      <c r="B104" s="24"/>
      <c r="C104" s="9"/>
      <c r="D104" s="9"/>
      <c r="E104" s="9"/>
      <c r="F104" s="9"/>
      <c r="G104" s="11"/>
      <c r="H104" s="12"/>
      <c r="I104" s="13" t="str">
        <f>IF(OR($B104="", $G104=""), "", IF(Einstellungen!$B$7="Ja", 0, ROUND($G104*$H104, 2)))</f>
        <v/>
      </c>
      <c r="J104" s="13" t="str">
        <f t="shared" si="15"/>
        <v/>
      </c>
      <c r="K104" s="9"/>
      <c r="L104" s="9"/>
      <c r="M104" s="9"/>
      <c r="N104" s="14" t="str">
        <f t="shared" si="16"/>
        <v/>
      </c>
      <c r="O104" s="14" t="str">
        <f t="shared" si="17"/>
        <v/>
      </c>
      <c r="P104" s="14" t="str">
        <f t="shared" si="18"/>
        <v/>
      </c>
      <c r="Q104" s="14" t="str">
        <f t="shared" si="19"/>
        <v/>
      </c>
      <c r="R104" s="9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9"/>
      <c r="B105" s="24"/>
      <c r="C105" s="9"/>
      <c r="D105" s="9"/>
      <c r="E105" s="9"/>
      <c r="F105" s="9"/>
      <c r="G105" s="11"/>
      <c r="H105" s="12"/>
      <c r="I105" s="13" t="str">
        <f>IF(OR($B105="", $G105=""), "", IF(Einstellungen!$B$7="Ja", 0, ROUND($G105*$H105, 2)))</f>
        <v/>
      </c>
      <c r="J105" s="13" t="str">
        <f t="shared" si="15"/>
        <v/>
      </c>
      <c r="K105" s="9"/>
      <c r="L105" s="9"/>
      <c r="M105" s="9"/>
      <c r="N105" s="14" t="str">
        <f t="shared" si="16"/>
        <v/>
      </c>
      <c r="O105" s="14" t="str">
        <f t="shared" si="17"/>
        <v/>
      </c>
      <c r="P105" s="14" t="str">
        <f t="shared" si="18"/>
        <v/>
      </c>
      <c r="Q105" s="14" t="str">
        <f t="shared" si="19"/>
        <v/>
      </c>
      <c r="R105" s="9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9"/>
      <c r="B106" s="24"/>
      <c r="C106" s="9"/>
      <c r="D106" s="9"/>
      <c r="E106" s="9"/>
      <c r="F106" s="9"/>
      <c r="G106" s="11"/>
      <c r="H106" s="12"/>
      <c r="I106" s="13" t="str">
        <f>IF(OR($B106="", $G106=""), "", IF(Einstellungen!$B$7="Ja", 0, ROUND($G106*$H106, 2)))</f>
        <v/>
      </c>
      <c r="J106" s="13" t="str">
        <f t="shared" si="15"/>
        <v/>
      </c>
      <c r="K106" s="9"/>
      <c r="L106" s="9"/>
      <c r="M106" s="9"/>
      <c r="N106" s="14" t="str">
        <f t="shared" si="16"/>
        <v/>
      </c>
      <c r="O106" s="14" t="str">
        <f t="shared" si="17"/>
        <v/>
      </c>
      <c r="P106" s="14" t="str">
        <f t="shared" si="18"/>
        <v/>
      </c>
      <c r="Q106" s="14" t="str">
        <f t="shared" si="19"/>
        <v/>
      </c>
      <c r="R106" s="9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9"/>
      <c r="B107" s="24"/>
      <c r="C107" s="9"/>
      <c r="D107" s="9"/>
      <c r="E107" s="9"/>
      <c r="F107" s="9"/>
      <c r="G107" s="11"/>
      <c r="H107" s="12"/>
      <c r="I107" s="13" t="str">
        <f>IF(OR($B107="", $G107=""), "", IF(Einstellungen!$B$7="Ja", 0, ROUND($G107*$H107, 2)))</f>
        <v/>
      </c>
      <c r="J107" s="13" t="str">
        <f t="shared" si="15"/>
        <v/>
      </c>
      <c r="K107" s="9"/>
      <c r="L107" s="9"/>
      <c r="M107" s="9"/>
      <c r="N107" s="14" t="str">
        <f t="shared" si="16"/>
        <v/>
      </c>
      <c r="O107" s="14" t="str">
        <f t="shared" si="17"/>
        <v/>
      </c>
      <c r="P107" s="14" t="str">
        <f t="shared" si="18"/>
        <v/>
      </c>
      <c r="Q107" s="14" t="str">
        <f t="shared" si="19"/>
        <v/>
      </c>
      <c r="R107" s="9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9"/>
      <c r="B108" s="24"/>
      <c r="C108" s="9"/>
      <c r="D108" s="9"/>
      <c r="E108" s="9"/>
      <c r="F108" s="9"/>
      <c r="G108" s="11"/>
      <c r="H108" s="12"/>
      <c r="I108" s="13" t="str">
        <f>IF(OR($B108="", $G108=""), "", IF(Einstellungen!$B$7="Ja", 0, ROUND($G108*$H108, 2)))</f>
        <v/>
      </c>
      <c r="J108" s="13" t="str">
        <f t="shared" si="15"/>
        <v/>
      </c>
      <c r="K108" s="9"/>
      <c r="L108" s="9"/>
      <c r="M108" s="9"/>
      <c r="N108" s="14" t="str">
        <f t="shared" si="16"/>
        <v/>
      </c>
      <c r="O108" s="14" t="str">
        <f t="shared" si="17"/>
        <v/>
      </c>
      <c r="P108" s="14" t="str">
        <f t="shared" si="18"/>
        <v/>
      </c>
      <c r="Q108" s="14" t="str">
        <f t="shared" si="19"/>
        <v/>
      </c>
      <c r="R108" s="9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9"/>
      <c r="B109" s="24"/>
      <c r="C109" s="9"/>
      <c r="D109" s="9"/>
      <c r="E109" s="9"/>
      <c r="F109" s="9"/>
      <c r="G109" s="11"/>
      <c r="H109" s="12"/>
      <c r="I109" s="13" t="str">
        <f>IF(OR($B109="", $G109=""), "", IF(Einstellungen!$B$7="Ja", 0, ROUND($G109*$H109, 2)))</f>
        <v/>
      </c>
      <c r="J109" s="13" t="str">
        <f t="shared" si="15"/>
        <v/>
      </c>
      <c r="K109" s="9"/>
      <c r="L109" s="9"/>
      <c r="M109" s="9"/>
      <c r="N109" s="14" t="str">
        <f t="shared" si="16"/>
        <v/>
      </c>
      <c r="O109" s="14" t="str">
        <f t="shared" si="17"/>
        <v/>
      </c>
      <c r="P109" s="14" t="str">
        <f t="shared" si="18"/>
        <v/>
      </c>
      <c r="Q109" s="14" t="str">
        <f t="shared" si="19"/>
        <v/>
      </c>
      <c r="R109" s="9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9"/>
      <c r="B110" s="24"/>
      <c r="C110" s="9"/>
      <c r="D110" s="9"/>
      <c r="E110" s="9"/>
      <c r="F110" s="9"/>
      <c r="G110" s="11"/>
      <c r="H110" s="12"/>
      <c r="I110" s="13" t="str">
        <f>IF(OR($B110="", $G110=""), "", IF(Einstellungen!$B$7="Ja", 0, ROUND($G110*$H110, 2)))</f>
        <v/>
      </c>
      <c r="J110" s="13" t="str">
        <f t="shared" si="15"/>
        <v/>
      </c>
      <c r="K110" s="9"/>
      <c r="L110" s="9"/>
      <c r="M110" s="9"/>
      <c r="N110" s="14" t="str">
        <f t="shared" si="16"/>
        <v/>
      </c>
      <c r="O110" s="14" t="str">
        <f t="shared" si="17"/>
        <v/>
      </c>
      <c r="P110" s="14" t="str">
        <f t="shared" si="18"/>
        <v/>
      </c>
      <c r="Q110" s="14" t="str">
        <f t="shared" si="19"/>
        <v/>
      </c>
      <c r="R110" s="9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9"/>
      <c r="B111" s="24"/>
      <c r="C111" s="9"/>
      <c r="D111" s="9"/>
      <c r="E111" s="9"/>
      <c r="F111" s="9"/>
      <c r="G111" s="11"/>
      <c r="H111" s="12"/>
      <c r="I111" s="13" t="str">
        <f>IF(OR($B111="", $G111=""), "", IF(Einstellungen!$B$7="Ja", 0, ROUND($G111*$H111, 2)))</f>
        <v/>
      </c>
      <c r="J111" s="13" t="str">
        <f t="shared" si="15"/>
        <v/>
      </c>
      <c r="K111" s="9"/>
      <c r="L111" s="9"/>
      <c r="M111" s="9"/>
      <c r="N111" s="14" t="str">
        <f t="shared" si="16"/>
        <v/>
      </c>
      <c r="O111" s="14" t="str">
        <f t="shared" si="17"/>
        <v/>
      </c>
      <c r="P111" s="14" t="str">
        <f t="shared" si="18"/>
        <v/>
      </c>
      <c r="Q111" s="14" t="str">
        <f t="shared" si="19"/>
        <v/>
      </c>
      <c r="R111" s="9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9"/>
      <c r="B112" s="24"/>
      <c r="C112" s="9"/>
      <c r="D112" s="9"/>
      <c r="E112" s="9"/>
      <c r="F112" s="9"/>
      <c r="G112" s="11"/>
      <c r="H112" s="12"/>
      <c r="I112" s="13" t="str">
        <f>IF(OR($B112="", $G112=""), "", IF(Einstellungen!$B$7="Ja", 0, ROUND($G112*$H112, 2)))</f>
        <v/>
      </c>
      <c r="J112" s="13" t="str">
        <f t="shared" si="15"/>
        <v/>
      </c>
      <c r="K112" s="9"/>
      <c r="L112" s="9"/>
      <c r="M112" s="9"/>
      <c r="N112" s="14" t="str">
        <f t="shared" si="16"/>
        <v/>
      </c>
      <c r="O112" s="14" t="str">
        <f t="shared" si="17"/>
        <v/>
      </c>
      <c r="P112" s="14" t="str">
        <f t="shared" si="18"/>
        <v/>
      </c>
      <c r="Q112" s="14" t="str">
        <f t="shared" si="19"/>
        <v/>
      </c>
      <c r="R112" s="9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9"/>
      <c r="B113" s="24"/>
      <c r="C113" s="9"/>
      <c r="D113" s="9"/>
      <c r="E113" s="9"/>
      <c r="F113" s="9"/>
      <c r="G113" s="11"/>
      <c r="H113" s="12"/>
      <c r="I113" s="13" t="str">
        <f>IF(OR($B113="", $G113=""), "", IF(Einstellungen!$B$7="Ja", 0, ROUND($G113*$H113, 2)))</f>
        <v/>
      </c>
      <c r="J113" s="13" t="str">
        <f t="shared" si="15"/>
        <v/>
      </c>
      <c r="K113" s="9"/>
      <c r="L113" s="9"/>
      <c r="M113" s="9"/>
      <c r="N113" s="14" t="str">
        <f t="shared" si="16"/>
        <v/>
      </c>
      <c r="O113" s="14" t="str">
        <f t="shared" si="17"/>
        <v/>
      </c>
      <c r="P113" s="14" t="str">
        <f t="shared" si="18"/>
        <v/>
      </c>
      <c r="Q113" s="14" t="str">
        <f t="shared" si="19"/>
        <v/>
      </c>
      <c r="R113" s="9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9"/>
      <c r="B114" s="24"/>
      <c r="C114" s="9"/>
      <c r="D114" s="9"/>
      <c r="E114" s="9"/>
      <c r="F114" s="9"/>
      <c r="G114" s="11"/>
      <c r="H114" s="12"/>
      <c r="I114" s="13" t="str">
        <f>IF(OR($B114="", $G114=""), "", IF(Einstellungen!$B$7="Ja", 0, ROUND($G114*$H114, 2)))</f>
        <v/>
      </c>
      <c r="J114" s="13" t="str">
        <f t="shared" si="15"/>
        <v/>
      </c>
      <c r="K114" s="9"/>
      <c r="L114" s="9"/>
      <c r="M114" s="9"/>
      <c r="N114" s="14" t="str">
        <f t="shared" si="16"/>
        <v/>
      </c>
      <c r="O114" s="14" t="str">
        <f t="shared" si="17"/>
        <v/>
      </c>
      <c r="P114" s="14" t="str">
        <f t="shared" si="18"/>
        <v/>
      </c>
      <c r="Q114" s="14" t="str">
        <f t="shared" si="19"/>
        <v/>
      </c>
      <c r="R114" s="9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9"/>
      <c r="B115" s="24"/>
      <c r="C115" s="9"/>
      <c r="D115" s="9"/>
      <c r="E115" s="9"/>
      <c r="F115" s="9"/>
      <c r="G115" s="11"/>
      <c r="H115" s="12"/>
      <c r="I115" s="13" t="str">
        <f>IF(OR($B115="", $G115=""), "", IF(Einstellungen!$B$7="Ja", 0, ROUND($G115*$H115, 2)))</f>
        <v/>
      </c>
      <c r="J115" s="13" t="str">
        <f t="shared" si="15"/>
        <v/>
      </c>
      <c r="K115" s="9"/>
      <c r="L115" s="9"/>
      <c r="M115" s="9"/>
      <c r="N115" s="14" t="str">
        <f t="shared" si="16"/>
        <v/>
      </c>
      <c r="O115" s="14" t="str">
        <f t="shared" si="17"/>
        <v/>
      </c>
      <c r="P115" s="14" t="str">
        <f t="shared" si="18"/>
        <v/>
      </c>
      <c r="Q115" s="14" t="str">
        <f t="shared" si="19"/>
        <v/>
      </c>
      <c r="R115" s="9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9"/>
      <c r="B116" s="24"/>
      <c r="C116" s="9"/>
      <c r="D116" s="9"/>
      <c r="E116" s="9"/>
      <c r="F116" s="9"/>
      <c r="G116" s="11"/>
      <c r="H116" s="12"/>
      <c r="I116" s="13" t="str">
        <f>IF(OR($B116="", $G116=""), "", IF(Einstellungen!$B$7="Ja", 0, ROUND($G116*$H116, 2)))</f>
        <v/>
      </c>
      <c r="J116" s="13" t="str">
        <f t="shared" si="15"/>
        <v/>
      </c>
      <c r="K116" s="9"/>
      <c r="L116" s="9"/>
      <c r="M116" s="9"/>
      <c r="N116" s="14" t="str">
        <f t="shared" si="16"/>
        <v/>
      </c>
      <c r="O116" s="14" t="str">
        <f t="shared" si="17"/>
        <v/>
      </c>
      <c r="P116" s="14" t="str">
        <f t="shared" si="18"/>
        <v/>
      </c>
      <c r="Q116" s="14" t="str">
        <f t="shared" si="19"/>
        <v/>
      </c>
      <c r="R116" s="9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9"/>
      <c r="B117" s="24"/>
      <c r="C117" s="9"/>
      <c r="D117" s="9"/>
      <c r="E117" s="9"/>
      <c r="F117" s="9"/>
      <c r="G117" s="11"/>
      <c r="H117" s="12"/>
      <c r="I117" s="13" t="str">
        <f>IF(OR($B117="", $G117=""), "", IF(Einstellungen!$B$7="Ja", 0, ROUND($G117*$H117, 2)))</f>
        <v/>
      </c>
      <c r="J117" s="13" t="str">
        <f t="shared" si="15"/>
        <v/>
      </c>
      <c r="K117" s="9"/>
      <c r="L117" s="9"/>
      <c r="M117" s="9"/>
      <c r="N117" s="14" t="str">
        <f t="shared" si="16"/>
        <v/>
      </c>
      <c r="O117" s="14" t="str">
        <f t="shared" si="17"/>
        <v/>
      </c>
      <c r="P117" s="14" t="str">
        <f t="shared" si="18"/>
        <v/>
      </c>
      <c r="Q117" s="14" t="str">
        <f t="shared" si="19"/>
        <v/>
      </c>
      <c r="R117" s="9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9"/>
      <c r="B118" s="24"/>
      <c r="C118" s="9"/>
      <c r="D118" s="9"/>
      <c r="E118" s="9"/>
      <c r="F118" s="9"/>
      <c r="G118" s="11"/>
      <c r="H118" s="12"/>
      <c r="I118" s="13" t="str">
        <f>IF(OR($B118="", $G118=""), "", IF(Einstellungen!$B$7="Ja", 0, ROUND($G118*$H118, 2)))</f>
        <v/>
      </c>
      <c r="J118" s="13" t="str">
        <f t="shared" si="15"/>
        <v/>
      </c>
      <c r="K118" s="9"/>
      <c r="L118" s="9"/>
      <c r="M118" s="9"/>
      <c r="N118" s="14" t="str">
        <f t="shared" si="16"/>
        <v/>
      </c>
      <c r="O118" s="14" t="str">
        <f t="shared" si="17"/>
        <v/>
      </c>
      <c r="P118" s="14" t="str">
        <f t="shared" si="18"/>
        <v/>
      </c>
      <c r="Q118" s="14" t="str">
        <f t="shared" si="19"/>
        <v/>
      </c>
      <c r="R118" s="9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9"/>
      <c r="B119" s="24"/>
      <c r="C119" s="9"/>
      <c r="D119" s="9"/>
      <c r="E119" s="9"/>
      <c r="F119" s="9"/>
      <c r="G119" s="11"/>
      <c r="H119" s="12"/>
      <c r="I119" s="13" t="str">
        <f>IF(OR($B119="", $G119=""), "", IF(Einstellungen!$B$7="Ja", 0, ROUND($G119*$H119, 2)))</f>
        <v/>
      </c>
      <c r="J119" s="13" t="str">
        <f t="shared" si="15"/>
        <v/>
      </c>
      <c r="K119" s="9"/>
      <c r="L119" s="9"/>
      <c r="M119" s="9"/>
      <c r="N119" s="14" t="str">
        <f t="shared" si="16"/>
        <v/>
      </c>
      <c r="O119" s="14" t="str">
        <f t="shared" si="17"/>
        <v/>
      </c>
      <c r="P119" s="14" t="str">
        <f t="shared" si="18"/>
        <v/>
      </c>
      <c r="Q119" s="14" t="str">
        <f t="shared" si="19"/>
        <v/>
      </c>
      <c r="R119" s="9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9"/>
      <c r="B120" s="24"/>
      <c r="C120" s="9"/>
      <c r="D120" s="9"/>
      <c r="E120" s="9"/>
      <c r="F120" s="9"/>
      <c r="G120" s="11"/>
      <c r="H120" s="12"/>
      <c r="I120" s="13" t="str">
        <f>IF(OR($B120="", $G120=""), "", IF(Einstellungen!$B$7="Ja", 0, ROUND($G120*$H120, 2)))</f>
        <v/>
      </c>
      <c r="J120" s="13" t="str">
        <f t="shared" si="15"/>
        <v/>
      </c>
      <c r="K120" s="9"/>
      <c r="L120" s="9"/>
      <c r="M120" s="9"/>
      <c r="N120" s="14" t="str">
        <f t="shared" si="16"/>
        <v/>
      </c>
      <c r="O120" s="14" t="str">
        <f t="shared" si="17"/>
        <v/>
      </c>
      <c r="P120" s="14" t="str">
        <f t="shared" si="18"/>
        <v/>
      </c>
      <c r="Q120" s="14" t="str">
        <f t="shared" si="19"/>
        <v/>
      </c>
      <c r="R120" s="9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9"/>
      <c r="B121" s="24"/>
      <c r="C121" s="9"/>
      <c r="D121" s="9"/>
      <c r="E121" s="9"/>
      <c r="F121" s="9"/>
      <c r="G121" s="11"/>
      <c r="H121" s="12"/>
      <c r="I121" s="13" t="str">
        <f>IF(OR($B121="", $G121=""), "", IF(Einstellungen!$B$7="Ja", 0, ROUND($G121*$H121, 2)))</f>
        <v/>
      </c>
      <c r="J121" s="13" t="str">
        <f t="shared" si="15"/>
        <v/>
      </c>
      <c r="K121" s="9"/>
      <c r="L121" s="9"/>
      <c r="M121" s="9"/>
      <c r="N121" s="14" t="str">
        <f t="shared" si="16"/>
        <v/>
      </c>
      <c r="O121" s="14" t="str">
        <f t="shared" si="17"/>
        <v/>
      </c>
      <c r="P121" s="14" t="str">
        <f t="shared" si="18"/>
        <v/>
      </c>
      <c r="Q121" s="14" t="str">
        <f t="shared" si="19"/>
        <v/>
      </c>
      <c r="R121" s="9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9"/>
      <c r="B122" s="24"/>
      <c r="C122" s="9"/>
      <c r="D122" s="9"/>
      <c r="E122" s="9"/>
      <c r="F122" s="9"/>
      <c r="G122" s="11"/>
      <c r="H122" s="12"/>
      <c r="I122" s="13" t="str">
        <f>IF(OR($B122="", $G122=""), "", IF(Einstellungen!$B$7="Ja", 0, ROUND($G122*$H122, 2)))</f>
        <v/>
      </c>
      <c r="J122" s="13" t="str">
        <f t="shared" si="15"/>
        <v/>
      </c>
      <c r="K122" s="9"/>
      <c r="L122" s="9"/>
      <c r="M122" s="9"/>
      <c r="N122" s="14" t="str">
        <f t="shared" si="16"/>
        <v/>
      </c>
      <c r="O122" s="14" t="str">
        <f t="shared" si="17"/>
        <v/>
      </c>
      <c r="P122" s="14" t="str">
        <f t="shared" si="18"/>
        <v/>
      </c>
      <c r="Q122" s="14" t="str">
        <f t="shared" si="19"/>
        <v/>
      </c>
      <c r="R122" s="9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9"/>
      <c r="B123" s="24"/>
      <c r="C123" s="9"/>
      <c r="D123" s="9"/>
      <c r="E123" s="9"/>
      <c r="F123" s="9"/>
      <c r="G123" s="11"/>
      <c r="H123" s="12"/>
      <c r="I123" s="13" t="str">
        <f>IF(OR($B123="", $G123=""), "", IF(Einstellungen!$B$7="Ja", 0, ROUND($G123*$H123, 2)))</f>
        <v/>
      </c>
      <c r="J123" s="13" t="str">
        <f t="shared" si="15"/>
        <v/>
      </c>
      <c r="K123" s="9"/>
      <c r="L123" s="9"/>
      <c r="M123" s="9"/>
      <c r="N123" s="14" t="str">
        <f t="shared" si="16"/>
        <v/>
      </c>
      <c r="O123" s="14" t="str">
        <f t="shared" si="17"/>
        <v/>
      </c>
      <c r="P123" s="14" t="str">
        <f t="shared" si="18"/>
        <v/>
      </c>
      <c r="Q123" s="14" t="str">
        <f t="shared" si="19"/>
        <v/>
      </c>
      <c r="R123" s="9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9"/>
      <c r="B124" s="24"/>
      <c r="C124" s="9"/>
      <c r="D124" s="9"/>
      <c r="E124" s="9"/>
      <c r="F124" s="9"/>
      <c r="G124" s="11"/>
      <c r="H124" s="12"/>
      <c r="I124" s="13" t="str">
        <f>IF(OR($B124="", $G124=""), "", IF(Einstellungen!$B$7="Ja", 0, ROUND($G124*$H124, 2)))</f>
        <v/>
      </c>
      <c r="J124" s="13" t="str">
        <f t="shared" si="15"/>
        <v/>
      </c>
      <c r="K124" s="9"/>
      <c r="L124" s="9"/>
      <c r="M124" s="9"/>
      <c r="N124" s="14" t="str">
        <f t="shared" si="16"/>
        <v/>
      </c>
      <c r="O124" s="14" t="str">
        <f t="shared" si="17"/>
        <v/>
      </c>
      <c r="P124" s="14" t="str">
        <f t="shared" si="18"/>
        <v/>
      </c>
      <c r="Q124" s="14" t="str">
        <f t="shared" si="19"/>
        <v/>
      </c>
      <c r="R124" s="9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9"/>
      <c r="B125" s="24"/>
      <c r="C125" s="9"/>
      <c r="D125" s="9"/>
      <c r="E125" s="9"/>
      <c r="F125" s="9"/>
      <c r="G125" s="11"/>
      <c r="H125" s="12"/>
      <c r="I125" s="13" t="str">
        <f>IF(OR($B125="", $G125=""), "", IF(Einstellungen!$B$7="Ja", 0, ROUND($G125*$H125, 2)))</f>
        <v/>
      </c>
      <c r="J125" s="13" t="str">
        <f t="shared" si="15"/>
        <v/>
      </c>
      <c r="K125" s="9"/>
      <c r="L125" s="9"/>
      <c r="M125" s="9"/>
      <c r="N125" s="14" t="str">
        <f t="shared" si="16"/>
        <v/>
      </c>
      <c r="O125" s="14" t="str">
        <f t="shared" si="17"/>
        <v/>
      </c>
      <c r="P125" s="14" t="str">
        <f t="shared" si="18"/>
        <v/>
      </c>
      <c r="Q125" s="14" t="str">
        <f t="shared" si="19"/>
        <v/>
      </c>
      <c r="R125" s="9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9"/>
      <c r="B126" s="24"/>
      <c r="C126" s="9"/>
      <c r="D126" s="9"/>
      <c r="E126" s="9"/>
      <c r="F126" s="9"/>
      <c r="G126" s="11"/>
      <c r="H126" s="12"/>
      <c r="I126" s="13" t="str">
        <f>IF(OR($B126="", $G126=""), "", IF(Einstellungen!$B$7="Ja", 0, ROUND($G126*$H126, 2)))</f>
        <v/>
      </c>
      <c r="J126" s="13" t="str">
        <f t="shared" si="15"/>
        <v/>
      </c>
      <c r="K126" s="9"/>
      <c r="L126" s="9"/>
      <c r="M126" s="9"/>
      <c r="N126" s="14" t="str">
        <f t="shared" si="16"/>
        <v/>
      </c>
      <c r="O126" s="14" t="str">
        <f t="shared" si="17"/>
        <v/>
      </c>
      <c r="P126" s="14" t="str">
        <f t="shared" si="18"/>
        <v/>
      </c>
      <c r="Q126" s="14" t="str">
        <f t="shared" si="19"/>
        <v/>
      </c>
      <c r="R126" s="9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9"/>
      <c r="B127" s="24"/>
      <c r="C127" s="9"/>
      <c r="D127" s="9"/>
      <c r="E127" s="9"/>
      <c r="F127" s="9"/>
      <c r="G127" s="11"/>
      <c r="H127" s="12"/>
      <c r="I127" s="13" t="str">
        <f>IF(OR($B127="", $G127=""), "", IF(Einstellungen!$B$7="Ja", 0, ROUND($G127*$H127, 2)))</f>
        <v/>
      </c>
      <c r="J127" s="13" t="str">
        <f t="shared" si="15"/>
        <v/>
      </c>
      <c r="K127" s="9"/>
      <c r="L127" s="9"/>
      <c r="M127" s="9"/>
      <c r="N127" s="14" t="str">
        <f t="shared" si="16"/>
        <v/>
      </c>
      <c r="O127" s="14" t="str">
        <f t="shared" si="17"/>
        <v/>
      </c>
      <c r="P127" s="14" t="str">
        <f t="shared" si="18"/>
        <v/>
      </c>
      <c r="Q127" s="14" t="str">
        <f t="shared" si="19"/>
        <v/>
      </c>
      <c r="R127" s="9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9"/>
      <c r="B128" s="24"/>
      <c r="C128" s="9"/>
      <c r="D128" s="9"/>
      <c r="E128" s="9"/>
      <c r="F128" s="9"/>
      <c r="G128" s="11"/>
      <c r="H128" s="12"/>
      <c r="I128" s="13" t="str">
        <f>IF(OR($B128="", $G128=""), "", IF(Einstellungen!$B$7="Ja", 0, ROUND($G128*$H128, 2)))</f>
        <v/>
      </c>
      <c r="J128" s="13" t="str">
        <f t="shared" si="15"/>
        <v/>
      </c>
      <c r="K128" s="9"/>
      <c r="L128" s="9"/>
      <c r="M128" s="9"/>
      <c r="N128" s="14" t="str">
        <f t="shared" si="16"/>
        <v/>
      </c>
      <c r="O128" s="14" t="str">
        <f t="shared" si="17"/>
        <v/>
      </c>
      <c r="P128" s="14" t="str">
        <f t="shared" si="18"/>
        <v/>
      </c>
      <c r="Q128" s="14" t="str">
        <f t="shared" si="19"/>
        <v/>
      </c>
      <c r="R128" s="9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9"/>
      <c r="B129" s="24"/>
      <c r="C129" s="9"/>
      <c r="D129" s="9"/>
      <c r="E129" s="9"/>
      <c r="F129" s="9"/>
      <c r="G129" s="11"/>
      <c r="H129" s="12"/>
      <c r="I129" s="13" t="str">
        <f>IF(OR($B129="", $G129=""), "", IF(Einstellungen!$B$7="Ja", 0, ROUND($G129*$H129, 2)))</f>
        <v/>
      </c>
      <c r="J129" s="13" t="str">
        <f t="shared" si="15"/>
        <v/>
      </c>
      <c r="K129" s="9"/>
      <c r="L129" s="9"/>
      <c r="M129" s="9"/>
      <c r="N129" s="14" t="str">
        <f t="shared" si="16"/>
        <v/>
      </c>
      <c r="O129" s="14" t="str">
        <f t="shared" si="17"/>
        <v/>
      </c>
      <c r="P129" s="14" t="str">
        <f t="shared" si="18"/>
        <v/>
      </c>
      <c r="Q129" s="14" t="str">
        <f t="shared" si="19"/>
        <v/>
      </c>
      <c r="R129" s="9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9"/>
      <c r="B130" s="24"/>
      <c r="C130" s="9"/>
      <c r="D130" s="9"/>
      <c r="E130" s="9"/>
      <c r="F130" s="9"/>
      <c r="G130" s="11"/>
      <c r="H130" s="12"/>
      <c r="I130" s="13" t="str">
        <f>IF(OR($B130="", $G130=""), "", IF(Einstellungen!$B$7="Ja", 0, ROUND($G130*$H130, 2)))</f>
        <v/>
      </c>
      <c r="J130" s="13" t="str">
        <f t="shared" si="15"/>
        <v/>
      </c>
      <c r="K130" s="9"/>
      <c r="L130" s="9"/>
      <c r="M130" s="9"/>
      <c r="N130" s="14" t="str">
        <f t="shared" si="16"/>
        <v/>
      </c>
      <c r="O130" s="14" t="str">
        <f t="shared" si="17"/>
        <v/>
      </c>
      <c r="P130" s="14" t="str">
        <f t="shared" si="18"/>
        <v/>
      </c>
      <c r="Q130" s="14" t="str">
        <f t="shared" si="19"/>
        <v/>
      </c>
      <c r="R130" s="9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9"/>
      <c r="B131" s="24"/>
      <c r="C131" s="9"/>
      <c r="D131" s="9"/>
      <c r="E131" s="9"/>
      <c r="F131" s="9"/>
      <c r="G131" s="11"/>
      <c r="H131" s="12"/>
      <c r="I131" s="13" t="str">
        <f>IF(OR($B131="", $G131=""), "", IF(Einstellungen!$B$7="Ja", 0, ROUND($G131*$H131, 2)))</f>
        <v/>
      </c>
      <c r="J131" s="13" t="str">
        <f t="shared" si="15"/>
        <v/>
      </c>
      <c r="K131" s="9"/>
      <c r="L131" s="9"/>
      <c r="M131" s="9"/>
      <c r="N131" s="14" t="str">
        <f t="shared" si="16"/>
        <v/>
      </c>
      <c r="O131" s="14" t="str">
        <f t="shared" si="17"/>
        <v/>
      </c>
      <c r="P131" s="14" t="str">
        <f t="shared" si="18"/>
        <v/>
      </c>
      <c r="Q131" s="14" t="str">
        <f t="shared" si="19"/>
        <v/>
      </c>
      <c r="R131" s="9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9"/>
      <c r="B132" s="24"/>
      <c r="C132" s="9"/>
      <c r="D132" s="9"/>
      <c r="E132" s="9"/>
      <c r="F132" s="9"/>
      <c r="G132" s="11"/>
      <c r="H132" s="12"/>
      <c r="I132" s="13" t="str">
        <f>IF(OR($B132="", $G132=""), "", IF(Einstellungen!$B$7="Ja", 0, ROUND($G132*$H132, 2)))</f>
        <v/>
      </c>
      <c r="J132" s="13" t="str">
        <f t="shared" si="15"/>
        <v/>
      </c>
      <c r="K132" s="9"/>
      <c r="L132" s="9"/>
      <c r="M132" s="9"/>
      <c r="N132" s="14" t="str">
        <f t="shared" si="16"/>
        <v/>
      </c>
      <c r="O132" s="14" t="str">
        <f t="shared" si="17"/>
        <v/>
      </c>
      <c r="P132" s="14" t="str">
        <f t="shared" si="18"/>
        <v/>
      </c>
      <c r="Q132" s="14" t="str">
        <f t="shared" si="19"/>
        <v/>
      </c>
      <c r="R132" s="9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9"/>
      <c r="B133" s="24"/>
      <c r="C133" s="9"/>
      <c r="D133" s="9"/>
      <c r="E133" s="9"/>
      <c r="F133" s="9"/>
      <c r="G133" s="11"/>
      <c r="H133" s="12"/>
      <c r="I133" s="13" t="str">
        <f>IF(OR($B133="", $G133=""), "", IF(Einstellungen!$B$7="Ja", 0, ROUND($G133*$H133, 2)))</f>
        <v/>
      </c>
      <c r="J133" s="13" t="str">
        <f t="shared" si="15"/>
        <v/>
      </c>
      <c r="K133" s="9"/>
      <c r="L133" s="9"/>
      <c r="M133" s="9"/>
      <c r="N133" s="14" t="str">
        <f t="shared" si="16"/>
        <v/>
      </c>
      <c r="O133" s="14" t="str">
        <f t="shared" si="17"/>
        <v/>
      </c>
      <c r="P133" s="14" t="str">
        <f t="shared" si="18"/>
        <v/>
      </c>
      <c r="Q133" s="14" t="str">
        <f t="shared" si="19"/>
        <v/>
      </c>
      <c r="R133" s="9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9"/>
      <c r="B134" s="24"/>
      <c r="C134" s="9"/>
      <c r="D134" s="9"/>
      <c r="E134" s="9"/>
      <c r="F134" s="9"/>
      <c r="G134" s="11"/>
      <c r="H134" s="12"/>
      <c r="I134" s="13" t="str">
        <f>IF(OR($B134="", $G134=""), "", IF(Einstellungen!$B$7="Ja", 0, ROUND($G134*$H134, 2)))</f>
        <v/>
      </c>
      <c r="J134" s="13" t="str">
        <f t="shared" si="15"/>
        <v/>
      </c>
      <c r="K134" s="9"/>
      <c r="L134" s="9"/>
      <c r="M134" s="9"/>
      <c r="N134" s="14" t="str">
        <f t="shared" si="16"/>
        <v/>
      </c>
      <c r="O134" s="14" t="str">
        <f t="shared" si="17"/>
        <v/>
      </c>
      <c r="P134" s="14" t="str">
        <f t="shared" si="18"/>
        <v/>
      </c>
      <c r="Q134" s="14" t="str">
        <f t="shared" si="19"/>
        <v/>
      </c>
      <c r="R134" s="9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9"/>
      <c r="B135" s="24"/>
      <c r="C135" s="9"/>
      <c r="D135" s="9"/>
      <c r="E135" s="9"/>
      <c r="F135" s="9"/>
      <c r="G135" s="11"/>
      <c r="H135" s="12"/>
      <c r="I135" s="13" t="str">
        <f>IF(OR($B135="", $G135=""), "", IF(Einstellungen!$B$7="Ja", 0, ROUND($G135*$H135, 2)))</f>
        <v/>
      </c>
      <c r="J135" s="13" t="str">
        <f t="shared" ref="J135:J166" si="20">IF($G135="", "", ROUND($G135+$I135, 2))</f>
        <v/>
      </c>
      <c r="K135" s="9"/>
      <c r="L135" s="9"/>
      <c r="M135" s="9"/>
      <c r="N135" s="14" t="str">
        <f t="shared" ref="N135:N166" si="21">IF($B135="", "", CHOOSE(MONTH($B135), "Januar", "Februar", "März", "April", "Mai", "Juni", "Juli", "August", "September", "Oktober", "November", "Dezember"))</f>
        <v/>
      </c>
      <c r="O135" s="14" t="str">
        <f t="shared" ref="O135:O166" si="22">IF($B135="", "", YEAR($B135))</f>
        <v/>
      </c>
      <c r="P135" s="14" t="str">
        <f t="shared" ref="P135:P166" si="23">IF($B135="", "", "Q"&amp;ROUNDUP(MONTH($B135)/3,0))</f>
        <v/>
      </c>
      <c r="Q135" s="14" t="str">
        <f t="shared" ref="Q135:Q166" si="24">IF($B135="", "", IF($C135="Einnahme", "USt Einnahmen", IF($C135="Ausgabe", "Vorsteuer", IF($D135="Umsatzsteuer-Vorauszahlung", "USt-Zahlung", "Nicht relevant"))))</f>
        <v/>
      </c>
      <c r="R135" s="9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9"/>
      <c r="B136" s="24"/>
      <c r="C136" s="9"/>
      <c r="D136" s="9"/>
      <c r="E136" s="9"/>
      <c r="F136" s="9"/>
      <c r="G136" s="11"/>
      <c r="H136" s="12"/>
      <c r="I136" s="13" t="str">
        <f>IF(OR($B136="", $G136=""), "", IF(Einstellungen!$B$7="Ja", 0, ROUND($G136*$H136, 2)))</f>
        <v/>
      </c>
      <c r="J136" s="13" t="str">
        <f t="shared" si="20"/>
        <v/>
      </c>
      <c r="K136" s="9"/>
      <c r="L136" s="9"/>
      <c r="M136" s="9"/>
      <c r="N136" s="14" t="str">
        <f t="shared" si="21"/>
        <v/>
      </c>
      <c r="O136" s="14" t="str">
        <f t="shared" si="22"/>
        <v/>
      </c>
      <c r="P136" s="14" t="str">
        <f t="shared" si="23"/>
        <v/>
      </c>
      <c r="Q136" s="14" t="str">
        <f t="shared" si="24"/>
        <v/>
      </c>
      <c r="R136" s="9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9"/>
      <c r="B137" s="24"/>
      <c r="C137" s="9"/>
      <c r="D137" s="9"/>
      <c r="E137" s="9"/>
      <c r="F137" s="9"/>
      <c r="G137" s="11"/>
      <c r="H137" s="12"/>
      <c r="I137" s="13" t="str">
        <f>IF(OR($B137="", $G137=""), "", IF(Einstellungen!$B$7="Ja", 0, ROUND($G137*$H137, 2)))</f>
        <v/>
      </c>
      <c r="J137" s="13" t="str">
        <f t="shared" si="20"/>
        <v/>
      </c>
      <c r="K137" s="9"/>
      <c r="L137" s="9"/>
      <c r="M137" s="9"/>
      <c r="N137" s="14" t="str">
        <f t="shared" si="21"/>
        <v/>
      </c>
      <c r="O137" s="14" t="str">
        <f t="shared" si="22"/>
        <v/>
      </c>
      <c r="P137" s="14" t="str">
        <f t="shared" si="23"/>
        <v/>
      </c>
      <c r="Q137" s="14" t="str">
        <f t="shared" si="24"/>
        <v/>
      </c>
      <c r="R137" s="9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9"/>
      <c r="B138" s="24"/>
      <c r="C138" s="9"/>
      <c r="D138" s="9"/>
      <c r="E138" s="9"/>
      <c r="F138" s="9"/>
      <c r="G138" s="11"/>
      <c r="H138" s="12"/>
      <c r="I138" s="13" t="str">
        <f>IF(OR($B138="", $G138=""), "", IF(Einstellungen!$B$7="Ja", 0, ROUND($G138*$H138, 2)))</f>
        <v/>
      </c>
      <c r="J138" s="13" t="str">
        <f t="shared" si="20"/>
        <v/>
      </c>
      <c r="K138" s="9"/>
      <c r="L138" s="9"/>
      <c r="M138" s="9"/>
      <c r="N138" s="14" t="str">
        <f t="shared" si="21"/>
        <v/>
      </c>
      <c r="O138" s="14" t="str">
        <f t="shared" si="22"/>
        <v/>
      </c>
      <c r="P138" s="14" t="str">
        <f t="shared" si="23"/>
        <v/>
      </c>
      <c r="Q138" s="14" t="str">
        <f t="shared" si="24"/>
        <v/>
      </c>
      <c r="R138" s="9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9"/>
      <c r="B139" s="24"/>
      <c r="C139" s="9"/>
      <c r="D139" s="9"/>
      <c r="E139" s="9"/>
      <c r="F139" s="9"/>
      <c r="G139" s="11"/>
      <c r="H139" s="12"/>
      <c r="I139" s="13" t="str">
        <f>IF(OR($B139="", $G139=""), "", IF(Einstellungen!$B$7="Ja", 0, ROUND($G139*$H139, 2)))</f>
        <v/>
      </c>
      <c r="J139" s="13" t="str">
        <f t="shared" si="20"/>
        <v/>
      </c>
      <c r="K139" s="9"/>
      <c r="L139" s="9"/>
      <c r="M139" s="9"/>
      <c r="N139" s="14" t="str">
        <f t="shared" si="21"/>
        <v/>
      </c>
      <c r="O139" s="14" t="str">
        <f t="shared" si="22"/>
        <v/>
      </c>
      <c r="P139" s="14" t="str">
        <f t="shared" si="23"/>
        <v/>
      </c>
      <c r="Q139" s="14" t="str">
        <f t="shared" si="24"/>
        <v/>
      </c>
      <c r="R139" s="9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9"/>
      <c r="B140" s="24"/>
      <c r="C140" s="9"/>
      <c r="D140" s="9"/>
      <c r="E140" s="9"/>
      <c r="F140" s="9"/>
      <c r="G140" s="11"/>
      <c r="H140" s="12"/>
      <c r="I140" s="13" t="str">
        <f>IF(OR($B140="", $G140=""), "", IF(Einstellungen!$B$7="Ja", 0, ROUND($G140*$H140, 2)))</f>
        <v/>
      </c>
      <c r="J140" s="13" t="str">
        <f t="shared" si="20"/>
        <v/>
      </c>
      <c r="K140" s="9"/>
      <c r="L140" s="9"/>
      <c r="M140" s="9"/>
      <c r="N140" s="14" t="str">
        <f t="shared" si="21"/>
        <v/>
      </c>
      <c r="O140" s="14" t="str">
        <f t="shared" si="22"/>
        <v/>
      </c>
      <c r="P140" s="14" t="str">
        <f t="shared" si="23"/>
        <v/>
      </c>
      <c r="Q140" s="14" t="str">
        <f t="shared" si="24"/>
        <v/>
      </c>
      <c r="R140" s="9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9"/>
      <c r="B141" s="24"/>
      <c r="C141" s="9"/>
      <c r="D141" s="9"/>
      <c r="E141" s="9"/>
      <c r="F141" s="9"/>
      <c r="G141" s="11"/>
      <c r="H141" s="12"/>
      <c r="I141" s="13" t="str">
        <f>IF(OR($B141="", $G141=""), "", IF(Einstellungen!$B$7="Ja", 0, ROUND($G141*$H141, 2)))</f>
        <v/>
      </c>
      <c r="J141" s="13" t="str">
        <f t="shared" si="20"/>
        <v/>
      </c>
      <c r="K141" s="9"/>
      <c r="L141" s="9"/>
      <c r="M141" s="9"/>
      <c r="N141" s="14" t="str">
        <f t="shared" si="21"/>
        <v/>
      </c>
      <c r="O141" s="14" t="str">
        <f t="shared" si="22"/>
        <v/>
      </c>
      <c r="P141" s="14" t="str">
        <f t="shared" si="23"/>
        <v/>
      </c>
      <c r="Q141" s="14" t="str">
        <f t="shared" si="24"/>
        <v/>
      </c>
      <c r="R141" s="9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9"/>
      <c r="B142" s="24"/>
      <c r="C142" s="9"/>
      <c r="D142" s="9"/>
      <c r="E142" s="9"/>
      <c r="F142" s="9"/>
      <c r="G142" s="11"/>
      <c r="H142" s="12"/>
      <c r="I142" s="13" t="str">
        <f>IF(OR($B142="", $G142=""), "", IF(Einstellungen!$B$7="Ja", 0, ROUND($G142*$H142, 2)))</f>
        <v/>
      </c>
      <c r="J142" s="13" t="str">
        <f t="shared" si="20"/>
        <v/>
      </c>
      <c r="K142" s="9"/>
      <c r="L142" s="9"/>
      <c r="M142" s="9"/>
      <c r="N142" s="14" t="str">
        <f t="shared" si="21"/>
        <v/>
      </c>
      <c r="O142" s="14" t="str">
        <f t="shared" si="22"/>
        <v/>
      </c>
      <c r="P142" s="14" t="str">
        <f t="shared" si="23"/>
        <v/>
      </c>
      <c r="Q142" s="14" t="str">
        <f t="shared" si="24"/>
        <v/>
      </c>
      <c r="R142" s="9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9"/>
      <c r="B143" s="24"/>
      <c r="C143" s="9"/>
      <c r="D143" s="9"/>
      <c r="E143" s="9"/>
      <c r="F143" s="9"/>
      <c r="G143" s="11"/>
      <c r="H143" s="12"/>
      <c r="I143" s="13" t="str">
        <f>IF(OR($B143="", $G143=""), "", IF(Einstellungen!$B$7="Ja", 0, ROUND($G143*$H143, 2)))</f>
        <v/>
      </c>
      <c r="J143" s="13" t="str">
        <f t="shared" si="20"/>
        <v/>
      </c>
      <c r="K143" s="9"/>
      <c r="L143" s="9"/>
      <c r="M143" s="9"/>
      <c r="N143" s="14" t="str">
        <f t="shared" si="21"/>
        <v/>
      </c>
      <c r="O143" s="14" t="str">
        <f t="shared" si="22"/>
        <v/>
      </c>
      <c r="P143" s="14" t="str">
        <f t="shared" si="23"/>
        <v/>
      </c>
      <c r="Q143" s="14" t="str">
        <f t="shared" si="24"/>
        <v/>
      </c>
      <c r="R143" s="9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9"/>
      <c r="B144" s="24"/>
      <c r="C144" s="9"/>
      <c r="D144" s="9"/>
      <c r="E144" s="9"/>
      <c r="F144" s="9"/>
      <c r="G144" s="11"/>
      <c r="H144" s="12"/>
      <c r="I144" s="13" t="str">
        <f>IF(OR($B144="", $G144=""), "", IF(Einstellungen!$B$7="Ja", 0, ROUND($G144*$H144, 2)))</f>
        <v/>
      </c>
      <c r="J144" s="13" t="str">
        <f t="shared" si="20"/>
        <v/>
      </c>
      <c r="K144" s="9"/>
      <c r="L144" s="9"/>
      <c r="M144" s="9"/>
      <c r="N144" s="14" t="str">
        <f t="shared" si="21"/>
        <v/>
      </c>
      <c r="O144" s="14" t="str">
        <f t="shared" si="22"/>
        <v/>
      </c>
      <c r="P144" s="14" t="str">
        <f t="shared" si="23"/>
        <v/>
      </c>
      <c r="Q144" s="14" t="str">
        <f t="shared" si="24"/>
        <v/>
      </c>
      <c r="R144" s="9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9"/>
      <c r="B145" s="24"/>
      <c r="C145" s="9"/>
      <c r="D145" s="9"/>
      <c r="E145" s="9"/>
      <c r="F145" s="9"/>
      <c r="G145" s="11"/>
      <c r="H145" s="12"/>
      <c r="I145" s="13" t="str">
        <f>IF(OR($B145="", $G145=""), "", IF(Einstellungen!$B$7="Ja", 0, ROUND($G145*$H145, 2)))</f>
        <v/>
      </c>
      <c r="J145" s="13" t="str">
        <f t="shared" si="20"/>
        <v/>
      </c>
      <c r="K145" s="9"/>
      <c r="L145" s="9"/>
      <c r="M145" s="9"/>
      <c r="N145" s="14" t="str">
        <f t="shared" si="21"/>
        <v/>
      </c>
      <c r="O145" s="14" t="str">
        <f t="shared" si="22"/>
        <v/>
      </c>
      <c r="P145" s="14" t="str">
        <f t="shared" si="23"/>
        <v/>
      </c>
      <c r="Q145" s="14" t="str">
        <f t="shared" si="24"/>
        <v/>
      </c>
      <c r="R145" s="9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9"/>
      <c r="B146" s="24"/>
      <c r="C146" s="9"/>
      <c r="D146" s="9"/>
      <c r="E146" s="9"/>
      <c r="F146" s="9"/>
      <c r="G146" s="11"/>
      <c r="H146" s="12"/>
      <c r="I146" s="13" t="str">
        <f>IF(OR($B146="", $G146=""), "", IF(Einstellungen!$B$7="Ja", 0, ROUND($G146*$H146, 2)))</f>
        <v/>
      </c>
      <c r="J146" s="13" t="str">
        <f t="shared" si="20"/>
        <v/>
      </c>
      <c r="K146" s="9"/>
      <c r="L146" s="9"/>
      <c r="M146" s="9"/>
      <c r="N146" s="14" t="str">
        <f t="shared" si="21"/>
        <v/>
      </c>
      <c r="O146" s="14" t="str">
        <f t="shared" si="22"/>
        <v/>
      </c>
      <c r="P146" s="14" t="str">
        <f t="shared" si="23"/>
        <v/>
      </c>
      <c r="Q146" s="14" t="str">
        <f t="shared" si="24"/>
        <v/>
      </c>
      <c r="R146" s="9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9"/>
      <c r="B147" s="24"/>
      <c r="C147" s="9"/>
      <c r="D147" s="9"/>
      <c r="E147" s="9"/>
      <c r="F147" s="9"/>
      <c r="G147" s="11"/>
      <c r="H147" s="12"/>
      <c r="I147" s="13" t="str">
        <f>IF(OR($B147="", $G147=""), "", IF(Einstellungen!$B$7="Ja", 0, ROUND($G147*$H147, 2)))</f>
        <v/>
      </c>
      <c r="J147" s="13" t="str">
        <f t="shared" si="20"/>
        <v/>
      </c>
      <c r="K147" s="9"/>
      <c r="L147" s="9"/>
      <c r="M147" s="9"/>
      <c r="N147" s="14" t="str">
        <f t="shared" si="21"/>
        <v/>
      </c>
      <c r="O147" s="14" t="str">
        <f t="shared" si="22"/>
        <v/>
      </c>
      <c r="P147" s="14" t="str">
        <f t="shared" si="23"/>
        <v/>
      </c>
      <c r="Q147" s="14" t="str">
        <f t="shared" si="24"/>
        <v/>
      </c>
      <c r="R147" s="9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9"/>
      <c r="B148" s="24"/>
      <c r="C148" s="9"/>
      <c r="D148" s="9"/>
      <c r="E148" s="9"/>
      <c r="F148" s="9"/>
      <c r="G148" s="11"/>
      <c r="H148" s="12"/>
      <c r="I148" s="13" t="str">
        <f>IF(OR($B148="", $G148=""), "", IF(Einstellungen!$B$7="Ja", 0, ROUND($G148*$H148, 2)))</f>
        <v/>
      </c>
      <c r="J148" s="13" t="str">
        <f t="shared" si="20"/>
        <v/>
      </c>
      <c r="K148" s="9"/>
      <c r="L148" s="9"/>
      <c r="M148" s="9"/>
      <c r="N148" s="14" t="str">
        <f t="shared" si="21"/>
        <v/>
      </c>
      <c r="O148" s="14" t="str">
        <f t="shared" si="22"/>
        <v/>
      </c>
      <c r="P148" s="14" t="str">
        <f t="shared" si="23"/>
        <v/>
      </c>
      <c r="Q148" s="14" t="str">
        <f t="shared" si="24"/>
        <v/>
      </c>
      <c r="R148" s="9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9"/>
      <c r="B149" s="24"/>
      <c r="C149" s="9"/>
      <c r="D149" s="9"/>
      <c r="E149" s="9"/>
      <c r="F149" s="9"/>
      <c r="G149" s="11"/>
      <c r="H149" s="12"/>
      <c r="I149" s="13" t="str">
        <f>IF(OR($B149="", $G149=""), "", IF(Einstellungen!$B$7="Ja", 0, ROUND($G149*$H149, 2)))</f>
        <v/>
      </c>
      <c r="J149" s="13" t="str">
        <f t="shared" si="20"/>
        <v/>
      </c>
      <c r="K149" s="9"/>
      <c r="L149" s="9"/>
      <c r="M149" s="9"/>
      <c r="N149" s="14" t="str">
        <f t="shared" si="21"/>
        <v/>
      </c>
      <c r="O149" s="14" t="str">
        <f t="shared" si="22"/>
        <v/>
      </c>
      <c r="P149" s="14" t="str">
        <f t="shared" si="23"/>
        <v/>
      </c>
      <c r="Q149" s="14" t="str">
        <f t="shared" si="24"/>
        <v/>
      </c>
      <c r="R149" s="9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9"/>
      <c r="B150" s="24"/>
      <c r="C150" s="9"/>
      <c r="D150" s="9"/>
      <c r="E150" s="9"/>
      <c r="F150" s="9"/>
      <c r="G150" s="11"/>
      <c r="H150" s="12"/>
      <c r="I150" s="13" t="str">
        <f>IF(OR($B150="", $G150=""), "", IF(Einstellungen!$B$7="Ja", 0, ROUND($G150*$H150, 2)))</f>
        <v/>
      </c>
      <c r="J150" s="13" t="str">
        <f t="shared" si="20"/>
        <v/>
      </c>
      <c r="K150" s="9"/>
      <c r="L150" s="9"/>
      <c r="M150" s="9"/>
      <c r="N150" s="14" t="str">
        <f t="shared" si="21"/>
        <v/>
      </c>
      <c r="O150" s="14" t="str">
        <f t="shared" si="22"/>
        <v/>
      </c>
      <c r="P150" s="14" t="str">
        <f t="shared" si="23"/>
        <v/>
      </c>
      <c r="Q150" s="14" t="str">
        <f t="shared" si="24"/>
        <v/>
      </c>
      <c r="R150" s="9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9"/>
      <c r="B151" s="24"/>
      <c r="C151" s="9"/>
      <c r="D151" s="9"/>
      <c r="E151" s="9"/>
      <c r="F151" s="9"/>
      <c r="G151" s="11"/>
      <c r="H151" s="12"/>
      <c r="I151" s="13" t="str">
        <f>IF(OR($B151="", $G151=""), "", IF(Einstellungen!$B$7="Ja", 0, ROUND($G151*$H151, 2)))</f>
        <v/>
      </c>
      <c r="J151" s="13" t="str">
        <f t="shared" si="20"/>
        <v/>
      </c>
      <c r="K151" s="9"/>
      <c r="L151" s="9"/>
      <c r="M151" s="9"/>
      <c r="N151" s="14" t="str">
        <f t="shared" si="21"/>
        <v/>
      </c>
      <c r="O151" s="14" t="str">
        <f t="shared" si="22"/>
        <v/>
      </c>
      <c r="P151" s="14" t="str">
        <f t="shared" si="23"/>
        <v/>
      </c>
      <c r="Q151" s="14" t="str">
        <f t="shared" si="24"/>
        <v/>
      </c>
      <c r="R151" s="9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9"/>
      <c r="B152" s="24"/>
      <c r="C152" s="9"/>
      <c r="D152" s="9"/>
      <c r="E152" s="9"/>
      <c r="F152" s="9"/>
      <c r="G152" s="11"/>
      <c r="H152" s="12"/>
      <c r="I152" s="13" t="str">
        <f>IF(OR($B152="", $G152=""), "", IF(Einstellungen!$B$7="Ja", 0, ROUND($G152*$H152, 2)))</f>
        <v/>
      </c>
      <c r="J152" s="13" t="str">
        <f t="shared" si="20"/>
        <v/>
      </c>
      <c r="K152" s="9"/>
      <c r="L152" s="9"/>
      <c r="M152" s="9"/>
      <c r="N152" s="14" t="str">
        <f t="shared" si="21"/>
        <v/>
      </c>
      <c r="O152" s="14" t="str">
        <f t="shared" si="22"/>
        <v/>
      </c>
      <c r="P152" s="14" t="str">
        <f t="shared" si="23"/>
        <v/>
      </c>
      <c r="Q152" s="14" t="str">
        <f t="shared" si="24"/>
        <v/>
      </c>
      <c r="R152" s="9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9"/>
      <c r="B153" s="24"/>
      <c r="C153" s="9"/>
      <c r="D153" s="9"/>
      <c r="E153" s="9"/>
      <c r="F153" s="9"/>
      <c r="G153" s="11"/>
      <c r="H153" s="12"/>
      <c r="I153" s="13" t="str">
        <f>IF(OR($B153="", $G153=""), "", IF(Einstellungen!$B$7="Ja", 0, ROUND($G153*$H153, 2)))</f>
        <v/>
      </c>
      <c r="J153" s="13" t="str">
        <f t="shared" si="20"/>
        <v/>
      </c>
      <c r="K153" s="9"/>
      <c r="L153" s="9"/>
      <c r="M153" s="9"/>
      <c r="N153" s="14" t="str">
        <f t="shared" si="21"/>
        <v/>
      </c>
      <c r="O153" s="14" t="str">
        <f t="shared" si="22"/>
        <v/>
      </c>
      <c r="P153" s="14" t="str">
        <f t="shared" si="23"/>
        <v/>
      </c>
      <c r="Q153" s="14" t="str">
        <f t="shared" si="24"/>
        <v/>
      </c>
      <c r="R153" s="9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9"/>
      <c r="B154" s="24"/>
      <c r="C154" s="9"/>
      <c r="D154" s="9"/>
      <c r="E154" s="9"/>
      <c r="F154" s="9"/>
      <c r="G154" s="11"/>
      <c r="H154" s="12"/>
      <c r="I154" s="13" t="str">
        <f>IF(OR($B154="", $G154=""), "", IF(Einstellungen!$B$7="Ja", 0, ROUND($G154*$H154, 2)))</f>
        <v/>
      </c>
      <c r="J154" s="13" t="str">
        <f t="shared" si="20"/>
        <v/>
      </c>
      <c r="K154" s="9"/>
      <c r="L154" s="9"/>
      <c r="M154" s="9"/>
      <c r="N154" s="14" t="str">
        <f t="shared" si="21"/>
        <v/>
      </c>
      <c r="O154" s="14" t="str">
        <f t="shared" si="22"/>
        <v/>
      </c>
      <c r="P154" s="14" t="str">
        <f t="shared" si="23"/>
        <v/>
      </c>
      <c r="Q154" s="14" t="str">
        <f t="shared" si="24"/>
        <v/>
      </c>
      <c r="R154" s="9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9"/>
      <c r="B155" s="24"/>
      <c r="C155" s="9"/>
      <c r="D155" s="9"/>
      <c r="E155" s="9"/>
      <c r="F155" s="9"/>
      <c r="G155" s="11"/>
      <c r="H155" s="12"/>
      <c r="I155" s="13" t="str">
        <f>IF(OR($B155="", $G155=""), "", IF(Einstellungen!$B$7="Ja", 0, ROUND($G155*$H155, 2)))</f>
        <v/>
      </c>
      <c r="J155" s="13" t="str">
        <f t="shared" si="20"/>
        <v/>
      </c>
      <c r="K155" s="9"/>
      <c r="L155" s="9"/>
      <c r="M155" s="9"/>
      <c r="N155" s="14" t="str">
        <f t="shared" si="21"/>
        <v/>
      </c>
      <c r="O155" s="14" t="str">
        <f t="shared" si="22"/>
        <v/>
      </c>
      <c r="P155" s="14" t="str">
        <f t="shared" si="23"/>
        <v/>
      </c>
      <c r="Q155" s="14" t="str">
        <f t="shared" si="24"/>
        <v/>
      </c>
      <c r="R155" s="9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9"/>
      <c r="B156" s="24"/>
      <c r="C156" s="9"/>
      <c r="D156" s="9"/>
      <c r="E156" s="9"/>
      <c r="F156" s="9"/>
      <c r="G156" s="11"/>
      <c r="H156" s="12"/>
      <c r="I156" s="13" t="str">
        <f>IF(OR($B156="", $G156=""), "", IF(Einstellungen!$B$7="Ja", 0, ROUND($G156*$H156, 2)))</f>
        <v/>
      </c>
      <c r="J156" s="13" t="str">
        <f t="shared" si="20"/>
        <v/>
      </c>
      <c r="K156" s="9"/>
      <c r="L156" s="9"/>
      <c r="M156" s="9"/>
      <c r="N156" s="14" t="str">
        <f t="shared" si="21"/>
        <v/>
      </c>
      <c r="O156" s="14" t="str">
        <f t="shared" si="22"/>
        <v/>
      </c>
      <c r="P156" s="14" t="str">
        <f t="shared" si="23"/>
        <v/>
      </c>
      <c r="Q156" s="14" t="str">
        <f t="shared" si="24"/>
        <v/>
      </c>
      <c r="R156" s="9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9"/>
      <c r="B157" s="24"/>
      <c r="C157" s="9"/>
      <c r="D157" s="9"/>
      <c r="E157" s="9"/>
      <c r="F157" s="9"/>
      <c r="G157" s="11"/>
      <c r="H157" s="12"/>
      <c r="I157" s="13" t="str">
        <f>IF(OR($B157="", $G157=""), "", IF(Einstellungen!$B$7="Ja", 0, ROUND($G157*$H157, 2)))</f>
        <v/>
      </c>
      <c r="J157" s="13" t="str">
        <f t="shared" si="20"/>
        <v/>
      </c>
      <c r="K157" s="9"/>
      <c r="L157" s="9"/>
      <c r="M157" s="9"/>
      <c r="N157" s="14" t="str">
        <f t="shared" si="21"/>
        <v/>
      </c>
      <c r="O157" s="14" t="str">
        <f t="shared" si="22"/>
        <v/>
      </c>
      <c r="P157" s="14" t="str">
        <f t="shared" si="23"/>
        <v/>
      </c>
      <c r="Q157" s="14" t="str">
        <f t="shared" si="24"/>
        <v/>
      </c>
      <c r="R157" s="9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9"/>
      <c r="B158" s="24"/>
      <c r="C158" s="9"/>
      <c r="D158" s="9"/>
      <c r="E158" s="9"/>
      <c r="F158" s="9"/>
      <c r="G158" s="11"/>
      <c r="H158" s="12"/>
      <c r="I158" s="13" t="str">
        <f>IF(OR($B158="", $G158=""), "", IF(Einstellungen!$B$7="Ja", 0, ROUND($G158*$H158, 2)))</f>
        <v/>
      </c>
      <c r="J158" s="13" t="str">
        <f t="shared" si="20"/>
        <v/>
      </c>
      <c r="K158" s="9"/>
      <c r="L158" s="9"/>
      <c r="M158" s="9"/>
      <c r="N158" s="14" t="str">
        <f t="shared" si="21"/>
        <v/>
      </c>
      <c r="O158" s="14" t="str">
        <f t="shared" si="22"/>
        <v/>
      </c>
      <c r="P158" s="14" t="str">
        <f t="shared" si="23"/>
        <v/>
      </c>
      <c r="Q158" s="14" t="str">
        <f t="shared" si="24"/>
        <v/>
      </c>
      <c r="R158" s="9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9"/>
      <c r="B159" s="24"/>
      <c r="C159" s="9"/>
      <c r="D159" s="9"/>
      <c r="E159" s="9"/>
      <c r="F159" s="9"/>
      <c r="G159" s="11"/>
      <c r="H159" s="12"/>
      <c r="I159" s="13" t="str">
        <f>IF(OR($B159="", $G159=""), "", IF(Einstellungen!$B$7="Ja", 0, ROUND($G159*$H159, 2)))</f>
        <v/>
      </c>
      <c r="J159" s="13" t="str">
        <f t="shared" si="20"/>
        <v/>
      </c>
      <c r="K159" s="9"/>
      <c r="L159" s="9"/>
      <c r="M159" s="9"/>
      <c r="N159" s="14" t="str">
        <f t="shared" si="21"/>
        <v/>
      </c>
      <c r="O159" s="14" t="str">
        <f t="shared" si="22"/>
        <v/>
      </c>
      <c r="P159" s="14" t="str">
        <f t="shared" si="23"/>
        <v/>
      </c>
      <c r="Q159" s="14" t="str">
        <f t="shared" si="24"/>
        <v/>
      </c>
      <c r="R159" s="9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9"/>
      <c r="B160" s="24"/>
      <c r="C160" s="9"/>
      <c r="D160" s="9"/>
      <c r="E160" s="9"/>
      <c r="F160" s="9"/>
      <c r="G160" s="11"/>
      <c r="H160" s="12"/>
      <c r="I160" s="13" t="str">
        <f>IF(OR($B160="", $G160=""), "", IF(Einstellungen!$B$7="Ja", 0, ROUND($G160*$H160, 2)))</f>
        <v/>
      </c>
      <c r="J160" s="13" t="str">
        <f t="shared" si="20"/>
        <v/>
      </c>
      <c r="K160" s="9"/>
      <c r="L160" s="9"/>
      <c r="M160" s="9"/>
      <c r="N160" s="14" t="str">
        <f t="shared" si="21"/>
        <v/>
      </c>
      <c r="O160" s="14" t="str">
        <f t="shared" si="22"/>
        <v/>
      </c>
      <c r="P160" s="14" t="str">
        <f t="shared" si="23"/>
        <v/>
      </c>
      <c r="Q160" s="14" t="str">
        <f t="shared" si="24"/>
        <v/>
      </c>
      <c r="R160" s="9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9"/>
      <c r="B161" s="24"/>
      <c r="C161" s="9"/>
      <c r="D161" s="9"/>
      <c r="E161" s="9"/>
      <c r="F161" s="9"/>
      <c r="G161" s="11"/>
      <c r="H161" s="12"/>
      <c r="I161" s="13" t="str">
        <f>IF(OR($B161="", $G161=""), "", IF(Einstellungen!$B$7="Ja", 0, ROUND($G161*$H161, 2)))</f>
        <v/>
      </c>
      <c r="J161" s="13" t="str">
        <f t="shared" si="20"/>
        <v/>
      </c>
      <c r="K161" s="9"/>
      <c r="L161" s="9"/>
      <c r="M161" s="9"/>
      <c r="N161" s="14" t="str">
        <f t="shared" si="21"/>
        <v/>
      </c>
      <c r="O161" s="14" t="str">
        <f t="shared" si="22"/>
        <v/>
      </c>
      <c r="P161" s="14" t="str">
        <f t="shared" si="23"/>
        <v/>
      </c>
      <c r="Q161" s="14" t="str">
        <f t="shared" si="24"/>
        <v/>
      </c>
      <c r="R161" s="9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9"/>
      <c r="B162" s="24"/>
      <c r="C162" s="9"/>
      <c r="D162" s="9"/>
      <c r="E162" s="9"/>
      <c r="F162" s="9"/>
      <c r="G162" s="11"/>
      <c r="H162" s="12"/>
      <c r="I162" s="13" t="str">
        <f>IF(OR($B162="", $G162=""), "", IF(Einstellungen!$B$7="Ja", 0, ROUND($G162*$H162, 2)))</f>
        <v/>
      </c>
      <c r="J162" s="13" t="str">
        <f t="shared" si="20"/>
        <v/>
      </c>
      <c r="K162" s="9"/>
      <c r="L162" s="9"/>
      <c r="M162" s="9"/>
      <c r="N162" s="14" t="str">
        <f t="shared" si="21"/>
        <v/>
      </c>
      <c r="O162" s="14" t="str">
        <f t="shared" si="22"/>
        <v/>
      </c>
      <c r="P162" s="14" t="str">
        <f t="shared" si="23"/>
        <v/>
      </c>
      <c r="Q162" s="14" t="str">
        <f t="shared" si="24"/>
        <v/>
      </c>
      <c r="R162" s="9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9"/>
      <c r="B163" s="24"/>
      <c r="C163" s="9"/>
      <c r="D163" s="9"/>
      <c r="E163" s="9"/>
      <c r="F163" s="9"/>
      <c r="G163" s="11"/>
      <c r="H163" s="12"/>
      <c r="I163" s="13" t="str">
        <f>IF(OR($B163="", $G163=""), "", IF(Einstellungen!$B$7="Ja", 0, ROUND($G163*$H163, 2)))</f>
        <v/>
      </c>
      <c r="J163" s="13" t="str">
        <f t="shared" si="20"/>
        <v/>
      </c>
      <c r="K163" s="9"/>
      <c r="L163" s="9"/>
      <c r="M163" s="9"/>
      <c r="N163" s="14" t="str">
        <f t="shared" si="21"/>
        <v/>
      </c>
      <c r="O163" s="14" t="str">
        <f t="shared" si="22"/>
        <v/>
      </c>
      <c r="P163" s="14" t="str">
        <f t="shared" si="23"/>
        <v/>
      </c>
      <c r="Q163" s="14" t="str">
        <f t="shared" si="24"/>
        <v/>
      </c>
      <c r="R163" s="9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9"/>
      <c r="B164" s="24"/>
      <c r="C164" s="9"/>
      <c r="D164" s="9"/>
      <c r="E164" s="9"/>
      <c r="F164" s="9"/>
      <c r="G164" s="11"/>
      <c r="H164" s="12"/>
      <c r="I164" s="13" t="str">
        <f>IF(OR($B164="", $G164=""), "", IF(Einstellungen!$B$7="Ja", 0, ROUND($G164*$H164, 2)))</f>
        <v/>
      </c>
      <c r="J164" s="13" t="str">
        <f t="shared" si="20"/>
        <v/>
      </c>
      <c r="K164" s="9"/>
      <c r="L164" s="9"/>
      <c r="M164" s="9"/>
      <c r="N164" s="14" t="str">
        <f t="shared" si="21"/>
        <v/>
      </c>
      <c r="O164" s="14" t="str">
        <f t="shared" si="22"/>
        <v/>
      </c>
      <c r="P164" s="14" t="str">
        <f t="shared" si="23"/>
        <v/>
      </c>
      <c r="Q164" s="14" t="str">
        <f t="shared" si="24"/>
        <v/>
      </c>
      <c r="R164" s="9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9"/>
      <c r="B165" s="24"/>
      <c r="C165" s="9"/>
      <c r="D165" s="9"/>
      <c r="E165" s="9"/>
      <c r="F165" s="9"/>
      <c r="G165" s="11"/>
      <c r="H165" s="12"/>
      <c r="I165" s="13" t="str">
        <f>IF(OR($B165="", $G165=""), "", IF(Einstellungen!$B$7="Ja", 0, ROUND($G165*$H165, 2)))</f>
        <v/>
      </c>
      <c r="J165" s="13" t="str">
        <f t="shared" si="20"/>
        <v/>
      </c>
      <c r="K165" s="9"/>
      <c r="L165" s="9"/>
      <c r="M165" s="9"/>
      <c r="N165" s="14" t="str">
        <f t="shared" si="21"/>
        <v/>
      </c>
      <c r="O165" s="14" t="str">
        <f t="shared" si="22"/>
        <v/>
      </c>
      <c r="P165" s="14" t="str">
        <f t="shared" si="23"/>
        <v/>
      </c>
      <c r="Q165" s="14" t="str">
        <f t="shared" si="24"/>
        <v/>
      </c>
      <c r="R165" s="9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9"/>
      <c r="B166" s="24"/>
      <c r="C166" s="9"/>
      <c r="D166" s="9"/>
      <c r="E166" s="9"/>
      <c r="F166" s="9"/>
      <c r="G166" s="11"/>
      <c r="H166" s="12"/>
      <c r="I166" s="13" t="str">
        <f>IF(OR($B166="", $G166=""), "", IF(Einstellungen!$B$7="Ja", 0, ROUND($G166*$H166, 2)))</f>
        <v/>
      </c>
      <c r="J166" s="13" t="str">
        <f t="shared" si="20"/>
        <v/>
      </c>
      <c r="K166" s="9"/>
      <c r="L166" s="9"/>
      <c r="M166" s="9"/>
      <c r="N166" s="14" t="str">
        <f t="shared" si="21"/>
        <v/>
      </c>
      <c r="O166" s="14" t="str">
        <f t="shared" si="22"/>
        <v/>
      </c>
      <c r="P166" s="14" t="str">
        <f t="shared" si="23"/>
        <v/>
      </c>
      <c r="Q166" s="14" t="str">
        <f t="shared" si="24"/>
        <v/>
      </c>
      <c r="R166" s="9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9"/>
      <c r="B167" s="24"/>
      <c r="C167" s="9"/>
      <c r="D167" s="9"/>
      <c r="E167" s="9"/>
      <c r="F167" s="9"/>
      <c r="G167" s="11"/>
      <c r="H167" s="12"/>
      <c r="I167" s="13" t="str">
        <f>IF(OR($B167="", $G167=""), "", IF(Einstellungen!$B$7="Ja", 0, ROUND($G167*$H167, 2)))</f>
        <v/>
      </c>
      <c r="J167" s="13" t="str">
        <f t="shared" ref="J167:J198" si="25">IF($G167="", "", ROUND($G167+$I167, 2))</f>
        <v/>
      </c>
      <c r="K167" s="9"/>
      <c r="L167" s="9"/>
      <c r="M167" s="9"/>
      <c r="N167" s="14" t="str">
        <f t="shared" ref="N167:N198" si="26">IF($B167="", "", CHOOSE(MONTH($B167), "Januar", "Februar", "März", "April", "Mai", "Juni", "Juli", "August", "September", "Oktober", "November", "Dezember"))</f>
        <v/>
      </c>
      <c r="O167" s="14" t="str">
        <f t="shared" ref="O167:O198" si="27">IF($B167="", "", YEAR($B167))</f>
        <v/>
      </c>
      <c r="P167" s="14" t="str">
        <f t="shared" ref="P167:P198" si="28">IF($B167="", "", "Q"&amp;ROUNDUP(MONTH($B167)/3,0))</f>
        <v/>
      </c>
      <c r="Q167" s="14" t="str">
        <f t="shared" ref="Q167:Q198" si="29">IF($B167="", "", IF($C167="Einnahme", "USt Einnahmen", IF($C167="Ausgabe", "Vorsteuer", IF($D167="Umsatzsteuer-Vorauszahlung", "USt-Zahlung", "Nicht relevant"))))</f>
        <v/>
      </c>
      <c r="R167" s="9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9"/>
      <c r="B168" s="24"/>
      <c r="C168" s="9"/>
      <c r="D168" s="9"/>
      <c r="E168" s="9"/>
      <c r="F168" s="9"/>
      <c r="G168" s="11"/>
      <c r="H168" s="12"/>
      <c r="I168" s="13" t="str">
        <f>IF(OR($B168="", $G168=""), "", IF(Einstellungen!$B$7="Ja", 0, ROUND($G168*$H168, 2)))</f>
        <v/>
      </c>
      <c r="J168" s="13" t="str">
        <f t="shared" si="25"/>
        <v/>
      </c>
      <c r="K168" s="9"/>
      <c r="L168" s="9"/>
      <c r="M168" s="9"/>
      <c r="N168" s="14" t="str">
        <f t="shared" si="26"/>
        <v/>
      </c>
      <c r="O168" s="14" t="str">
        <f t="shared" si="27"/>
        <v/>
      </c>
      <c r="P168" s="14" t="str">
        <f t="shared" si="28"/>
        <v/>
      </c>
      <c r="Q168" s="14" t="str">
        <f t="shared" si="29"/>
        <v/>
      </c>
      <c r="R168" s="9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9"/>
      <c r="B169" s="24"/>
      <c r="C169" s="9"/>
      <c r="D169" s="9"/>
      <c r="E169" s="9"/>
      <c r="F169" s="9"/>
      <c r="G169" s="11"/>
      <c r="H169" s="12"/>
      <c r="I169" s="13" t="str">
        <f>IF(OR($B169="", $G169=""), "", IF(Einstellungen!$B$7="Ja", 0, ROUND($G169*$H169, 2)))</f>
        <v/>
      </c>
      <c r="J169" s="13" t="str">
        <f t="shared" si="25"/>
        <v/>
      </c>
      <c r="K169" s="9"/>
      <c r="L169" s="9"/>
      <c r="M169" s="9"/>
      <c r="N169" s="14" t="str">
        <f t="shared" si="26"/>
        <v/>
      </c>
      <c r="O169" s="14" t="str">
        <f t="shared" si="27"/>
        <v/>
      </c>
      <c r="P169" s="14" t="str">
        <f t="shared" si="28"/>
        <v/>
      </c>
      <c r="Q169" s="14" t="str">
        <f t="shared" si="29"/>
        <v/>
      </c>
      <c r="R169" s="9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9"/>
      <c r="B170" s="24"/>
      <c r="C170" s="9"/>
      <c r="D170" s="9"/>
      <c r="E170" s="9"/>
      <c r="F170" s="9"/>
      <c r="G170" s="11"/>
      <c r="H170" s="12"/>
      <c r="I170" s="13" t="str">
        <f>IF(OR($B170="", $G170=""), "", IF(Einstellungen!$B$7="Ja", 0, ROUND($G170*$H170, 2)))</f>
        <v/>
      </c>
      <c r="J170" s="13" t="str">
        <f t="shared" si="25"/>
        <v/>
      </c>
      <c r="K170" s="9"/>
      <c r="L170" s="9"/>
      <c r="M170" s="9"/>
      <c r="N170" s="14" t="str">
        <f t="shared" si="26"/>
        <v/>
      </c>
      <c r="O170" s="14" t="str">
        <f t="shared" si="27"/>
        <v/>
      </c>
      <c r="P170" s="14" t="str">
        <f t="shared" si="28"/>
        <v/>
      </c>
      <c r="Q170" s="14" t="str">
        <f t="shared" si="29"/>
        <v/>
      </c>
      <c r="R170" s="9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9"/>
      <c r="B171" s="24"/>
      <c r="C171" s="9"/>
      <c r="D171" s="9"/>
      <c r="E171" s="9"/>
      <c r="F171" s="9"/>
      <c r="G171" s="11"/>
      <c r="H171" s="12"/>
      <c r="I171" s="13" t="str">
        <f>IF(OR($B171="", $G171=""), "", IF(Einstellungen!$B$7="Ja", 0, ROUND($G171*$H171, 2)))</f>
        <v/>
      </c>
      <c r="J171" s="13" t="str">
        <f t="shared" si="25"/>
        <v/>
      </c>
      <c r="K171" s="9"/>
      <c r="L171" s="9"/>
      <c r="M171" s="9"/>
      <c r="N171" s="14" t="str">
        <f t="shared" si="26"/>
        <v/>
      </c>
      <c r="O171" s="14" t="str">
        <f t="shared" si="27"/>
        <v/>
      </c>
      <c r="P171" s="14" t="str">
        <f t="shared" si="28"/>
        <v/>
      </c>
      <c r="Q171" s="14" t="str">
        <f t="shared" si="29"/>
        <v/>
      </c>
      <c r="R171" s="9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9"/>
      <c r="B172" s="24"/>
      <c r="C172" s="9"/>
      <c r="D172" s="9"/>
      <c r="E172" s="9"/>
      <c r="F172" s="9"/>
      <c r="G172" s="11"/>
      <c r="H172" s="12"/>
      <c r="I172" s="13" t="str">
        <f>IF(OR($B172="", $G172=""), "", IF(Einstellungen!$B$7="Ja", 0, ROUND($G172*$H172, 2)))</f>
        <v/>
      </c>
      <c r="J172" s="13" t="str">
        <f t="shared" si="25"/>
        <v/>
      </c>
      <c r="K172" s="9"/>
      <c r="L172" s="9"/>
      <c r="M172" s="9"/>
      <c r="N172" s="14" t="str">
        <f t="shared" si="26"/>
        <v/>
      </c>
      <c r="O172" s="14" t="str">
        <f t="shared" si="27"/>
        <v/>
      </c>
      <c r="P172" s="14" t="str">
        <f t="shared" si="28"/>
        <v/>
      </c>
      <c r="Q172" s="14" t="str">
        <f t="shared" si="29"/>
        <v/>
      </c>
      <c r="R172" s="9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9"/>
      <c r="B173" s="24"/>
      <c r="C173" s="9"/>
      <c r="D173" s="9"/>
      <c r="E173" s="9"/>
      <c r="F173" s="9"/>
      <c r="G173" s="11"/>
      <c r="H173" s="12"/>
      <c r="I173" s="13" t="str">
        <f>IF(OR($B173="", $G173=""), "", IF(Einstellungen!$B$7="Ja", 0, ROUND($G173*$H173, 2)))</f>
        <v/>
      </c>
      <c r="J173" s="13" t="str">
        <f t="shared" si="25"/>
        <v/>
      </c>
      <c r="K173" s="9"/>
      <c r="L173" s="9"/>
      <c r="M173" s="9"/>
      <c r="N173" s="14" t="str">
        <f t="shared" si="26"/>
        <v/>
      </c>
      <c r="O173" s="14" t="str">
        <f t="shared" si="27"/>
        <v/>
      </c>
      <c r="P173" s="14" t="str">
        <f t="shared" si="28"/>
        <v/>
      </c>
      <c r="Q173" s="14" t="str">
        <f t="shared" si="29"/>
        <v/>
      </c>
      <c r="R173" s="9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9"/>
      <c r="B174" s="24"/>
      <c r="C174" s="9"/>
      <c r="D174" s="9"/>
      <c r="E174" s="9"/>
      <c r="F174" s="9"/>
      <c r="G174" s="11"/>
      <c r="H174" s="12"/>
      <c r="I174" s="13" t="str">
        <f>IF(OR($B174="", $G174=""), "", IF(Einstellungen!$B$7="Ja", 0, ROUND($G174*$H174, 2)))</f>
        <v/>
      </c>
      <c r="J174" s="13" t="str">
        <f t="shared" si="25"/>
        <v/>
      </c>
      <c r="K174" s="9"/>
      <c r="L174" s="9"/>
      <c r="M174" s="9"/>
      <c r="N174" s="14" t="str">
        <f t="shared" si="26"/>
        <v/>
      </c>
      <c r="O174" s="14" t="str">
        <f t="shared" si="27"/>
        <v/>
      </c>
      <c r="P174" s="14" t="str">
        <f t="shared" si="28"/>
        <v/>
      </c>
      <c r="Q174" s="14" t="str">
        <f t="shared" si="29"/>
        <v/>
      </c>
      <c r="R174" s="9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9"/>
      <c r="B175" s="24"/>
      <c r="C175" s="9"/>
      <c r="D175" s="9"/>
      <c r="E175" s="9"/>
      <c r="F175" s="9"/>
      <c r="G175" s="11"/>
      <c r="H175" s="12"/>
      <c r="I175" s="13" t="str">
        <f>IF(OR($B175="", $G175=""), "", IF(Einstellungen!$B$7="Ja", 0, ROUND($G175*$H175, 2)))</f>
        <v/>
      </c>
      <c r="J175" s="13" t="str">
        <f t="shared" si="25"/>
        <v/>
      </c>
      <c r="K175" s="9"/>
      <c r="L175" s="9"/>
      <c r="M175" s="9"/>
      <c r="N175" s="14" t="str">
        <f t="shared" si="26"/>
        <v/>
      </c>
      <c r="O175" s="14" t="str">
        <f t="shared" si="27"/>
        <v/>
      </c>
      <c r="P175" s="14" t="str">
        <f t="shared" si="28"/>
        <v/>
      </c>
      <c r="Q175" s="14" t="str">
        <f t="shared" si="29"/>
        <v/>
      </c>
      <c r="R175" s="9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9"/>
      <c r="B176" s="24"/>
      <c r="C176" s="9"/>
      <c r="D176" s="9"/>
      <c r="E176" s="9"/>
      <c r="F176" s="9"/>
      <c r="G176" s="11"/>
      <c r="H176" s="12"/>
      <c r="I176" s="13" t="str">
        <f>IF(OR($B176="", $G176=""), "", IF(Einstellungen!$B$7="Ja", 0, ROUND($G176*$H176, 2)))</f>
        <v/>
      </c>
      <c r="J176" s="13" t="str">
        <f t="shared" si="25"/>
        <v/>
      </c>
      <c r="K176" s="9"/>
      <c r="L176" s="9"/>
      <c r="M176" s="9"/>
      <c r="N176" s="14" t="str">
        <f t="shared" si="26"/>
        <v/>
      </c>
      <c r="O176" s="14" t="str">
        <f t="shared" si="27"/>
        <v/>
      </c>
      <c r="P176" s="14" t="str">
        <f t="shared" si="28"/>
        <v/>
      </c>
      <c r="Q176" s="14" t="str">
        <f t="shared" si="29"/>
        <v/>
      </c>
      <c r="R176" s="9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9"/>
      <c r="B177" s="24"/>
      <c r="C177" s="9"/>
      <c r="D177" s="9"/>
      <c r="E177" s="9"/>
      <c r="F177" s="9"/>
      <c r="G177" s="11"/>
      <c r="H177" s="12"/>
      <c r="I177" s="13" t="str">
        <f>IF(OR($B177="", $G177=""), "", IF(Einstellungen!$B$7="Ja", 0, ROUND($G177*$H177, 2)))</f>
        <v/>
      </c>
      <c r="J177" s="13" t="str">
        <f t="shared" si="25"/>
        <v/>
      </c>
      <c r="K177" s="9"/>
      <c r="L177" s="9"/>
      <c r="M177" s="9"/>
      <c r="N177" s="14" t="str">
        <f t="shared" si="26"/>
        <v/>
      </c>
      <c r="O177" s="14" t="str">
        <f t="shared" si="27"/>
        <v/>
      </c>
      <c r="P177" s="14" t="str">
        <f t="shared" si="28"/>
        <v/>
      </c>
      <c r="Q177" s="14" t="str">
        <f t="shared" si="29"/>
        <v/>
      </c>
      <c r="R177" s="9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9"/>
      <c r="B178" s="24"/>
      <c r="C178" s="9"/>
      <c r="D178" s="9"/>
      <c r="E178" s="9"/>
      <c r="F178" s="9"/>
      <c r="G178" s="11"/>
      <c r="H178" s="12"/>
      <c r="I178" s="13" t="str">
        <f>IF(OR($B178="", $G178=""), "", IF(Einstellungen!$B$7="Ja", 0, ROUND($G178*$H178, 2)))</f>
        <v/>
      </c>
      <c r="J178" s="13" t="str">
        <f t="shared" si="25"/>
        <v/>
      </c>
      <c r="K178" s="9"/>
      <c r="L178" s="9"/>
      <c r="M178" s="9"/>
      <c r="N178" s="14" t="str">
        <f t="shared" si="26"/>
        <v/>
      </c>
      <c r="O178" s="14" t="str">
        <f t="shared" si="27"/>
        <v/>
      </c>
      <c r="P178" s="14" t="str">
        <f t="shared" si="28"/>
        <v/>
      </c>
      <c r="Q178" s="14" t="str">
        <f t="shared" si="29"/>
        <v/>
      </c>
      <c r="R178" s="9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9"/>
      <c r="B179" s="24"/>
      <c r="C179" s="9"/>
      <c r="D179" s="9"/>
      <c r="E179" s="9"/>
      <c r="F179" s="9"/>
      <c r="G179" s="11"/>
      <c r="H179" s="12"/>
      <c r="I179" s="13" t="str">
        <f>IF(OR($B179="", $G179=""), "", IF(Einstellungen!$B$7="Ja", 0, ROUND($G179*$H179, 2)))</f>
        <v/>
      </c>
      <c r="J179" s="13" t="str">
        <f t="shared" si="25"/>
        <v/>
      </c>
      <c r="K179" s="9"/>
      <c r="L179" s="9"/>
      <c r="M179" s="9"/>
      <c r="N179" s="14" t="str">
        <f t="shared" si="26"/>
        <v/>
      </c>
      <c r="O179" s="14" t="str">
        <f t="shared" si="27"/>
        <v/>
      </c>
      <c r="P179" s="14" t="str">
        <f t="shared" si="28"/>
        <v/>
      </c>
      <c r="Q179" s="14" t="str">
        <f t="shared" si="29"/>
        <v/>
      </c>
      <c r="R179" s="9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9"/>
      <c r="B180" s="24"/>
      <c r="C180" s="9"/>
      <c r="D180" s="9"/>
      <c r="E180" s="9"/>
      <c r="F180" s="9"/>
      <c r="G180" s="11"/>
      <c r="H180" s="12"/>
      <c r="I180" s="13" t="str">
        <f>IF(OR($B180="", $G180=""), "", IF(Einstellungen!$B$7="Ja", 0, ROUND($G180*$H180, 2)))</f>
        <v/>
      </c>
      <c r="J180" s="13" t="str">
        <f t="shared" si="25"/>
        <v/>
      </c>
      <c r="K180" s="9"/>
      <c r="L180" s="9"/>
      <c r="M180" s="9"/>
      <c r="N180" s="14" t="str">
        <f t="shared" si="26"/>
        <v/>
      </c>
      <c r="O180" s="14" t="str">
        <f t="shared" si="27"/>
        <v/>
      </c>
      <c r="P180" s="14" t="str">
        <f t="shared" si="28"/>
        <v/>
      </c>
      <c r="Q180" s="14" t="str">
        <f t="shared" si="29"/>
        <v/>
      </c>
      <c r="R180" s="9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9"/>
      <c r="B181" s="24"/>
      <c r="C181" s="9"/>
      <c r="D181" s="9"/>
      <c r="E181" s="9"/>
      <c r="F181" s="9"/>
      <c r="G181" s="11"/>
      <c r="H181" s="12"/>
      <c r="I181" s="13" t="str">
        <f>IF(OR($B181="", $G181=""), "", IF(Einstellungen!$B$7="Ja", 0, ROUND($G181*$H181, 2)))</f>
        <v/>
      </c>
      <c r="J181" s="13" t="str">
        <f t="shared" si="25"/>
        <v/>
      </c>
      <c r="K181" s="9"/>
      <c r="L181" s="9"/>
      <c r="M181" s="9"/>
      <c r="N181" s="14" t="str">
        <f t="shared" si="26"/>
        <v/>
      </c>
      <c r="O181" s="14" t="str">
        <f t="shared" si="27"/>
        <v/>
      </c>
      <c r="P181" s="14" t="str">
        <f t="shared" si="28"/>
        <v/>
      </c>
      <c r="Q181" s="14" t="str">
        <f t="shared" si="29"/>
        <v/>
      </c>
      <c r="R181" s="9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9"/>
      <c r="B182" s="24"/>
      <c r="C182" s="9"/>
      <c r="D182" s="9"/>
      <c r="E182" s="9"/>
      <c r="F182" s="9"/>
      <c r="G182" s="11"/>
      <c r="H182" s="12"/>
      <c r="I182" s="13" t="str">
        <f>IF(OR($B182="", $G182=""), "", IF(Einstellungen!$B$7="Ja", 0, ROUND($G182*$H182, 2)))</f>
        <v/>
      </c>
      <c r="J182" s="13" t="str">
        <f t="shared" si="25"/>
        <v/>
      </c>
      <c r="K182" s="9"/>
      <c r="L182" s="9"/>
      <c r="M182" s="9"/>
      <c r="N182" s="14" t="str">
        <f t="shared" si="26"/>
        <v/>
      </c>
      <c r="O182" s="14" t="str">
        <f t="shared" si="27"/>
        <v/>
      </c>
      <c r="P182" s="14" t="str">
        <f t="shared" si="28"/>
        <v/>
      </c>
      <c r="Q182" s="14" t="str">
        <f t="shared" si="29"/>
        <v/>
      </c>
      <c r="R182" s="9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9"/>
      <c r="B183" s="24"/>
      <c r="C183" s="9"/>
      <c r="D183" s="9"/>
      <c r="E183" s="9"/>
      <c r="F183" s="9"/>
      <c r="G183" s="11"/>
      <c r="H183" s="12"/>
      <c r="I183" s="13" t="str">
        <f>IF(OR($B183="", $G183=""), "", IF(Einstellungen!$B$7="Ja", 0, ROUND($G183*$H183, 2)))</f>
        <v/>
      </c>
      <c r="J183" s="13" t="str">
        <f t="shared" si="25"/>
        <v/>
      </c>
      <c r="K183" s="9"/>
      <c r="L183" s="9"/>
      <c r="M183" s="9"/>
      <c r="N183" s="14" t="str">
        <f t="shared" si="26"/>
        <v/>
      </c>
      <c r="O183" s="14" t="str">
        <f t="shared" si="27"/>
        <v/>
      </c>
      <c r="P183" s="14" t="str">
        <f t="shared" si="28"/>
        <v/>
      </c>
      <c r="Q183" s="14" t="str">
        <f t="shared" si="29"/>
        <v/>
      </c>
      <c r="R183" s="9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9"/>
      <c r="B184" s="24"/>
      <c r="C184" s="9"/>
      <c r="D184" s="9"/>
      <c r="E184" s="9"/>
      <c r="F184" s="9"/>
      <c r="G184" s="11"/>
      <c r="H184" s="12"/>
      <c r="I184" s="13" t="str">
        <f>IF(OR($B184="", $G184=""), "", IF(Einstellungen!$B$7="Ja", 0, ROUND($G184*$H184, 2)))</f>
        <v/>
      </c>
      <c r="J184" s="13" t="str">
        <f t="shared" si="25"/>
        <v/>
      </c>
      <c r="K184" s="9"/>
      <c r="L184" s="9"/>
      <c r="M184" s="9"/>
      <c r="N184" s="14" t="str">
        <f t="shared" si="26"/>
        <v/>
      </c>
      <c r="O184" s="14" t="str">
        <f t="shared" si="27"/>
        <v/>
      </c>
      <c r="P184" s="14" t="str">
        <f t="shared" si="28"/>
        <v/>
      </c>
      <c r="Q184" s="14" t="str">
        <f t="shared" si="29"/>
        <v/>
      </c>
      <c r="R184" s="9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9"/>
      <c r="B185" s="24"/>
      <c r="C185" s="9"/>
      <c r="D185" s="9"/>
      <c r="E185" s="9"/>
      <c r="F185" s="9"/>
      <c r="G185" s="11"/>
      <c r="H185" s="12"/>
      <c r="I185" s="13" t="str">
        <f>IF(OR($B185="", $G185=""), "", IF(Einstellungen!$B$7="Ja", 0, ROUND($G185*$H185, 2)))</f>
        <v/>
      </c>
      <c r="J185" s="13" t="str">
        <f t="shared" si="25"/>
        <v/>
      </c>
      <c r="K185" s="9"/>
      <c r="L185" s="9"/>
      <c r="M185" s="9"/>
      <c r="N185" s="14" t="str">
        <f t="shared" si="26"/>
        <v/>
      </c>
      <c r="O185" s="14" t="str">
        <f t="shared" si="27"/>
        <v/>
      </c>
      <c r="P185" s="14" t="str">
        <f t="shared" si="28"/>
        <v/>
      </c>
      <c r="Q185" s="14" t="str">
        <f t="shared" si="29"/>
        <v/>
      </c>
      <c r="R185" s="9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9"/>
      <c r="B186" s="24"/>
      <c r="C186" s="9"/>
      <c r="D186" s="9"/>
      <c r="E186" s="9"/>
      <c r="F186" s="9"/>
      <c r="G186" s="11"/>
      <c r="H186" s="12"/>
      <c r="I186" s="13" t="str">
        <f>IF(OR($B186="", $G186=""), "", IF(Einstellungen!$B$7="Ja", 0, ROUND($G186*$H186, 2)))</f>
        <v/>
      </c>
      <c r="J186" s="13" t="str">
        <f t="shared" si="25"/>
        <v/>
      </c>
      <c r="K186" s="9"/>
      <c r="L186" s="9"/>
      <c r="M186" s="9"/>
      <c r="N186" s="14" t="str">
        <f t="shared" si="26"/>
        <v/>
      </c>
      <c r="O186" s="14" t="str">
        <f t="shared" si="27"/>
        <v/>
      </c>
      <c r="P186" s="14" t="str">
        <f t="shared" si="28"/>
        <v/>
      </c>
      <c r="Q186" s="14" t="str">
        <f t="shared" si="29"/>
        <v/>
      </c>
      <c r="R186" s="9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9"/>
      <c r="B187" s="24"/>
      <c r="C187" s="9"/>
      <c r="D187" s="9"/>
      <c r="E187" s="9"/>
      <c r="F187" s="9"/>
      <c r="G187" s="11"/>
      <c r="H187" s="12"/>
      <c r="I187" s="13" t="str">
        <f>IF(OR($B187="", $G187=""), "", IF(Einstellungen!$B$7="Ja", 0, ROUND($G187*$H187, 2)))</f>
        <v/>
      </c>
      <c r="J187" s="13" t="str">
        <f t="shared" si="25"/>
        <v/>
      </c>
      <c r="K187" s="9"/>
      <c r="L187" s="9"/>
      <c r="M187" s="9"/>
      <c r="N187" s="14" t="str">
        <f t="shared" si="26"/>
        <v/>
      </c>
      <c r="O187" s="14" t="str">
        <f t="shared" si="27"/>
        <v/>
      </c>
      <c r="P187" s="14" t="str">
        <f t="shared" si="28"/>
        <v/>
      </c>
      <c r="Q187" s="14" t="str">
        <f t="shared" si="29"/>
        <v/>
      </c>
      <c r="R187" s="9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9"/>
      <c r="B188" s="24"/>
      <c r="C188" s="9"/>
      <c r="D188" s="9"/>
      <c r="E188" s="9"/>
      <c r="F188" s="9"/>
      <c r="G188" s="11"/>
      <c r="H188" s="12"/>
      <c r="I188" s="13" t="str">
        <f>IF(OR($B188="", $G188=""), "", IF(Einstellungen!$B$7="Ja", 0, ROUND($G188*$H188, 2)))</f>
        <v/>
      </c>
      <c r="J188" s="13" t="str">
        <f t="shared" si="25"/>
        <v/>
      </c>
      <c r="K188" s="9"/>
      <c r="L188" s="9"/>
      <c r="M188" s="9"/>
      <c r="N188" s="14" t="str">
        <f t="shared" si="26"/>
        <v/>
      </c>
      <c r="O188" s="14" t="str">
        <f t="shared" si="27"/>
        <v/>
      </c>
      <c r="P188" s="14" t="str">
        <f t="shared" si="28"/>
        <v/>
      </c>
      <c r="Q188" s="14" t="str">
        <f t="shared" si="29"/>
        <v/>
      </c>
      <c r="R188" s="9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9"/>
      <c r="B189" s="24"/>
      <c r="C189" s="9"/>
      <c r="D189" s="9"/>
      <c r="E189" s="9"/>
      <c r="F189" s="9"/>
      <c r="G189" s="11"/>
      <c r="H189" s="12"/>
      <c r="I189" s="13" t="str">
        <f>IF(OR($B189="", $G189=""), "", IF(Einstellungen!$B$7="Ja", 0, ROUND($G189*$H189, 2)))</f>
        <v/>
      </c>
      <c r="J189" s="13" t="str">
        <f t="shared" si="25"/>
        <v/>
      </c>
      <c r="K189" s="9"/>
      <c r="L189" s="9"/>
      <c r="M189" s="9"/>
      <c r="N189" s="14" t="str">
        <f t="shared" si="26"/>
        <v/>
      </c>
      <c r="O189" s="14" t="str">
        <f t="shared" si="27"/>
        <v/>
      </c>
      <c r="P189" s="14" t="str">
        <f t="shared" si="28"/>
        <v/>
      </c>
      <c r="Q189" s="14" t="str">
        <f t="shared" si="29"/>
        <v/>
      </c>
      <c r="R189" s="9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9"/>
      <c r="B190" s="24"/>
      <c r="C190" s="9"/>
      <c r="D190" s="9"/>
      <c r="E190" s="9"/>
      <c r="F190" s="9"/>
      <c r="G190" s="11"/>
      <c r="H190" s="12"/>
      <c r="I190" s="13" t="str">
        <f>IF(OR($B190="", $G190=""), "", IF(Einstellungen!$B$7="Ja", 0, ROUND($G190*$H190, 2)))</f>
        <v/>
      </c>
      <c r="J190" s="13" t="str">
        <f t="shared" si="25"/>
        <v/>
      </c>
      <c r="K190" s="9"/>
      <c r="L190" s="9"/>
      <c r="M190" s="9"/>
      <c r="N190" s="14" t="str">
        <f t="shared" si="26"/>
        <v/>
      </c>
      <c r="O190" s="14" t="str">
        <f t="shared" si="27"/>
        <v/>
      </c>
      <c r="P190" s="14" t="str">
        <f t="shared" si="28"/>
        <v/>
      </c>
      <c r="Q190" s="14" t="str">
        <f t="shared" si="29"/>
        <v/>
      </c>
      <c r="R190" s="9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9"/>
      <c r="B191" s="24"/>
      <c r="C191" s="9"/>
      <c r="D191" s="9"/>
      <c r="E191" s="9"/>
      <c r="F191" s="9"/>
      <c r="G191" s="11"/>
      <c r="H191" s="12"/>
      <c r="I191" s="13" t="str">
        <f>IF(OR($B191="", $G191=""), "", IF(Einstellungen!$B$7="Ja", 0, ROUND($G191*$H191, 2)))</f>
        <v/>
      </c>
      <c r="J191" s="13" t="str">
        <f t="shared" si="25"/>
        <v/>
      </c>
      <c r="K191" s="9"/>
      <c r="L191" s="9"/>
      <c r="M191" s="9"/>
      <c r="N191" s="14" t="str">
        <f t="shared" si="26"/>
        <v/>
      </c>
      <c r="O191" s="14" t="str">
        <f t="shared" si="27"/>
        <v/>
      </c>
      <c r="P191" s="14" t="str">
        <f t="shared" si="28"/>
        <v/>
      </c>
      <c r="Q191" s="14" t="str">
        <f t="shared" si="29"/>
        <v/>
      </c>
      <c r="R191" s="9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9"/>
      <c r="B192" s="24"/>
      <c r="C192" s="9"/>
      <c r="D192" s="9"/>
      <c r="E192" s="9"/>
      <c r="F192" s="9"/>
      <c r="G192" s="11"/>
      <c r="H192" s="12"/>
      <c r="I192" s="13" t="str">
        <f>IF(OR($B192="", $G192=""), "", IF(Einstellungen!$B$7="Ja", 0, ROUND($G192*$H192, 2)))</f>
        <v/>
      </c>
      <c r="J192" s="13" t="str">
        <f t="shared" si="25"/>
        <v/>
      </c>
      <c r="K192" s="9"/>
      <c r="L192" s="9"/>
      <c r="M192" s="9"/>
      <c r="N192" s="14" t="str">
        <f t="shared" si="26"/>
        <v/>
      </c>
      <c r="O192" s="14" t="str">
        <f t="shared" si="27"/>
        <v/>
      </c>
      <c r="P192" s="14" t="str">
        <f t="shared" si="28"/>
        <v/>
      </c>
      <c r="Q192" s="14" t="str">
        <f t="shared" si="29"/>
        <v/>
      </c>
      <c r="R192" s="9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9"/>
      <c r="B193" s="24"/>
      <c r="C193" s="9"/>
      <c r="D193" s="9"/>
      <c r="E193" s="9"/>
      <c r="F193" s="9"/>
      <c r="G193" s="11"/>
      <c r="H193" s="12"/>
      <c r="I193" s="13" t="str">
        <f>IF(OR($B193="", $G193=""), "", IF(Einstellungen!$B$7="Ja", 0, ROUND($G193*$H193, 2)))</f>
        <v/>
      </c>
      <c r="J193" s="13" t="str">
        <f t="shared" si="25"/>
        <v/>
      </c>
      <c r="K193" s="9"/>
      <c r="L193" s="9"/>
      <c r="M193" s="9"/>
      <c r="N193" s="14" t="str">
        <f t="shared" si="26"/>
        <v/>
      </c>
      <c r="O193" s="14" t="str">
        <f t="shared" si="27"/>
        <v/>
      </c>
      <c r="P193" s="14" t="str">
        <f t="shared" si="28"/>
        <v/>
      </c>
      <c r="Q193" s="14" t="str">
        <f t="shared" si="29"/>
        <v/>
      </c>
      <c r="R193" s="9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9"/>
      <c r="B194" s="24"/>
      <c r="C194" s="9"/>
      <c r="D194" s="9"/>
      <c r="E194" s="9"/>
      <c r="F194" s="9"/>
      <c r="G194" s="11"/>
      <c r="H194" s="12"/>
      <c r="I194" s="13" t="str">
        <f>IF(OR($B194="", $G194=""), "", IF(Einstellungen!$B$7="Ja", 0, ROUND($G194*$H194, 2)))</f>
        <v/>
      </c>
      <c r="J194" s="13" t="str">
        <f t="shared" si="25"/>
        <v/>
      </c>
      <c r="K194" s="9"/>
      <c r="L194" s="9"/>
      <c r="M194" s="9"/>
      <c r="N194" s="14" t="str">
        <f t="shared" si="26"/>
        <v/>
      </c>
      <c r="O194" s="14" t="str">
        <f t="shared" si="27"/>
        <v/>
      </c>
      <c r="P194" s="14" t="str">
        <f t="shared" si="28"/>
        <v/>
      </c>
      <c r="Q194" s="14" t="str">
        <f t="shared" si="29"/>
        <v/>
      </c>
      <c r="R194" s="9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9"/>
      <c r="B195" s="24"/>
      <c r="C195" s="9"/>
      <c r="D195" s="9"/>
      <c r="E195" s="9"/>
      <c r="F195" s="9"/>
      <c r="G195" s="11"/>
      <c r="H195" s="12"/>
      <c r="I195" s="13" t="str">
        <f>IF(OR($B195="", $G195=""), "", IF(Einstellungen!$B$7="Ja", 0, ROUND($G195*$H195, 2)))</f>
        <v/>
      </c>
      <c r="J195" s="13" t="str">
        <f t="shared" si="25"/>
        <v/>
      </c>
      <c r="K195" s="9"/>
      <c r="L195" s="9"/>
      <c r="M195" s="9"/>
      <c r="N195" s="14" t="str">
        <f t="shared" si="26"/>
        <v/>
      </c>
      <c r="O195" s="14" t="str">
        <f t="shared" si="27"/>
        <v/>
      </c>
      <c r="P195" s="14" t="str">
        <f t="shared" si="28"/>
        <v/>
      </c>
      <c r="Q195" s="14" t="str">
        <f t="shared" si="29"/>
        <v/>
      </c>
      <c r="R195" s="9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9"/>
      <c r="B196" s="24"/>
      <c r="C196" s="9"/>
      <c r="D196" s="9"/>
      <c r="E196" s="9"/>
      <c r="F196" s="9"/>
      <c r="G196" s="11"/>
      <c r="H196" s="12"/>
      <c r="I196" s="13" t="str">
        <f>IF(OR($B196="", $G196=""), "", IF(Einstellungen!$B$7="Ja", 0, ROUND($G196*$H196, 2)))</f>
        <v/>
      </c>
      <c r="J196" s="13" t="str">
        <f t="shared" si="25"/>
        <v/>
      </c>
      <c r="K196" s="9"/>
      <c r="L196" s="9"/>
      <c r="M196" s="9"/>
      <c r="N196" s="14" t="str">
        <f t="shared" si="26"/>
        <v/>
      </c>
      <c r="O196" s="14" t="str">
        <f t="shared" si="27"/>
        <v/>
      </c>
      <c r="P196" s="14" t="str">
        <f t="shared" si="28"/>
        <v/>
      </c>
      <c r="Q196" s="14" t="str">
        <f t="shared" si="29"/>
        <v/>
      </c>
      <c r="R196" s="9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9"/>
      <c r="B197" s="24"/>
      <c r="C197" s="9"/>
      <c r="D197" s="9"/>
      <c r="E197" s="9"/>
      <c r="F197" s="9"/>
      <c r="G197" s="11"/>
      <c r="H197" s="12"/>
      <c r="I197" s="13" t="str">
        <f>IF(OR($B197="", $G197=""), "", IF(Einstellungen!$B$7="Ja", 0, ROUND($G197*$H197, 2)))</f>
        <v/>
      </c>
      <c r="J197" s="13" t="str">
        <f t="shared" si="25"/>
        <v/>
      </c>
      <c r="K197" s="9"/>
      <c r="L197" s="9"/>
      <c r="M197" s="9"/>
      <c r="N197" s="14" t="str">
        <f t="shared" si="26"/>
        <v/>
      </c>
      <c r="O197" s="14" t="str">
        <f t="shared" si="27"/>
        <v/>
      </c>
      <c r="P197" s="14" t="str">
        <f t="shared" si="28"/>
        <v/>
      </c>
      <c r="Q197" s="14" t="str">
        <f t="shared" si="29"/>
        <v/>
      </c>
      <c r="R197" s="9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9"/>
      <c r="B198" s="24"/>
      <c r="C198" s="9"/>
      <c r="D198" s="9"/>
      <c r="E198" s="9"/>
      <c r="F198" s="9"/>
      <c r="G198" s="11"/>
      <c r="H198" s="12"/>
      <c r="I198" s="13" t="str">
        <f>IF(OR($B198="", $G198=""), "", IF(Einstellungen!$B$7="Ja", 0, ROUND($G198*$H198, 2)))</f>
        <v/>
      </c>
      <c r="J198" s="13" t="str">
        <f t="shared" si="25"/>
        <v/>
      </c>
      <c r="K198" s="9"/>
      <c r="L198" s="9"/>
      <c r="M198" s="9"/>
      <c r="N198" s="14" t="str">
        <f t="shared" si="26"/>
        <v/>
      </c>
      <c r="O198" s="14" t="str">
        <f t="shared" si="27"/>
        <v/>
      </c>
      <c r="P198" s="14" t="str">
        <f t="shared" si="28"/>
        <v/>
      </c>
      <c r="Q198" s="14" t="str">
        <f t="shared" si="29"/>
        <v/>
      </c>
      <c r="R198" s="9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9"/>
      <c r="B199" s="24"/>
      <c r="C199" s="9"/>
      <c r="D199" s="9"/>
      <c r="E199" s="9"/>
      <c r="F199" s="9"/>
      <c r="G199" s="11"/>
      <c r="H199" s="12"/>
      <c r="I199" s="13" t="str">
        <f>IF(OR($B199="", $G199=""), "", IF(Einstellungen!$B$7="Ja", 0, ROUND($G199*$H199, 2)))</f>
        <v/>
      </c>
      <c r="J199" s="13" t="str">
        <f t="shared" ref="J199:J206" si="30">IF($G199="", "", ROUND($G199+$I199, 2))</f>
        <v/>
      </c>
      <c r="K199" s="9"/>
      <c r="L199" s="9"/>
      <c r="M199" s="9"/>
      <c r="N199" s="14" t="str">
        <f t="shared" ref="N199:N206" si="31">IF($B199="", "", CHOOSE(MONTH($B199), "Januar", "Februar", "März", "April", "Mai", "Juni", "Juli", "August", "September", "Oktober", "November", "Dezember"))</f>
        <v/>
      </c>
      <c r="O199" s="14" t="str">
        <f t="shared" ref="O199:O206" si="32">IF($B199="", "", YEAR($B199))</f>
        <v/>
      </c>
      <c r="P199" s="14" t="str">
        <f t="shared" ref="P199:P206" si="33">IF($B199="", "", "Q"&amp;ROUNDUP(MONTH($B199)/3,0))</f>
        <v/>
      </c>
      <c r="Q199" s="14" t="str">
        <f t="shared" ref="Q199:Q206" si="34">IF($B199="", "", IF($C199="Einnahme", "USt Einnahmen", IF($C199="Ausgabe", "Vorsteuer", IF($D199="Umsatzsteuer-Vorauszahlung", "USt-Zahlung", "Nicht relevant"))))</f>
        <v/>
      </c>
      <c r="R199" s="9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9"/>
      <c r="B200" s="24"/>
      <c r="C200" s="9"/>
      <c r="D200" s="9"/>
      <c r="E200" s="9"/>
      <c r="F200" s="9"/>
      <c r="G200" s="11"/>
      <c r="H200" s="12"/>
      <c r="I200" s="13" t="str">
        <f>IF(OR($B200="", $G200=""), "", IF(Einstellungen!$B$7="Ja", 0, ROUND($G200*$H200, 2)))</f>
        <v/>
      </c>
      <c r="J200" s="13" t="str">
        <f t="shared" si="30"/>
        <v/>
      </c>
      <c r="K200" s="9"/>
      <c r="L200" s="9"/>
      <c r="M200" s="9"/>
      <c r="N200" s="14" t="str">
        <f t="shared" si="31"/>
        <v/>
      </c>
      <c r="O200" s="14" t="str">
        <f t="shared" si="32"/>
        <v/>
      </c>
      <c r="P200" s="14" t="str">
        <f t="shared" si="33"/>
        <v/>
      </c>
      <c r="Q200" s="14" t="str">
        <f t="shared" si="34"/>
        <v/>
      </c>
      <c r="R200" s="9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9"/>
      <c r="B201" s="24"/>
      <c r="C201" s="9"/>
      <c r="D201" s="9"/>
      <c r="E201" s="9"/>
      <c r="F201" s="9"/>
      <c r="G201" s="11"/>
      <c r="H201" s="12"/>
      <c r="I201" s="13" t="str">
        <f>IF(OR($B201="", $G201=""), "", IF(Einstellungen!$B$7="Ja", 0, ROUND($G201*$H201, 2)))</f>
        <v/>
      </c>
      <c r="J201" s="13" t="str">
        <f t="shared" si="30"/>
        <v/>
      </c>
      <c r="K201" s="9"/>
      <c r="L201" s="9"/>
      <c r="M201" s="9"/>
      <c r="N201" s="14" t="str">
        <f t="shared" si="31"/>
        <v/>
      </c>
      <c r="O201" s="14" t="str">
        <f t="shared" si="32"/>
        <v/>
      </c>
      <c r="P201" s="14" t="str">
        <f t="shared" si="33"/>
        <v/>
      </c>
      <c r="Q201" s="14" t="str">
        <f t="shared" si="34"/>
        <v/>
      </c>
      <c r="R201" s="9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9"/>
      <c r="B202" s="24"/>
      <c r="C202" s="9"/>
      <c r="D202" s="9"/>
      <c r="E202" s="9"/>
      <c r="F202" s="9"/>
      <c r="G202" s="11"/>
      <c r="H202" s="12"/>
      <c r="I202" s="13" t="str">
        <f>IF(OR($B202="", $G202=""), "", IF(Einstellungen!$B$7="Ja", 0, ROUND($G202*$H202, 2)))</f>
        <v/>
      </c>
      <c r="J202" s="13" t="str">
        <f t="shared" si="30"/>
        <v/>
      </c>
      <c r="K202" s="9"/>
      <c r="L202" s="9"/>
      <c r="M202" s="9"/>
      <c r="N202" s="14" t="str">
        <f t="shared" si="31"/>
        <v/>
      </c>
      <c r="O202" s="14" t="str">
        <f t="shared" si="32"/>
        <v/>
      </c>
      <c r="P202" s="14" t="str">
        <f t="shared" si="33"/>
        <v/>
      </c>
      <c r="Q202" s="14" t="str">
        <f t="shared" si="34"/>
        <v/>
      </c>
      <c r="R202" s="9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9"/>
      <c r="B203" s="24"/>
      <c r="C203" s="9"/>
      <c r="D203" s="9"/>
      <c r="E203" s="9"/>
      <c r="F203" s="9"/>
      <c r="G203" s="11"/>
      <c r="H203" s="12"/>
      <c r="I203" s="13" t="str">
        <f>IF(OR($B203="", $G203=""), "", IF(Einstellungen!$B$7="Ja", 0, ROUND($G203*$H203, 2)))</f>
        <v/>
      </c>
      <c r="J203" s="13" t="str">
        <f t="shared" si="30"/>
        <v/>
      </c>
      <c r="K203" s="9"/>
      <c r="L203" s="9"/>
      <c r="M203" s="9"/>
      <c r="N203" s="14" t="str">
        <f t="shared" si="31"/>
        <v/>
      </c>
      <c r="O203" s="14" t="str">
        <f t="shared" si="32"/>
        <v/>
      </c>
      <c r="P203" s="14" t="str">
        <f t="shared" si="33"/>
        <v/>
      </c>
      <c r="Q203" s="14" t="str">
        <f t="shared" si="34"/>
        <v/>
      </c>
      <c r="R203" s="9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9"/>
      <c r="B204" s="24"/>
      <c r="C204" s="9"/>
      <c r="D204" s="9"/>
      <c r="E204" s="9"/>
      <c r="F204" s="9"/>
      <c r="G204" s="11"/>
      <c r="H204" s="12"/>
      <c r="I204" s="13" t="str">
        <f>IF(OR($B204="", $G204=""), "", IF(Einstellungen!$B$7="Ja", 0, ROUND($G204*$H204, 2)))</f>
        <v/>
      </c>
      <c r="J204" s="13" t="str">
        <f t="shared" si="30"/>
        <v/>
      </c>
      <c r="K204" s="9"/>
      <c r="L204" s="9"/>
      <c r="M204" s="9"/>
      <c r="N204" s="14" t="str">
        <f t="shared" si="31"/>
        <v/>
      </c>
      <c r="O204" s="14" t="str">
        <f t="shared" si="32"/>
        <v/>
      </c>
      <c r="P204" s="14" t="str">
        <f t="shared" si="33"/>
        <v/>
      </c>
      <c r="Q204" s="14" t="str">
        <f t="shared" si="34"/>
        <v/>
      </c>
      <c r="R204" s="9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9"/>
      <c r="B205" s="24"/>
      <c r="C205" s="9"/>
      <c r="D205" s="9"/>
      <c r="E205" s="9"/>
      <c r="F205" s="9"/>
      <c r="G205" s="11"/>
      <c r="H205" s="12"/>
      <c r="I205" s="13" t="str">
        <f>IF(OR($B205="", $G205=""), "", IF(Einstellungen!$B$7="Ja", 0, ROUND($G205*$H205, 2)))</f>
        <v/>
      </c>
      <c r="J205" s="13" t="str">
        <f t="shared" si="30"/>
        <v/>
      </c>
      <c r="K205" s="9"/>
      <c r="L205" s="9"/>
      <c r="M205" s="9"/>
      <c r="N205" s="14" t="str">
        <f t="shared" si="31"/>
        <v/>
      </c>
      <c r="O205" s="14" t="str">
        <f t="shared" si="32"/>
        <v/>
      </c>
      <c r="P205" s="14" t="str">
        <f t="shared" si="33"/>
        <v/>
      </c>
      <c r="Q205" s="14" t="str">
        <f t="shared" si="34"/>
        <v/>
      </c>
      <c r="R205" s="9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9"/>
      <c r="B206" s="24"/>
      <c r="C206" s="9"/>
      <c r="D206" s="9"/>
      <c r="E206" s="9"/>
      <c r="F206" s="9"/>
      <c r="G206" s="11"/>
      <c r="H206" s="12"/>
      <c r="I206" s="13" t="str">
        <f>IF(OR($B206="", $G206=""), "", IF(Einstellungen!$B$7="Ja", 0, ROUND($G206*$H206, 2)))</f>
        <v/>
      </c>
      <c r="J206" s="13" t="str">
        <f t="shared" si="30"/>
        <v/>
      </c>
      <c r="K206" s="9"/>
      <c r="L206" s="9"/>
      <c r="M206" s="9"/>
      <c r="N206" s="14" t="str">
        <f t="shared" si="31"/>
        <v/>
      </c>
      <c r="O206" s="14" t="str">
        <f t="shared" si="32"/>
        <v/>
      </c>
      <c r="P206" s="14" t="str">
        <f t="shared" si="33"/>
        <v/>
      </c>
      <c r="Q206" s="14" t="str">
        <f t="shared" si="34"/>
        <v/>
      </c>
      <c r="R206" s="9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</sheetData>
  <mergeCells count="2">
    <mergeCell ref="A1:R1"/>
    <mergeCell ref="A3:R4"/>
  </mergeCells>
  <conditionalFormatting sqref="C7:C206">
    <cfRule type="expression" dxfId="4" priority="2">
      <formula>$C7="Einnahme"</formula>
    </cfRule>
    <cfRule type="expression" dxfId="3" priority="3">
      <formula>$C7="Ausgabe"</formula>
    </cfRule>
  </conditionalFormatting>
  <conditionalFormatting sqref="L7:L206">
    <cfRule type="expression" dxfId="2" priority="1">
      <formula>$L7="Offen"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100-000000000000}">
          <x14:formula1>
            <xm:f>Einstellungen!$E$4:$E$7</xm:f>
          </x14:formula1>
          <xm:sqref>C7:C206</xm:sqref>
        </x14:dataValidation>
        <x14:dataValidation type="list" xr:uid="{00000000-0002-0000-0100-000001000000}">
          <x14:formula1>
            <xm:f>Einstellungen!$L$4:$L$22</xm:f>
          </x14:formula1>
          <xm:sqref>D7:D206</xm:sqref>
        </x14:dataValidation>
        <x14:dataValidation type="list" xr:uid="{00000000-0002-0000-0100-000002000000}">
          <x14:formula1>
            <xm:f>Einstellungen!$H$4:$H$6</xm:f>
          </x14:formula1>
          <xm:sqref>H7:H206</xm:sqref>
        </x14:dataValidation>
        <x14:dataValidation type="list" xr:uid="{00000000-0002-0000-0100-000003000000}">
          <x14:formula1>
            <xm:f>Einstellungen!$J$4:$J$7</xm:f>
          </x14:formula1>
          <xm:sqref>K7:K206</xm:sqref>
        </x14:dataValidation>
        <x14:dataValidation type="list" xr:uid="{00000000-0002-0000-0100-000004000000}">
          <x14:formula1>
            <xm:f>Einstellungen!$I$4:$I$6</xm:f>
          </x14:formula1>
          <xm:sqref>L7:L206</xm:sqref>
        </x14:dataValidation>
        <x14:dataValidation type="list" xr:uid="{00000000-0002-0000-0100-000005000000}">
          <x14:formula1>
            <xm:f>Einstellungen!$K$4:$K$7</xm:f>
          </x14:formula1>
          <xm:sqref>M7:M206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0"/>
  <sheetViews>
    <sheetView workbookViewId="0"/>
  </sheetViews>
  <sheetFormatPr baseColWidth="10" defaultColWidth="9" defaultRowHeight="15" x14ac:dyDescent="0.25"/>
  <cols>
    <col min="1" max="1" width="20" customWidth="1"/>
    <col min="2" max="2" width="30" customWidth="1"/>
    <col min="3" max="4" width="16" customWidth="1"/>
    <col min="5" max="5" width="4" customWidth="1"/>
    <col min="6" max="6" width="16" customWidth="1"/>
    <col min="7" max="11" width="14" customWidth="1"/>
    <col min="12" max="12" width="18" customWidth="1"/>
  </cols>
  <sheetData>
    <row r="1" spans="1:26" ht="27.95" customHeight="1" x14ac:dyDescent="0.25">
      <c r="A1" s="25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27" t="s">
        <v>134</v>
      </c>
      <c r="B3" s="26"/>
      <c r="C3" s="26"/>
      <c r="D3" s="26"/>
      <c r="E3" s="26"/>
      <c r="F3" s="26"/>
      <c r="G3" s="2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8" t="s">
        <v>135</v>
      </c>
      <c r="B5" s="8" t="s">
        <v>136</v>
      </c>
      <c r="C5" s="8" t="s">
        <v>21</v>
      </c>
      <c r="D5" s="8" t="s">
        <v>137</v>
      </c>
      <c r="E5" s="3"/>
      <c r="F5" s="6" t="s">
        <v>15</v>
      </c>
      <c r="G5" s="6" t="s">
        <v>138</v>
      </c>
      <c r="H5" s="6" t="s">
        <v>139</v>
      </c>
      <c r="I5" s="6" t="s">
        <v>140</v>
      </c>
      <c r="J5" s="6" t="s">
        <v>141</v>
      </c>
      <c r="K5" s="6" t="s">
        <v>142</v>
      </c>
      <c r="L5" s="6" t="s">
        <v>143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15" t="s">
        <v>144</v>
      </c>
      <c r="B6" s="16" t="s">
        <v>81</v>
      </c>
      <c r="C6" s="17">
        <f>SUMIFS(Buchungen!$G$7:$G$206,Buchungen!$D$7:$D$206,$B6,Buchungen!$O$7:$O$206,Einstellungen!$B$6)</f>
        <v>5950</v>
      </c>
      <c r="D6" s="17">
        <f>SUMIFS(Buchungen!$I$7:$I$206,Buchungen!$D$7:$D$206,$B6,Buchungen!$O$7:$O$206,Einstellungen!$B$6)</f>
        <v>1130.5</v>
      </c>
      <c r="E6" s="3"/>
      <c r="F6" s="1" t="s">
        <v>17</v>
      </c>
      <c r="G6" s="5">
        <f>SUMIFS(Buchungen!$I$7:$I$206,Buchungen!$C$7:$C$206,"Einnahme",Buchungen!$H$7:$H$206,19%,Buchungen!$N$7:$N$206,$F6,Buchungen!$O$7:$O$206,Einstellungen!$B$6)</f>
        <v>351.5</v>
      </c>
      <c r="H6" s="5">
        <f>SUMIFS(Buchungen!$I$7:$I$206,Buchungen!$C$7:$C$206,"Einnahme",Buchungen!$H$7:$H$206,7%,Buchungen!$N$7:$N$206,$F6,Buchungen!$O$7:$O$206,Einstellungen!$B$6)</f>
        <v>0</v>
      </c>
      <c r="I6" s="5">
        <f>SUMIFS(Buchungen!$I$7:$I$206,Buchungen!$C$7:$C$206,"Ausgabe",Buchungen!$H$7:$H$206,19%,Buchungen!$N$7:$N$206,$F6,Buchungen!$O$7:$O$206,Einstellungen!$B$6)</f>
        <v>58.620000000000005</v>
      </c>
      <c r="J6" s="5">
        <f>SUMIFS(Buchungen!$I$7:$I$206,Buchungen!$C$7:$C$206,"Ausgabe",Buchungen!$H$7:$H$206,7%,Buchungen!$N$7:$N$206,$F6,Buchungen!$O$7:$O$206,Einstellungen!$B$6)</f>
        <v>0</v>
      </c>
      <c r="K6" s="5">
        <f>SUMIFS(Buchungen!$G$7:$G$206,Buchungen!$C$7:$C$206,"Steuer",Buchungen!$D$7:$D$206,"Umsatzsteuer-Vorauszahlung",Buchungen!$N$7:$N$206,$F6,Buchungen!$O$7:$O$206,Einstellungen!$B$6)</f>
        <v>0</v>
      </c>
      <c r="L6" s="5">
        <f t="shared" ref="L6:L17" si="0">G6+H6-I6-J6-K6</f>
        <v>292.88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5" t="s">
        <v>144</v>
      </c>
      <c r="B7" s="16" t="s">
        <v>65</v>
      </c>
      <c r="C7" s="17">
        <f>SUMIFS(Buchungen!$G$7:$G$206,Buchungen!$D$7:$D$206,$B7,Buchungen!$O$7:$O$206,Einstellungen!$B$6)</f>
        <v>3950</v>
      </c>
      <c r="D7" s="17">
        <f>SUMIFS(Buchungen!$I$7:$I$206,Buchungen!$D$7:$D$206,$B7,Buchungen!$O$7:$O$206,Einstellungen!$B$6)</f>
        <v>750.5</v>
      </c>
      <c r="E7" s="3"/>
      <c r="F7" s="1" t="s">
        <v>18</v>
      </c>
      <c r="G7" s="5">
        <f>SUMIFS(Buchungen!$I$7:$I$206,Buchungen!$C$7:$C$206,"Einnahme",Buchungen!$H$7:$H$206,19%,Buchungen!$N$7:$N$206,$F7,Buchungen!$O$7:$O$206,Einstellungen!$B$6)</f>
        <v>608</v>
      </c>
      <c r="H7" s="5">
        <f>SUMIFS(Buchungen!$I$7:$I$206,Buchungen!$C$7:$C$206,"Einnahme",Buchungen!$H$7:$H$206,7%,Buchungen!$N$7:$N$206,$F7,Buchungen!$O$7:$O$206,Einstellungen!$B$6)</f>
        <v>0</v>
      </c>
      <c r="I7" s="5">
        <f>SUMIFS(Buchungen!$I$7:$I$206,Buchungen!$C$7:$C$206,"Ausgabe",Buchungen!$H$7:$H$206,19%,Buchungen!$N$7:$N$206,$F7,Buchungen!$O$7:$O$206,Einstellungen!$B$6)</f>
        <v>96.9</v>
      </c>
      <c r="J7" s="5">
        <f>SUMIFS(Buchungen!$I$7:$I$206,Buchungen!$C$7:$C$206,"Ausgabe",Buchungen!$H$7:$H$206,7%,Buchungen!$N$7:$N$206,$F7,Buchungen!$O$7:$O$206,Einstellungen!$B$6)</f>
        <v>0</v>
      </c>
      <c r="K7" s="5">
        <f>SUMIFS(Buchungen!$G$7:$G$206,Buchungen!$C$7:$C$206,"Steuer",Buchungen!$D$7:$D$206,"Umsatzsteuer-Vorauszahlung",Buchungen!$N$7:$N$206,$F7,Buchungen!$O$7:$O$206,Einstellungen!$B$6)</f>
        <v>0</v>
      </c>
      <c r="L7" s="5">
        <f t="shared" si="0"/>
        <v>511.1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 t="s">
        <v>144</v>
      </c>
      <c r="B8" s="16" t="s">
        <v>92</v>
      </c>
      <c r="C8" s="17">
        <f>SUMIFS(Buchungen!$G$7:$G$206,Buchungen!$D$7:$D$206,$B8,Buchungen!$O$7:$O$206,Einstellungen!$B$6)</f>
        <v>1450</v>
      </c>
      <c r="D8" s="17">
        <f>SUMIFS(Buchungen!$I$7:$I$206,Buchungen!$D$7:$D$206,$B8,Buchungen!$O$7:$O$206,Einstellungen!$B$6)</f>
        <v>275.5</v>
      </c>
      <c r="E8" s="3"/>
      <c r="F8" s="1" t="s">
        <v>19</v>
      </c>
      <c r="G8" s="5">
        <f>SUMIFS(Buchungen!$I$7:$I$206,Buchungen!$C$7:$C$206,"Einnahme",Buchungen!$H$7:$H$206,19%,Buchungen!$N$7:$N$206,$F8,Buchungen!$O$7:$O$206,Einstellungen!$B$6)</f>
        <v>275.5</v>
      </c>
      <c r="H8" s="5">
        <f>SUMIFS(Buchungen!$I$7:$I$206,Buchungen!$C$7:$C$206,"Einnahme",Buchungen!$H$7:$H$206,7%,Buchungen!$N$7:$N$206,$F8,Buchungen!$O$7:$O$206,Einstellungen!$B$6)</f>
        <v>0</v>
      </c>
      <c r="I8" s="5">
        <f>SUMIFS(Buchungen!$I$7:$I$206,Buchungen!$C$7:$C$206,"Ausgabe",Buchungen!$H$7:$H$206,19%,Buchungen!$N$7:$N$206,$F8,Buchungen!$O$7:$O$206,Einstellungen!$B$6)</f>
        <v>14.21</v>
      </c>
      <c r="J8" s="5">
        <f>SUMIFS(Buchungen!$I$7:$I$206,Buchungen!$C$7:$C$206,"Ausgabe",Buchungen!$H$7:$H$206,7%,Buchungen!$N$7:$N$206,$F8,Buchungen!$O$7:$O$206,Einstellungen!$B$6)</f>
        <v>6.76</v>
      </c>
      <c r="K8" s="5">
        <f>SUMIFS(Buchungen!$G$7:$G$206,Buchungen!$C$7:$C$206,"Steuer",Buchungen!$D$7:$D$206,"Umsatzsteuer-Vorauszahlung",Buchungen!$N$7:$N$206,$F8,Buchungen!$O$7:$O$206,Einstellungen!$B$6)</f>
        <v>0</v>
      </c>
      <c r="L8" s="5">
        <f t="shared" si="0"/>
        <v>254.53000000000003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5" t="s">
        <v>144</v>
      </c>
      <c r="B9" s="16" t="s">
        <v>106</v>
      </c>
      <c r="C9" s="17">
        <f>SUMIFS(Buchungen!$G$7:$G$206,Buchungen!$D$7:$D$206,$B9,Buchungen!$O$7:$O$206,Einstellungen!$B$6)</f>
        <v>850</v>
      </c>
      <c r="D9" s="17">
        <f>SUMIFS(Buchungen!$I$7:$I$206,Buchungen!$D$7:$D$206,$B9,Buchungen!$O$7:$O$206,Einstellungen!$B$6)</f>
        <v>161.5</v>
      </c>
      <c r="E9" s="3"/>
      <c r="F9" s="1" t="s">
        <v>23</v>
      </c>
      <c r="G9" s="5">
        <f>SUMIFS(Buchungen!$I$7:$I$206,Buchungen!$C$7:$C$206,"Einnahme",Buchungen!$H$7:$H$206,19%,Buchungen!$N$7:$N$206,$F9,Buchungen!$O$7:$O$206,Einstellungen!$B$6)</f>
        <v>161.5</v>
      </c>
      <c r="H9" s="5">
        <f>SUMIFS(Buchungen!$I$7:$I$206,Buchungen!$C$7:$C$206,"Einnahme",Buchungen!$H$7:$H$206,7%,Buchungen!$N$7:$N$206,$F9,Buchungen!$O$7:$O$206,Einstellungen!$B$6)</f>
        <v>0</v>
      </c>
      <c r="I9" s="5">
        <f>SUMIFS(Buchungen!$I$7:$I$206,Buchungen!$C$7:$C$206,"Ausgabe",Buchungen!$H$7:$H$206,19%,Buchungen!$N$7:$N$206,$F9,Buchungen!$O$7:$O$206,Einstellungen!$B$6)</f>
        <v>24.51</v>
      </c>
      <c r="J9" s="5">
        <f>SUMIFS(Buchungen!$I$7:$I$206,Buchungen!$C$7:$C$206,"Ausgabe",Buchungen!$H$7:$H$206,7%,Buchungen!$N$7:$N$206,$F9,Buchungen!$O$7:$O$206,Einstellungen!$B$6)</f>
        <v>0</v>
      </c>
      <c r="K9" s="5">
        <f>SUMIFS(Buchungen!$G$7:$G$206,Buchungen!$C$7:$C$206,"Steuer",Buchungen!$D$7:$D$206,"Umsatzsteuer-Vorauszahlung",Buchungen!$N$7:$N$206,$F9,Buchungen!$O$7:$O$206,Einstellungen!$B$6)</f>
        <v>1030</v>
      </c>
      <c r="L9" s="5">
        <f t="shared" si="0"/>
        <v>-893.01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5" t="s">
        <v>144</v>
      </c>
      <c r="B10" s="16" t="s">
        <v>145</v>
      </c>
      <c r="C10" s="17">
        <f>SUMIFS(Buchungen!$G$7:$G$206,Buchungen!$D$7:$D$206,$B10,Buchungen!$O$7:$O$206,Einstellungen!$B$6)</f>
        <v>0</v>
      </c>
      <c r="D10" s="17">
        <f>SUMIFS(Buchungen!$I$7:$I$206,Buchungen!$D$7:$D$206,$B10,Buchungen!$O$7:$O$206,Einstellungen!$B$6)</f>
        <v>0</v>
      </c>
      <c r="E10" s="3"/>
      <c r="F10" s="1" t="s">
        <v>25</v>
      </c>
      <c r="G10" s="5">
        <f>SUMIFS(Buchungen!$I$7:$I$206,Buchungen!$C$7:$C$206,"Einnahme",Buchungen!$H$7:$H$206,19%,Buchungen!$N$7:$N$206,$F10,Buchungen!$O$7:$O$206,Einstellungen!$B$6)</f>
        <v>399</v>
      </c>
      <c r="H10" s="5">
        <f>SUMIFS(Buchungen!$I$7:$I$206,Buchungen!$C$7:$C$206,"Einnahme",Buchungen!$H$7:$H$206,7%,Buchungen!$N$7:$N$206,$F10,Buchungen!$O$7:$O$206,Einstellungen!$B$6)</f>
        <v>0</v>
      </c>
      <c r="I10" s="5">
        <f>SUMIFS(Buchungen!$I$7:$I$206,Buchungen!$C$7:$C$206,"Ausgabe",Buchungen!$H$7:$H$206,19%,Buchungen!$N$7:$N$206,$F10,Buchungen!$O$7:$O$206,Einstellungen!$B$6)</f>
        <v>7.98</v>
      </c>
      <c r="J10" s="5">
        <f>SUMIFS(Buchungen!$I$7:$I$206,Buchungen!$C$7:$C$206,"Ausgabe",Buchungen!$H$7:$H$206,7%,Buchungen!$N$7:$N$206,$F10,Buchungen!$O$7:$O$206,Einstellungen!$B$6)</f>
        <v>0</v>
      </c>
      <c r="K10" s="5">
        <f>SUMIFS(Buchungen!$G$7:$G$206,Buchungen!$C$7:$C$206,"Steuer",Buchungen!$D$7:$D$206,"Umsatzsteuer-Vorauszahlung",Buchungen!$N$7:$N$206,$F10,Buchungen!$O$7:$O$206,Einstellungen!$B$6)</f>
        <v>0</v>
      </c>
      <c r="L10" s="5">
        <f t="shared" si="0"/>
        <v>391.02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8" t="s">
        <v>146</v>
      </c>
      <c r="B11" s="16" t="s">
        <v>24</v>
      </c>
      <c r="C11" s="17">
        <f>SUMIFS(Buchungen!$G$7:$G$206,Buchungen!$D$7:$D$206,$B11,Buchungen!$O$7:$O$206,Einstellungen!$B$6)</f>
        <v>240</v>
      </c>
      <c r="D11" s="17">
        <f>SUMIFS(Buchungen!$I$7:$I$206,Buchungen!$D$7:$D$206,$B11,Buchungen!$O$7:$O$206,Einstellungen!$B$6)</f>
        <v>45.6</v>
      </c>
      <c r="E11" s="3"/>
      <c r="F11" s="1" t="s">
        <v>27</v>
      </c>
      <c r="G11" s="5">
        <f>SUMIFS(Buchungen!$I$7:$I$206,Buchungen!$C$7:$C$206,"Einnahme",Buchungen!$H$7:$H$206,19%,Buchungen!$N$7:$N$206,$F11,Buchungen!$O$7:$O$206,Einstellungen!$B$6)</f>
        <v>522.5</v>
      </c>
      <c r="H11" s="5">
        <f>SUMIFS(Buchungen!$I$7:$I$206,Buchungen!$C$7:$C$206,"Einnahme",Buchungen!$H$7:$H$206,7%,Buchungen!$N$7:$N$206,$F11,Buchungen!$O$7:$O$206,Einstellungen!$B$6)</f>
        <v>0</v>
      </c>
      <c r="I11" s="5">
        <f>SUMIFS(Buchungen!$I$7:$I$206,Buchungen!$C$7:$C$206,"Ausgabe",Buchungen!$H$7:$H$206,19%,Buchungen!$N$7:$N$206,$F11,Buchungen!$O$7:$O$206,Einstellungen!$B$6)</f>
        <v>112.10000000000001</v>
      </c>
      <c r="J11" s="5">
        <f>SUMIFS(Buchungen!$I$7:$I$206,Buchungen!$C$7:$C$206,"Ausgabe",Buchungen!$H$7:$H$206,7%,Buchungen!$N$7:$N$206,$F11,Buchungen!$O$7:$O$206,Einstellungen!$B$6)</f>
        <v>0</v>
      </c>
      <c r="K11" s="5">
        <f>SUMIFS(Buchungen!$G$7:$G$206,Buchungen!$C$7:$C$206,"Steuer",Buchungen!$D$7:$D$206,"Umsatzsteuer-Vorauszahlung",Buchungen!$N$7:$N$206,$F11,Buchungen!$O$7:$O$206,Einstellungen!$B$6)</f>
        <v>0</v>
      </c>
      <c r="L11" s="5">
        <f t="shared" si="0"/>
        <v>410.4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8" t="s">
        <v>146</v>
      </c>
      <c r="B12" s="16" t="s">
        <v>26</v>
      </c>
      <c r="C12" s="17">
        <f>SUMIFS(Buchungen!$G$7:$G$206,Buchungen!$D$7:$D$206,$B12,Buchungen!$O$7:$O$206,Einstellungen!$B$6)</f>
        <v>74.8</v>
      </c>
      <c r="D12" s="17">
        <f>SUMIFS(Buchungen!$I$7:$I$206,Buchungen!$D$7:$D$206,$B12,Buchungen!$O$7:$O$206,Einstellungen!$B$6)</f>
        <v>14.21</v>
      </c>
      <c r="E12" s="3"/>
      <c r="F12" s="1" t="s">
        <v>29</v>
      </c>
      <c r="G12" s="5">
        <f>SUMIFS(Buchungen!$I$7:$I$206,Buchungen!$C$7:$C$206,"Einnahme",Buchungen!$H$7:$H$206,19%,Buchungen!$N$7:$N$206,$F12,Buchungen!$O$7:$O$206,Einstellungen!$B$6)</f>
        <v>0</v>
      </c>
      <c r="H12" s="5">
        <f>SUMIFS(Buchungen!$I$7:$I$206,Buchungen!$C$7:$C$206,"Einnahme",Buchungen!$H$7:$H$206,7%,Buchungen!$N$7:$N$206,$F12,Buchungen!$O$7:$O$206,Einstellungen!$B$6)</f>
        <v>0</v>
      </c>
      <c r="I12" s="5">
        <f>SUMIFS(Buchungen!$I$7:$I$206,Buchungen!$C$7:$C$206,"Ausgabe",Buchungen!$H$7:$H$206,19%,Buchungen!$N$7:$N$206,$F12,Buchungen!$O$7:$O$206,Einstellungen!$B$6)</f>
        <v>0</v>
      </c>
      <c r="J12" s="5">
        <f>SUMIFS(Buchungen!$I$7:$I$206,Buchungen!$C$7:$C$206,"Ausgabe",Buchungen!$H$7:$H$206,7%,Buchungen!$N$7:$N$206,$F12,Buchungen!$O$7:$O$206,Einstellungen!$B$6)</f>
        <v>0</v>
      </c>
      <c r="K12" s="5">
        <f>SUMIFS(Buchungen!$G$7:$G$206,Buchungen!$C$7:$C$206,"Steuer",Buchungen!$D$7:$D$206,"Umsatzsteuer-Vorauszahlung",Buchungen!$N$7:$N$206,$F12,Buchungen!$O$7:$O$206,Einstellungen!$B$6)</f>
        <v>0</v>
      </c>
      <c r="L12" s="5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8" t="s">
        <v>146</v>
      </c>
      <c r="B13" s="16" t="s">
        <v>28</v>
      </c>
      <c r="C13" s="17">
        <f>SUMIFS(Buchungen!$G$7:$G$206,Buchungen!$D$7:$D$206,$B13,Buchungen!$O$7:$O$206,Einstellungen!$B$6)</f>
        <v>68.5</v>
      </c>
      <c r="D13" s="17">
        <f>SUMIFS(Buchungen!$I$7:$I$206,Buchungen!$D$7:$D$206,$B13,Buchungen!$O$7:$O$206,Einstellungen!$B$6)</f>
        <v>13.02</v>
      </c>
      <c r="E13" s="3"/>
      <c r="F13" s="1" t="s">
        <v>31</v>
      </c>
      <c r="G13" s="5">
        <f>SUMIFS(Buchungen!$I$7:$I$206,Buchungen!$C$7:$C$206,"Einnahme",Buchungen!$H$7:$H$206,19%,Buchungen!$N$7:$N$206,$F13,Buchungen!$O$7:$O$206,Einstellungen!$B$6)</f>
        <v>0</v>
      </c>
      <c r="H13" s="5">
        <f>SUMIFS(Buchungen!$I$7:$I$206,Buchungen!$C$7:$C$206,"Einnahme",Buchungen!$H$7:$H$206,7%,Buchungen!$N$7:$N$206,$F13,Buchungen!$O$7:$O$206,Einstellungen!$B$6)</f>
        <v>0</v>
      </c>
      <c r="I13" s="5">
        <f>SUMIFS(Buchungen!$I$7:$I$206,Buchungen!$C$7:$C$206,"Ausgabe",Buchungen!$H$7:$H$206,19%,Buchungen!$N$7:$N$206,$F13,Buchungen!$O$7:$O$206,Einstellungen!$B$6)</f>
        <v>0</v>
      </c>
      <c r="J13" s="5">
        <f>SUMIFS(Buchungen!$I$7:$I$206,Buchungen!$C$7:$C$206,"Ausgabe",Buchungen!$H$7:$H$206,7%,Buchungen!$N$7:$N$206,$F13,Buchungen!$O$7:$O$206,Einstellungen!$B$6)</f>
        <v>0</v>
      </c>
      <c r="K13" s="5">
        <f>SUMIFS(Buchungen!$G$7:$G$206,Buchungen!$C$7:$C$206,"Steuer",Buchungen!$D$7:$D$206,"Umsatzsteuer-Vorauszahlung",Buchungen!$N$7:$N$206,$F13,Buchungen!$O$7:$O$206,Einstellungen!$B$6)</f>
        <v>0</v>
      </c>
      <c r="L13" s="5">
        <f t="shared" si="0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18" t="s">
        <v>146</v>
      </c>
      <c r="B14" s="16" t="s">
        <v>30</v>
      </c>
      <c r="C14" s="17">
        <f>SUMIFS(Buchungen!$G$7:$G$206,Buchungen!$D$7:$D$206,$B14,Buchungen!$O$7:$O$206,Einstellungen!$B$6)</f>
        <v>96.6</v>
      </c>
      <c r="D14" s="17">
        <f>SUMIFS(Buchungen!$I$7:$I$206,Buchungen!$D$7:$D$206,$B14,Buchungen!$O$7:$O$206,Einstellungen!$B$6)</f>
        <v>6.76</v>
      </c>
      <c r="E14" s="3"/>
      <c r="F14" s="1" t="s">
        <v>33</v>
      </c>
      <c r="G14" s="5">
        <f>SUMIFS(Buchungen!$I$7:$I$206,Buchungen!$C$7:$C$206,"Einnahme",Buchungen!$H$7:$H$206,19%,Buchungen!$N$7:$N$206,$F14,Buchungen!$O$7:$O$206,Einstellungen!$B$6)</f>
        <v>0</v>
      </c>
      <c r="H14" s="5">
        <f>SUMIFS(Buchungen!$I$7:$I$206,Buchungen!$C$7:$C$206,"Einnahme",Buchungen!$H$7:$H$206,7%,Buchungen!$N$7:$N$206,$F14,Buchungen!$O$7:$O$206,Einstellungen!$B$6)</f>
        <v>0</v>
      </c>
      <c r="I14" s="5">
        <f>SUMIFS(Buchungen!$I$7:$I$206,Buchungen!$C$7:$C$206,"Ausgabe",Buchungen!$H$7:$H$206,19%,Buchungen!$N$7:$N$206,$F14,Buchungen!$O$7:$O$206,Einstellungen!$B$6)</f>
        <v>0</v>
      </c>
      <c r="J14" s="5">
        <f>SUMIFS(Buchungen!$I$7:$I$206,Buchungen!$C$7:$C$206,"Ausgabe",Buchungen!$H$7:$H$206,7%,Buchungen!$N$7:$N$206,$F14,Buchungen!$O$7:$O$206,Einstellungen!$B$6)</f>
        <v>0</v>
      </c>
      <c r="K14" s="5">
        <f>SUMIFS(Buchungen!$G$7:$G$206,Buchungen!$C$7:$C$206,"Steuer",Buchungen!$D$7:$D$206,"Umsatzsteuer-Vorauszahlung",Buchungen!$N$7:$N$206,$F14,Buchungen!$O$7:$O$206,Einstellungen!$B$6)</f>
        <v>0</v>
      </c>
      <c r="L14" s="5">
        <f t="shared" si="0"/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18" t="s">
        <v>146</v>
      </c>
      <c r="B15" s="16" t="s">
        <v>32</v>
      </c>
      <c r="C15" s="17">
        <f>SUMIFS(Buchungen!$G$7:$G$206,Buchungen!$D$7:$D$206,$B15,Buchungen!$O$7:$O$206,Einstellungen!$B$6)</f>
        <v>42</v>
      </c>
      <c r="D15" s="17">
        <f>SUMIFS(Buchungen!$I$7:$I$206,Buchungen!$D$7:$D$206,$B15,Buchungen!$O$7:$O$206,Einstellungen!$B$6)</f>
        <v>7.98</v>
      </c>
      <c r="E15" s="3"/>
      <c r="F15" s="1" t="s">
        <v>35</v>
      </c>
      <c r="G15" s="5">
        <f>SUMIFS(Buchungen!$I$7:$I$206,Buchungen!$C$7:$C$206,"Einnahme",Buchungen!$H$7:$H$206,19%,Buchungen!$N$7:$N$206,$F15,Buchungen!$O$7:$O$206,Einstellungen!$B$6)</f>
        <v>0</v>
      </c>
      <c r="H15" s="5">
        <f>SUMIFS(Buchungen!$I$7:$I$206,Buchungen!$C$7:$C$206,"Einnahme",Buchungen!$H$7:$H$206,7%,Buchungen!$N$7:$N$206,$F15,Buchungen!$O$7:$O$206,Einstellungen!$B$6)</f>
        <v>0</v>
      </c>
      <c r="I15" s="5">
        <f>SUMIFS(Buchungen!$I$7:$I$206,Buchungen!$C$7:$C$206,"Ausgabe",Buchungen!$H$7:$H$206,19%,Buchungen!$N$7:$N$206,$F15,Buchungen!$O$7:$O$206,Einstellungen!$B$6)</f>
        <v>0</v>
      </c>
      <c r="J15" s="5">
        <f>SUMIFS(Buchungen!$I$7:$I$206,Buchungen!$C$7:$C$206,"Ausgabe",Buchungen!$H$7:$H$206,7%,Buchungen!$N$7:$N$206,$F15,Buchungen!$O$7:$O$206,Einstellungen!$B$6)</f>
        <v>0</v>
      </c>
      <c r="K15" s="5">
        <f>SUMIFS(Buchungen!$G$7:$G$206,Buchungen!$C$7:$C$206,"Steuer",Buchungen!$D$7:$D$206,"Umsatzsteuer-Vorauszahlung",Buchungen!$N$7:$N$206,$F15,Buchungen!$O$7:$O$206,Einstellungen!$B$6)</f>
        <v>0</v>
      </c>
      <c r="L15" s="5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8" t="s">
        <v>146</v>
      </c>
      <c r="B16" s="16" t="s">
        <v>34</v>
      </c>
      <c r="C16" s="17">
        <f>SUMIFS(Buchungen!$G$7:$G$206,Buchungen!$D$7:$D$206,$B16,Buchungen!$O$7:$O$206,Einstellungen!$B$6)</f>
        <v>320</v>
      </c>
      <c r="D16" s="17">
        <f>SUMIFS(Buchungen!$I$7:$I$206,Buchungen!$D$7:$D$206,$B16,Buchungen!$O$7:$O$206,Einstellungen!$B$6)</f>
        <v>60.8</v>
      </c>
      <c r="E16" s="3"/>
      <c r="F16" s="1" t="s">
        <v>37</v>
      </c>
      <c r="G16" s="5">
        <f>SUMIFS(Buchungen!$I$7:$I$206,Buchungen!$C$7:$C$206,"Einnahme",Buchungen!$H$7:$H$206,19%,Buchungen!$N$7:$N$206,$F16,Buchungen!$O$7:$O$206,Einstellungen!$B$6)</f>
        <v>0</v>
      </c>
      <c r="H16" s="5">
        <f>SUMIFS(Buchungen!$I$7:$I$206,Buchungen!$C$7:$C$206,"Einnahme",Buchungen!$H$7:$H$206,7%,Buchungen!$N$7:$N$206,$F16,Buchungen!$O$7:$O$206,Einstellungen!$B$6)</f>
        <v>0</v>
      </c>
      <c r="I16" s="5">
        <f>SUMIFS(Buchungen!$I$7:$I$206,Buchungen!$C$7:$C$206,"Ausgabe",Buchungen!$H$7:$H$206,19%,Buchungen!$N$7:$N$206,$F16,Buchungen!$O$7:$O$206,Einstellungen!$B$6)</f>
        <v>0</v>
      </c>
      <c r="J16" s="5">
        <f>SUMIFS(Buchungen!$I$7:$I$206,Buchungen!$C$7:$C$206,"Ausgabe",Buchungen!$H$7:$H$206,7%,Buchungen!$N$7:$N$206,$F16,Buchungen!$O$7:$O$206,Einstellungen!$B$6)</f>
        <v>0</v>
      </c>
      <c r="K16" s="5">
        <f>SUMIFS(Buchungen!$G$7:$G$206,Buchungen!$C$7:$C$206,"Steuer",Buchungen!$D$7:$D$206,"Umsatzsteuer-Vorauszahlung",Buchungen!$N$7:$N$206,$F16,Buchungen!$O$7:$O$206,Einstellungen!$B$6)</f>
        <v>0</v>
      </c>
      <c r="L16" s="5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18" t="s">
        <v>146</v>
      </c>
      <c r="B17" s="16" t="s">
        <v>36</v>
      </c>
      <c r="C17" s="17">
        <f>SUMIFS(Buchungen!$G$7:$G$206,Buchungen!$D$7:$D$206,$B17,Buchungen!$O$7:$O$206,Einstellungen!$B$6)</f>
        <v>190</v>
      </c>
      <c r="D17" s="17">
        <f>SUMIFS(Buchungen!$I$7:$I$206,Buchungen!$D$7:$D$206,$B17,Buchungen!$O$7:$O$206,Einstellungen!$B$6)</f>
        <v>36.1</v>
      </c>
      <c r="E17" s="3"/>
      <c r="F17" s="1" t="s">
        <v>39</v>
      </c>
      <c r="G17" s="5">
        <f>SUMIFS(Buchungen!$I$7:$I$206,Buchungen!$C$7:$C$206,"Einnahme",Buchungen!$H$7:$H$206,19%,Buchungen!$N$7:$N$206,$F17,Buchungen!$O$7:$O$206,Einstellungen!$B$6)</f>
        <v>0</v>
      </c>
      <c r="H17" s="5">
        <f>SUMIFS(Buchungen!$I$7:$I$206,Buchungen!$C$7:$C$206,"Einnahme",Buchungen!$H$7:$H$206,7%,Buchungen!$N$7:$N$206,$F17,Buchungen!$O$7:$O$206,Einstellungen!$B$6)</f>
        <v>0</v>
      </c>
      <c r="I17" s="5">
        <f>SUMIFS(Buchungen!$I$7:$I$206,Buchungen!$C$7:$C$206,"Ausgabe",Buchungen!$H$7:$H$206,19%,Buchungen!$N$7:$N$206,$F17,Buchungen!$O$7:$O$206,Einstellungen!$B$6)</f>
        <v>0</v>
      </c>
      <c r="J17" s="5">
        <f>SUMIFS(Buchungen!$I$7:$I$206,Buchungen!$C$7:$C$206,"Ausgabe",Buchungen!$H$7:$H$206,7%,Buchungen!$N$7:$N$206,$F17,Buchungen!$O$7:$O$206,Einstellungen!$B$6)</f>
        <v>0</v>
      </c>
      <c r="K17" s="5">
        <f>SUMIFS(Buchungen!$G$7:$G$206,Buchungen!$C$7:$C$206,"Steuer",Buchungen!$D$7:$D$206,"Umsatzsteuer-Vorauszahlung",Buchungen!$N$7:$N$206,$F17,Buchungen!$O$7:$O$206,Einstellungen!$B$6)</f>
        <v>0</v>
      </c>
      <c r="L17" s="5">
        <f t="shared" si="0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8" t="s">
        <v>146</v>
      </c>
      <c r="B18" s="16" t="s">
        <v>38</v>
      </c>
      <c r="C18" s="17">
        <f>SUMIFS(Buchungen!$G$7:$G$206,Buchungen!$D$7:$D$206,$B18,Buchungen!$O$7:$O$206,Einstellungen!$B$6)</f>
        <v>410</v>
      </c>
      <c r="D18" s="17">
        <f>SUMIFS(Buchungen!$I$7:$I$206,Buchungen!$D$7:$D$206,$B18,Buchungen!$O$7:$O$206,Einstellungen!$B$6)</f>
        <v>77.900000000000006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18" t="s">
        <v>146</v>
      </c>
      <c r="B19" s="16" t="s">
        <v>40</v>
      </c>
      <c r="C19" s="17">
        <f>SUMIFS(Buchungen!$G$7:$G$206,Buchungen!$D$7:$D$206,$B19,Buchungen!$O$7:$O$206,Einstellungen!$B$6)</f>
        <v>180</v>
      </c>
      <c r="D19" s="17">
        <f>SUMIFS(Buchungen!$I$7:$I$206,Buchungen!$D$7:$D$206,$B19,Buchungen!$O$7:$O$206,Einstellungen!$B$6)</f>
        <v>34.200000000000003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8" t="s">
        <v>146</v>
      </c>
      <c r="B20" s="16" t="s">
        <v>41</v>
      </c>
      <c r="C20" s="17">
        <f>SUMIFS(Buchungen!$G$7:$G$206,Buchungen!$D$7:$D$206,$B20,Buchungen!$O$7:$O$206,Einstellungen!$B$6)</f>
        <v>9.9</v>
      </c>
      <c r="D20" s="17">
        <f>SUMIFS(Buchungen!$I$7:$I$206,Buchungen!$D$7:$D$206,$B20,Buchungen!$O$7:$O$206,Einstellungen!$B$6)</f>
        <v>0</v>
      </c>
      <c r="E20" s="3"/>
      <c r="F20" s="6" t="s">
        <v>60</v>
      </c>
      <c r="G20" s="6" t="s">
        <v>16</v>
      </c>
      <c r="H20" s="6" t="s">
        <v>11</v>
      </c>
      <c r="I20" s="6" t="s">
        <v>147</v>
      </c>
      <c r="J20" s="6" t="s">
        <v>143</v>
      </c>
      <c r="K20" s="6" t="s">
        <v>148</v>
      </c>
      <c r="L20" s="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18" t="s">
        <v>146</v>
      </c>
      <c r="B21" s="16" t="s">
        <v>42</v>
      </c>
      <c r="C21" s="17">
        <f>SUMIFS(Buchungen!$G$7:$G$206,Buchungen!$D$7:$D$206,$B21,Buchungen!$O$7:$O$206,Einstellungen!$B$6)</f>
        <v>129</v>
      </c>
      <c r="D21" s="17">
        <f>SUMIFS(Buchungen!$I$7:$I$206,Buchungen!$D$7:$D$206,$B21,Buchungen!$O$7:$O$206,Einstellungen!$B$6)</f>
        <v>24.51</v>
      </c>
      <c r="E21" s="3"/>
      <c r="F21" s="1" t="s">
        <v>149</v>
      </c>
      <c r="G21" s="5">
        <f>SUMIFS(Buchungen!$I$7:$I$206,Buchungen!$C$7:$C$206,"Einnahme",Buchungen!$P$7:$P$206,$F21,Buchungen!$O$7:$O$206,Einstellungen!$B$6)</f>
        <v>1235</v>
      </c>
      <c r="H21" s="5">
        <f>SUMIFS(Buchungen!$I$7:$I$206,Buchungen!$C$7:$C$206,"Ausgabe",Buchungen!$P$7:$P$206,$F21,Buchungen!$O$7:$O$206,Einstellungen!$B$6)</f>
        <v>176.48999999999998</v>
      </c>
      <c r="I21" s="5">
        <f>SUMIFS(Buchungen!$G$7:$G$206,Buchungen!$C$7:$C$206,"Steuer",Buchungen!$D$7:$D$206,"Umsatzsteuer-Vorauszahlung",Buchungen!$P$7:$P$206,$F21,Buchungen!$O$7:$O$206,Einstellungen!$B$6)</f>
        <v>0</v>
      </c>
      <c r="J21" s="5">
        <f>G21-H21-I21</f>
        <v>1058.51</v>
      </c>
      <c r="K21" s="3" t="str">
        <f>IF(J21&gt;0,"Zahllast","Erstattung / Guthaben")</f>
        <v>Zahllast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18" t="s">
        <v>146</v>
      </c>
      <c r="B22" s="16" t="s">
        <v>44</v>
      </c>
      <c r="C22" s="17">
        <f>SUMIFS(Buchungen!$G$7:$G$206,Buchungen!$D$7:$D$206,$B22,Buchungen!$O$7:$O$206,Einstellungen!$B$6)</f>
        <v>0</v>
      </c>
      <c r="D22" s="17">
        <f>SUMIFS(Buchungen!$I$7:$I$206,Buchungen!$D$7:$D$206,$B22,Buchungen!$O$7:$O$206,Einstellungen!$B$6)</f>
        <v>0</v>
      </c>
      <c r="E22" s="3"/>
      <c r="F22" s="1" t="s">
        <v>150</v>
      </c>
      <c r="G22" s="5">
        <f>SUMIFS(Buchungen!$I$7:$I$206,Buchungen!$C$7:$C$206,"Einnahme",Buchungen!$P$7:$P$206,$F22,Buchungen!$O$7:$O$206,Einstellungen!$B$6)</f>
        <v>1083</v>
      </c>
      <c r="H22" s="5">
        <f>SUMIFS(Buchungen!$I$7:$I$206,Buchungen!$C$7:$C$206,"Ausgabe",Buchungen!$P$7:$P$206,$F22,Buchungen!$O$7:$O$206,Einstellungen!$B$6)</f>
        <v>144.59000000000003</v>
      </c>
      <c r="I22" s="5">
        <f>SUMIFS(Buchungen!$G$7:$G$206,Buchungen!$C$7:$C$206,"Steuer",Buchungen!$D$7:$D$206,"Umsatzsteuer-Vorauszahlung",Buchungen!$P$7:$P$206,$F22,Buchungen!$O$7:$O$206,Einstellungen!$B$6)</f>
        <v>1030</v>
      </c>
      <c r="J22" s="5">
        <f>G22-H22-I22</f>
        <v>-91.590000000000032</v>
      </c>
      <c r="K22" s="3" t="str">
        <f>IF(J22&gt;0,"Zahllast","Erstattung / Guthaben")</f>
        <v>Erstattung / Guthaben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1" t="s">
        <v>151</v>
      </c>
      <c r="G23" s="5">
        <f>SUMIFS(Buchungen!$I$7:$I$206,Buchungen!$C$7:$C$206,"Einnahme",Buchungen!$P$7:$P$206,$F23,Buchungen!$O$7:$O$206,Einstellungen!$B$6)</f>
        <v>0</v>
      </c>
      <c r="H23" s="5">
        <f>SUMIFS(Buchungen!$I$7:$I$206,Buchungen!$C$7:$C$206,"Ausgabe",Buchungen!$P$7:$P$206,$F23,Buchungen!$O$7:$O$206,Einstellungen!$B$6)</f>
        <v>0</v>
      </c>
      <c r="I23" s="5">
        <f>SUMIFS(Buchungen!$G$7:$G$206,Buchungen!$C$7:$C$206,"Steuer",Buchungen!$D$7:$D$206,"Umsatzsteuer-Vorauszahlung",Buchungen!$P$7:$P$206,$F23,Buchungen!$O$7:$O$206,Einstellungen!$B$6)</f>
        <v>0</v>
      </c>
      <c r="J23" s="5">
        <f>G23-H23-I23</f>
        <v>0</v>
      </c>
      <c r="K23" s="3" t="str">
        <f>IF(J23&gt;0,"Zahllast","Erstattung / Guthaben")</f>
        <v>Erstattung / Guthaben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1" t="s">
        <v>152</v>
      </c>
      <c r="B24" s="3"/>
      <c r="C24" s="19">
        <f>SUM(C6:C10)</f>
        <v>12200</v>
      </c>
      <c r="D24" s="3"/>
      <c r="E24" s="3"/>
      <c r="F24" s="1" t="s">
        <v>153</v>
      </c>
      <c r="G24" s="5">
        <f>SUMIFS(Buchungen!$I$7:$I$206,Buchungen!$C$7:$C$206,"Einnahme",Buchungen!$P$7:$P$206,$F24,Buchungen!$O$7:$O$206,Einstellungen!$B$6)</f>
        <v>0</v>
      </c>
      <c r="H24" s="5">
        <f>SUMIFS(Buchungen!$I$7:$I$206,Buchungen!$C$7:$C$206,"Ausgabe",Buchungen!$P$7:$P$206,$F24,Buchungen!$O$7:$O$206,Einstellungen!$B$6)</f>
        <v>0</v>
      </c>
      <c r="I24" s="5">
        <f>SUMIFS(Buchungen!$G$7:$G$206,Buchungen!$C$7:$C$206,"Steuer",Buchungen!$D$7:$D$206,"Umsatzsteuer-Vorauszahlung",Buchungen!$P$7:$P$206,$F24,Buchungen!$O$7:$O$206,Einstellungen!$B$6)</f>
        <v>0</v>
      </c>
      <c r="J24" s="5">
        <f>G24-H24-I24</f>
        <v>0</v>
      </c>
      <c r="K24" s="3" t="str">
        <f>IF(J24&gt;0,"Zahllast","Erstattung / Guthaben")</f>
        <v>Erstattung / Guthaben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1" t="s">
        <v>154</v>
      </c>
      <c r="B25" s="3"/>
      <c r="C25" s="19">
        <f>SUM(C11:C22)</f>
        <v>1760.8000000000002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1" t="s">
        <v>155</v>
      </c>
      <c r="B26" s="3"/>
      <c r="C26" s="19">
        <f>C24-C25</f>
        <v>10439.200000000001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1" t="s">
        <v>156</v>
      </c>
      <c r="B27" s="3"/>
      <c r="C27" s="19">
        <f>SUMIFS(Buchungen!$I$7:$I$206,Buchungen!$C$7:$C$206,"Einnahme",Buchungen!$O$7:$O$206,Einstellungen!$B$6)</f>
        <v>2318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1" t="s">
        <v>157</v>
      </c>
      <c r="B28" s="3"/>
      <c r="C28" s="19">
        <f>SUMIFS(Buchungen!$I$7:$I$206,Buchungen!$C$7:$C$206,"Ausgabe",Buchungen!$O$7:$O$206,Einstellungen!$B$6)</f>
        <v>321.08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1" t="s">
        <v>158</v>
      </c>
      <c r="B29" s="3"/>
      <c r="C29" s="19">
        <f>C27-C28-SUMIFS(Buchungen!$G$7:$G$206,Buchungen!$C$7:$C$206,"Steuer",Buchungen!$D$7:$D$206,"Umsatzsteuer-Vorauszahlung",Buchungen!$O$7:$O$206,Einstellungen!$B$6)</f>
        <v>966.92000000000007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</sheetData>
  <mergeCells count="2">
    <mergeCell ref="A1:O1"/>
    <mergeCell ref="A3:G3"/>
  </mergeCells>
  <conditionalFormatting sqref="L6:L17">
    <cfRule type="expression" dxfId="1" priority="1">
      <formula>L6&gt;0</formula>
    </cfRule>
    <cfRule type="expression" dxfId="0" priority="2">
      <formula>L6&lt;0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50"/>
  <sheetViews>
    <sheetView workbookViewId="0"/>
  </sheetViews>
  <sheetFormatPr baseColWidth="10" defaultColWidth="9" defaultRowHeight="15" x14ac:dyDescent="0.25"/>
  <cols>
    <col min="1" max="1" width="24" customWidth="1"/>
    <col min="2" max="2" width="28" customWidth="1"/>
    <col min="3" max="3" width="44" customWidth="1"/>
    <col min="5" max="5" width="16" customWidth="1"/>
    <col min="6" max="6" width="26" customWidth="1"/>
    <col min="7" max="7" width="28" customWidth="1"/>
    <col min="8" max="9" width="14" customWidth="1"/>
    <col min="10" max="10" width="16" customWidth="1"/>
    <col min="11" max="11" width="18" customWidth="1"/>
    <col min="12" max="12" width="28" customWidth="1"/>
  </cols>
  <sheetData>
    <row r="1" spans="1:26" ht="27.95" customHeight="1" x14ac:dyDescent="0.25">
      <c r="A1" s="25" t="s">
        <v>159</v>
      </c>
      <c r="B1" s="26"/>
      <c r="C1" s="26"/>
      <c r="D1" s="26"/>
      <c r="E1" s="26"/>
      <c r="F1" s="26"/>
      <c r="G1" s="26"/>
      <c r="H1" s="2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8" t="s">
        <v>160</v>
      </c>
      <c r="B3" s="8" t="s">
        <v>161</v>
      </c>
      <c r="C3" s="8" t="s">
        <v>5</v>
      </c>
      <c r="D3" s="3"/>
      <c r="E3" s="8" t="s">
        <v>49</v>
      </c>
      <c r="F3" s="8" t="s">
        <v>162</v>
      </c>
      <c r="G3" s="8" t="s">
        <v>20</v>
      </c>
      <c r="H3" s="8" t="s">
        <v>163</v>
      </c>
      <c r="I3" s="8" t="s">
        <v>57</v>
      </c>
      <c r="J3" s="8" t="s">
        <v>56</v>
      </c>
      <c r="K3" s="8" t="s">
        <v>58</v>
      </c>
      <c r="L3" s="8" t="s">
        <v>164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1" t="s">
        <v>2</v>
      </c>
      <c r="B4" s="3" t="s">
        <v>165</v>
      </c>
      <c r="C4" s="20" t="s">
        <v>166</v>
      </c>
      <c r="D4" s="3"/>
      <c r="E4" s="21" t="s">
        <v>64</v>
      </c>
      <c r="F4" s="21" t="s">
        <v>81</v>
      </c>
      <c r="G4" s="21" t="s">
        <v>24</v>
      </c>
      <c r="H4" s="22">
        <v>0</v>
      </c>
      <c r="I4" s="21" t="s">
        <v>69</v>
      </c>
      <c r="J4" s="21" t="s">
        <v>68</v>
      </c>
      <c r="K4" s="21" t="s">
        <v>70</v>
      </c>
      <c r="L4" s="9" t="s">
        <v>81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" t="s">
        <v>3</v>
      </c>
      <c r="B5" s="3" t="s">
        <v>167</v>
      </c>
      <c r="C5" s="20" t="s">
        <v>168</v>
      </c>
      <c r="D5" s="3"/>
      <c r="E5" s="21" t="s">
        <v>73</v>
      </c>
      <c r="F5" s="21" t="s">
        <v>65</v>
      </c>
      <c r="G5" s="21" t="s">
        <v>26</v>
      </c>
      <c r="H5" s="22">
        <v>7.0000000000000007E-2</v>
      </c>
      <c r="I5" s="21" t="s">
        <v>115</v>
      </c>
      <c r="J5" s="21" t="s">
        <v>76</v>
      </c>
      <c r="K5" s="21" t="s">
        <v>169</v>
      </c>
      <c r="L5" s="9" t="s">
        <v>65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1" t="s">
        <v>1</v>
      </c>
      <c r="B6" s="3">
        <v>2026</v>
      </c>
      <c r="C6" s="20" t="s">
        <v>170</v>
      </c>
      <c r="D6" s="3"/>
      <c r="E6" s="21" t="s">
        <v>102</v>
      </c>
      <c r="F6" s="21" t="s">
        <v>92</v>
      </c>
      <c r="G6" s="21" t="s">
        <v>28</v>
      </c>
      <c r="H6" s="22">
        <v>0.19</v>
      </c>
      <c r="I6" s="21" t="s">
        <v>171</v>
      </c>
      <c r="J6" s="21" t="s">
        <v>90</v>
      </c>
      <c r="K6" s="21" t="s">
        <v>76</v>
      </c>
      <c r="L6" s="9" t="s">
        <v>92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" t="s">
        <v>4</v>
      </c>
      <c r="B7" s="23" t="s">
        <v>172</v>
      </c>
      <c r="C7" s="20" t="s">
        <v>173</v>
      </c>
      <c r="D7" s="3"/>
      <c r="E7" s="21" t="s">
        <v>174</v>
      </c>
      <c r="F7" s="21" t="s">
        <v>106</v>
      </c>
      <c r="G7" s="21" t="s">
        <v>30</v>
      </c>
      <c r="H7" s="3"/>
      <c r="I7" s="3"/>
      <c r="J7" s="21" t="s">
        <v>175</v>
      </c>
      <c r="K7" s="21" t="s">
        <v>90</v>
      </c>
      <c r="L7" s="9" t="s">
        <v>106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" t="s">
        <v>176</v>
      </c>
      <c r="B8" s="23">
        <v>0.19</v>
      </c>
      <c r="C8" s="20" t="s">
        <v>177</v>
      </c>
      <c r="D8" s="3"/>
      <c r="E8" s="3"/>
      <c r="F8" s="21" t="s">
        <v>145</v>
      </c>
      <c r="G8" s="21" t="s">
        <v>32</v>
      </c>
      <c r="H8" s="3"/>
      <c r="I8" s="3"/>
      <c r="J8" s="3"/>
      <c r="K8" s="3"/>
      <c r="L8" s="9" t="s">
        <v>145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" t="s">
        <v>178</v>
      </c>
      <c r="B9" s="3" t="s">
        <v>179</v>
      </c>
      <c r="C9" s="20" t="s">
        <v>180</v>
      </c>
      <c r="D9" s="3"/>
      <c r="E9" s="3"/>
      <c r="F9" s="21" t="s">
        <v>181</v>
      </c>
      <c r="G9" s="21" t="s">
        <v>34</v>
      </c>
      <c r="H9" s="3"/>
      <c r="I9" s="3"/>
      <c r="J9" s="3"/>
      <c r="K9" s="3"/>
      <c r="L9" s="9" t="s">
        <v>181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" t="s">
        <v>182</v>
      </c>
      <c r="B10" s="3" t="s">
        <v>183</v>
      </c>
      <c r="C10" s="20" t="s">
        <v>184</v>
      </c>
      <c r="D10" s="3"/>
      <c r="E10" s="3"/>
      <c r="F10" s="3"/>
      <c r="G10" s="21" t="s">
        <v>36</v>
      </c>
      <c r="H10" s="3"/>
      <c r="I10" s="3"/>
      <c r="J10" s="3"/>
      <c r="K10" s="3"/>
      <c r="L10" s="9" t="s">
        <v>24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21" t="s">
        <v>38</v>
      </c>
      <c r="H11" s="3"/>
      <c r="I11" s="3"/>
      <c r="J11" s="3"/>
      <c r="K11" s="3"/>
      <c r="L11" s="9" t="s">
        <v>26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21" t="s">
        <v>40</v>
      </c>
      <c r="H12" s="3"/>
      <c r="I12" s="3"/>
      <c r="J12" s="3"/>
      <c r="K12" s="3"/>
      <c r="L12" s="9" t="s">
        <v>28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21" t="s">
        <v>41</v>
      </c>
      <c r="H13" s="3"/>
      <c r="I13" s="3"/>
      <c r="J13" s="3"/>
      <c r="K13" s="3"/>
      <c r="L13" s="9" t="s">
        <v>30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21" t="s">
        <v>42</v>
      </c>
      <c r="H14" s="3"/>
      <c r="I14" s="3"/>
      <c r="J14" s="3"/>
      <c r="K14" s="3"/>
      <c r="L14" s="9" t="s">
        <v>32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21" t="s">
        <v>43</v>
      </c>
      <c r="H15" s="3"/>
      <c r="I15" s="3"/>
      <c r="J15" s="3"/>
      <c r="K15" s="3"/>
      <c r="L15" s="9" t="s">
        <v>34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21" t="s">
        <v>44</v>
      </c>
      <c r="H16" s="3"/>
      <c r="I16" s="3"/>
      <c r="J16" s="3"/>
      <c r="K16" s="3"/>
      <c r="L16" s="9" t="s">
        <v>36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9" t="s">
        <v>38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9" t="s">
        <v>40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9" t="s">
        <v>41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9" t="s">
        <v>42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9" t="s">
        <v>43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" t="s">
        <v>44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</sheetData>
  <mergeCells count="1">
    <mergeCell ref="A1:H1"/>
  </mergeCells>
  <dataValidations count="1">
    <dataValidation type="list" sqref="B7" xr:uid="{00000000-0002-0000-0300-000000000000}">
      <formula1>"Ja,Nein"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Buchungen</vt:lpstr>
      <vt:lpstr>Steuern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2026-05-14T10:36:29Z</dcterms:modified>
</cp:coreProperties>
</file>