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E71C4EA-0D90-4C6A-943D-3CB6AD3BC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Buchungen" sheetId="2" r:id="rId2"/>
    <sheet name="Auswertung" sheetId="3" r:id="rId3"/>
    <sheet name="USt" sheetId="4" r:id="rId4"/>
    <sheet name="EÜR" sheetId="5" r:id="rId5"/>
    <sheet name="Einstellungen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5" l="1"/>
  <c r="D26" i="5"/>
  <c r="C26" i="5"/>
  <c r="B26" i="5"/>
  <c r="C25" i="5"/>
  <c r="B25" i="5"/>
  <c r="D24" i="5"/>
  <c r="C24" i="5"/>
  <c r="B24" i="5"/>
  <c r="C23" i="5"/>
  <c r="B23" i="5"/>
  <c r="C22" i="5"/>
  <c r="B22" i="5"/>
  <c r="C21" i="5"/>
  <c r="B21" i="5"/>
  <c r="D20" i="5"/>
  <c r="C20" i="5"/>
  <c r="B20" i="5"/>
  <c r="C19" i="5"/>
  <c r="B19" i="5"/>
  <c r="C18" i="5"/>
  <c r="B18" i="5"/>
  <c r="C17" i="5"/>
  <c r="B17" i="5"/>
  <c r="C16" i="5"/>
  <c r="B16" i="5"/>
  <c r="D15" i="5"/>
  <c r="C15" i="5"/>
  <c r="B15" i="5"/>
  <c r="D10" i="5"/>
  <c r="C10" i="5"/>
  <c r="B10" i="5"/>
  <c r="D9" i="5"/>
  <c r="C9" i="5"/>
  <c r="B3" i="5"/>
  <c r="G17" i="4"/>
  <c r="F17" i="4"/>
  <c r="E17" i="4"/>
  <c r="D17" i="4"/>
  <c r="G16" i="4"/>
  <c r="F16" i="4"/>
  <c r="E16" i="4"/>
  <c r="D16" i="4"/>
  <c r="G15" i="4"/>
  <c r="G25" i="4" s="1"/>
  <c r="F15" i="4"/>
  <c r="F25" i="4" s="1"/>
  <c r="E15" i="4"/>
  <c r="E25" i="4" s="1"/>
  <c r="D15" i="4"/>
  <c r="D25" i="4" s="1"/>
  <c r="G14" i="4"/>
  <c r="F14" i="4"/>
  <c r="E14" i="4"/>
  <c r="D14" i="4"/>
  <c r="G13" i="4"/>
  <c r="F13" i="4"/>
  <c r="E13" i="4"/>
  <c r="D13" i="4"/>
  <c r="G12" i="4"/>
  <c r="G24" i="4" s="1"/>
  <c r="F12" i="4"/>
  <c r="F24" i="4" s="1"/>
  <c r="E12" i="4"/>
  <c r="E24" i="4" s="1"/>
  <c r="D12" i="4"/>
  <c r="D24" i="4" s="1"/>
  <c r="G11" i="4"/>
  <c r="F11" i="4"/>
  <c r="E11" i="4"/>
  <c r="D11" i="4"/>
  <c r="F10" i="4"/>
  <c r="E10" i="4"/>
  <c r="D10" i="4"/>
  <c r="G9" i="4"/>
  <c r="F9" i="4"/>
  <c r="F23" i="4" s="1"/>
  <c r="E9" i="4"/>
  <c r="E23" i="4" s="1"/>
  <c r="D9" i="4"/>
  <c r="D23" i="4" s="1"/>
  <c r="G8" i="4"/>
  <c r="F8" i="4"/>
  <c r="E8" i="4"/>
  <c r="D8" i="4"/>
  <c r="G7" i="4"/>
  <c r="F7" i="4"/>
  <c r="E7" i="4"/>
  <c r="D7" i="4"/>
  <c r="G6" i="4"/>
  <c r="F6" i="4"/>
  <c r="E6" i="4"/>
  <c r="D6" i="4"/>
  <c r="L17" i="3"/>
  <c r="K17" i="3"/>
  <c r="H17" i="3"/>
  <c r="G17" i="3"/>
  <c r="L16" i="3"/>
  <c r="K16" i="3"/>
  <c r="L15" i="3"/>
  <c r="K15" i="3"/>
  <c r="F15" i="3"/>
  <c r="L14" i="3"/>
  <c r="K14" i="3"/>
  <c r="H14" i="3"/>
  <c r="G14" i="3"/>
  <c r="F14" i="3"/>
  <c r="L13" i="3"/>
  <c r="K13" i="3"/>
  <c r="H13" i="3"/>
  <c r="G13" i="3"/>
  <c r="F13" i="3"/>
  <c r="L12" i="3"/>
  <c r="K12" i="3"/>
  <c r="H12" i="3"/>
  <c r="G12" i="3"/>
  <c r="F12" i="3"/>
  <c r="L11" i="3"/>
  <c r="K11" i="3"/>
  <c r="H11" i="3"/>
  <c r="G11" i="3"/>
  <c r="F11" i="3"/>
  <c r="L10" i="3"/>
  <c r="K10" i="3"/>
  <c r="K9" i="3"/>
  <c r="L8" i="3"/>
  <c r="L7" i="3"/>
  <c r="K7" i="3"/>
  <c r="G7" i="3"/>
  <c r="F7" i="3"/>
  <c r="L6" i="3"/>
  <c r="K6" i="3"/>
  <c r="G6" i="3"/>
  <c r="F6" i="3"/>
  <c r="P201" i="2"/>
  <c r="O201" i="2"/>
  <c r="N201" i="2"/>
  <c r="M201" i="2"/>
  <c r="L201" i="2"/>
  <c r="K201" i="2"/>
  <c r="P200" i="2"/>
  <c r="O200" i="2"/>
  <c r="N200" i="2"/>
  <c r="M200" i="2"/>
  <c r="L200" i="2"/>
  <c r="K200" i="2"/>
  <c r="P199" i="2"/>
  <c r="O199" i="2"/>
  <c r="N199" i="2"/>
  <c r="M199" i="2"/>
  <c r="L199" i="2"/>
  <c r="K199" i="2"/>
  <c r="P198" i="2"/>
  <c r="O198" i="2"/>
  <c r="N198" i="2"/>
  <c r="M198" i="2"/>
  <c r="L198" i="2"/>
  <c r="K198" i="2"/>
  <c r="P197" i="2"/>
  <c r="O197" i="2"/>
  <c r="N197" i="2"/>
  <c r="M197" i="2"/>
  <c r="L197" i="2"/>
  <c r="K197" i="2"/>
  <c r="P196" i="2"/>
  <c r="O196" i="2"/>
  <c r="N196" i="2"/>
  <c r="M196" i="2"/>
  <c r="L196" i="2"/>
  <c r="K196" i="2"/>
  <c r="P195" i="2"/>
  <c r="O195" i="2"/>
  <c r="N195" i="2"/>
  <c r="M195" i="2"/>
  <c r="L195" i="2"/>
  <c r="K195" i="2"/>
  <c r="P194" i="2"/>
  <c r="O194" i="2"/>
  <c r="N194" i="2"/>
  <c r="M194" i="2"/>
  <c r="L194" i="2"/>
  <c r="K194" i="2"/>
  <c r="P193" i="2"/>
  <c r="O193" i="2"/>
  <c r="N193" i="2"/>
  <c r="M193" i="2"/>
  <c r="L193" i="2"/>
  <c r="K193" i="2"/>
  <c r="P192" i="2"/>
  <c r="O192" i="2"/>
  <c r="N192" i="2"/>
  <c r="M192" i="2"/>
  <c r="L192" i="2"/>
  <c r="K192" i="2"/>
  <c r="P191" i="2"/>
  <c r="O191" i="2"/>
  <c r="N191" i="2"/>
  <c r="M191" i="2"/>
  <c r="L191" i="2"/>
  <c r="K191" i="2"/>
  <c r="P190" i="2"/>
  <c r="O190" i="2"/>
  <c r="N190" i="2"/>
  <c r="M190" i="2"/>
  <c r="L190" i="2"/>
  <c r="K190" i="2"/>
  <c r="P189" i="2"/>
  <c r="O189" i="2"/>
  <c r="N189" i="2"/>
  <c r="M189" i="2"/>
  <c r="L189" i="2"/>
  <c r="K189" i="2"/>
  <c r="P188" i="2"/>
  <c r="O188" i="2"/>
  <c r="N188" i="2"/>
  <c r="M188" i="2"/>
  <c r="L188" i="2"/>
  <c r="K188" i="2"/>
  <c r="P187" i="2"/>
  <c r="O187" i="2"/>
  <c r="N187" i="2"/>
  <c r="M187" i="2"/>
  <c r="L187" i="2"/>
  <c r="K187" i="2"/>
  <c r="P186" i="2"/>
  <c r="O186" i="2"/>
  <c r="N186" i="2"/>
  <c r="M186" i="2"/>
  <c r="L186" i="2"/>
  <c r="K186" i="2"/>
  <c r="P185" i="2"/>
  <c r="O185" i="2"/>
  <c r="N185" i="2"/>
  <c r="M185" i="2"/>
  <c r="L185" i="2"/>
  <c r="K185" i="2"/>
  <c r="P184" i="2"/>
  <c r="O184" i="2"/>
  <c r="N184" i="2"/>
  <c r="M184" i="2"/>
  <c r="L184" i="2"/>
  <c r="K184" i="2"/>
  <c r="P183" i="2"/>
  <c r="O183" i="2"/>
  <c r="N183" i="2"/>
  <c r="M183" i="2"/>
  <c r="L183" i="2"/>
  <c r="K183" i="2"/>
  <c r="P182" i="2"/>
  <c r="O182" i="2"/>
  <c r="N182" i="2"/>
  <c r="M182" i="2"/>
  <c r="L182" i="2"/>
  <c r="K182" i="2"/>
  <c r="P181" i="2"/>
  <c r="O181" i="2"/>
  <c r="N181" i="2"/>
  <c r="M181" i="2"/>
  <c r="L181" i="2"/>
  <c r="K181" i="2"/>
  <c r="P180" i="2"/>
  <c r="O180" i="2"/>
  <c r="N180" i="2"/>
  <c r="M180" i="2"/>
  <c r="L180" i="2"/>
  <c r="K180" i="2"/>
  <c r="P179" i="2"/>
  <c r="O179" i="2"/>
  <c r="N179" i="2"/>
  <c r="M179" i="2"/>
  <c r="L179" i="2"/>
  <c r="K179" i="2"/>
  <c r="P178" i="2"/>
  <c r="O178" i="2"/>
  <c r="N178" i="2"/>
  <c r="M178" i="2"/>
  <c r="L178" i="2"/>
  <c r="K178" i="2"/>
  <c r="P177" i="2"/>
  <c r="O177" i="2"/>
  <c r="N177" i="2"/>
  <c r="M177" i="2"/>
  <c r="L177" i="2"/>
  <c r="K177" i="2"/>
  <c r="P176" i="2"/>
  <c r="O176" i="2"/>
  <c r="N176" i="2"/>
  <c r="M176" i="2"/>
  <c r="L176" i="2"/>
  <c r="K176" i="2"/>
  <c r="P175" i="2"/>
  <c r="O175" i="2"/>
  <c r="N175" i="2"/>
  <c r="M175" i="2"/>
  <c r="L175" i="2"/>
  <c r="K175" i="2"/>
  <c r="P174" i="2"/>
  <c r="O174" i="2"/>
  <c r="N174" i="2"/>
  <c r="M174" i="2"/>
  <c r="L174" i="2"/>
  <c r="K174" i="2"/>
  <c r="P173" i="2"/>
  <c r="O173" i="2"/>
  <c r="N173" i="2"/>
  <c r="M173" i="2"/>
  <c r="L173" i="2"/>
  <c r="K173" i="2"/>
  <c r="P172" i="2"/>
  <c r="O172" i="2"/>
  <c r="N172" i="2"/>
  <c r="M172" i="2"/>
  <c r="L172" i="2"/>
  <c r="K172" i="2"/>
  <c r="P171" i="2"/>
  <c r="O171" i="2"/>
  <c r="N171" i="2"/>
  <c r="M171" i="2"/>
  <c r="L171" i="2"/>
  <c r="K171" i="2"/>
  <c r="P170" i="2"/>
  <c r="O170" i="2"/>
  <c r="N170" i="2"/>
  <c r="M170" i="2"/>
  <c r="L170" i="2"/>
  <c r="K170" i="2"/>
  <c r="P169" i="2"/>
  <c r="O169" i="2"/>
  <c r="N169" i="2"/>
  <c r="M169" i="2"/>
  <c r="L169" i="2"/>
  <c r="K169" i="2"/>
  <c r="P168" i="2"/>
  <c r="O168" i="2"/>
  <c r="N168" i="2"/>
  <c r="M168" i="2"/>
  <c r="L168" i="2"/>
  <c r="K168" i="2"/>
  <c r="P167" i="2"/>
  <c r="O167" i="2"/>
  <c r="N167" i="2"/>
  <c r="M167" i="2"/>
  <c r="L167" i="2"/>
  <c r="K167" i="2"/>
  <c r="P166" i="2"/>
  <c r="O166" i="2"/>
  <c r="N166" i="2"/>
  <c r="M166" i="2"/>
  <c r="L166" i="2"/>
  <c r="K166" i="2"/>
  <c r="P165" i="2"/>
  <c r="O165" i="2"/>
  <c r="N165" i="2"/>
  <c r="M165" i="2"/>
  <c r="L165" i="2"/>
  <c r="K165" i="2"/>
  <c r="P164" i="2"/>
  <c r="O164" i="2"/>
  <c r="N164" i="2"/>
  <c r="M164" i="2"/>
  <c r="L164" i="2"/>
  <c r="K164" i="2"/>
  <c r="P163" i="2"/>
  <c r="O163" i="2"/>
  <c r="N163" i="2"/>
  <c r="M163" i="2"/>
  <c r="L163" i="2"/>
  <c r="K163" i="2"/>
  <c r="P162" i="2"/>
  <c r="O162" i="2"/>
  <c r="N162" i="2"/>
  <c r="M162" i="2"/>
  <c r="L162" i="2"/>
  <c r="K162" i="2"/>
  <c r="P161" i="2"/>
  <c r="O161" i="2"/>
  <c r="N161" i="2"/>
  <c r="M161" i="2"/>
  <c r="L161" i="2"/>
  <c r="K161" i="2"/>
  <c r="P160" i="2"/>
  <c r="O160" i="2"/>
  <c r="N160" i="2"/>
  <c r="M160" i="2"/>
  <c r="L160" i="2"/>
  <c r="K160" i="2"/>
  <c r="P159" i="2"/>
  <c r="O159" i="2"/>
  <c r="N159" i="2"/>
  <c r="M159" i="2"/>
  <c r="L159" i="2"/>
  <c r="K159" i="2"/>
  <c r="P158" i="2"/>
  <c r="O158" i="2"/>
  <c r="N158" i="2"/>
  <c r="M158" i="2"/>
  <c r="L158" i="2"/>
  <c r="K158" i="2"/>
  <c r="P157" i="2"/>
  <c r="O157" i="2"/>
  <c r="N157" i="2"/>
  <c r="M157" i="2"/>
  <c r="L157" i="2"/>
  <c r="K157" i="2"/>
  <c r="P156" i="2"/>
  <c r="O156" i="2"/>
  <c r="N156" i="2"/>
  <c r="M156" i="2"/>
  <c r="L156" i="2"/>
  <c r="K156" i="2"/>
  <c r="P155" i="2"/>
  <c r="O155" i="2"/>
  <c r="N155" i="2"/>
  <c r="M155" i="2"/>
  <c r="L155" i="2"/>
  <c r="K155" i="2"/>
  <c r="P154" i="2"/>
  <c r="O154" i="2"/>
  <c r="N154" i="2"/>
  <c r="M154" i="2"/>
  <c r="L154" i="2"/>
  <c r="K154" i="2"/>
  <c r="P153" i="2"/>
  <c r="O153" i="2"/>
  <c r="N153" i="2"/>
  <c r="M153" i="2"/>
  <c r="L153" i="2"/>
  <c r="K153" i="2"/>
  <c r="P152" i="2"/>
  <c r="O152" i="2"/>
  <c r="N152" i="2"/>
  <c r="M152" i="2"/>
  <c r="L152" i="2"/>
  <c r="K152" i="2"/>
  <c r="P151" i="2"/>
  <c r="O151" i="2"/>
  <c r="N151" i="2"/>
  <c r="M151" i="2"/>
  <c r="L151" i="2"/>
  <c r="K151" i="2"/>
  <c r="P150" i="2"/>
  <c r="O150" i="2"/>
  <c r="N150" i="2"/>
  <c r="M150" i="2"/>
  <c r="L150" i="2"/>
  <c r="K150" i="2"/>
  <c r="P149" i="2"/>
  <c r="O149" i="2"/>
  <c r="N149" i="2"/>
  <c r="M149" i="2"/>
  <c r="L149" i="2"/>
  <c r="K149" i="2"/>
  <c r="P148" i="2"/>
  <c r="O148" i="2"/>
  <c r="N148" i="2"/>
  <c r="M148" i="2"/>
  <c r="L148" i="2"/>
  <c r="K148" i="2"/>
  <c r="P147" i="2"/>
  <c r="O147" i="2"/>
  <c r="N147" i="2"/>
  <c r="M147" i="2"/>
  <c r="L147" i="2"/>
  <c r="K147" i="2"/>
  <c r="P146" i="2"/>
  <c r="O146" i="2"/>
  <c r="N146" i="2"/>
  <c r="M146" i="2"/>
  <c r="L146" i="2"/>
  <c r="K146" i="2"/>
  <c r="P145" i="2"/>
  <c r="O145" i="2"/>
  <c r="N145" i="2"/>
  <c r="M145" i="2"/>
  <c r="L145" i="2"/>
  <c r="K145" i="2"/>
  <c r="P144" i="2"/>
  <c r="O144" i="2"/>
  <c r="N144" i="2"/>
  <c r="M144" i="2"/>
  <c r="L144" i="2"/>
  <c r="K144" i="2"/>
  <c r="P143" i="2"/>
  <c r="O143" i="2"/>
  <c r="N143" i="2"/>
  <c r="M143" i="2"/>
  <c r="L143" i="2"/>
  <c r="K143" i="2"/>
  <c r="P142" i="2"/>
  <c r="O142" i="2"/>
  <c r="N142" i="2"/>
  <c r="M142" i="2"/>
  <c r="L142" i="2"/>
  <c r="K142" i="2"/>
  <c r="P141" i="2"/>
  <c r="O141" i="2"/>
  <c r="N141" i="2"/>
  <c r="M141" i="2"/>
  <c r="L141" i="2"/>
  <c r="K141" i="2"/>
  <c r="P140" i="2"/>
  <c r="O140" i="2"/>
  <c r="N140" i="2"/>
  <c r="M140" i="2"/>
  <c r="L140" i="2"/>
  <c r="K140" i="2"/>
  <c r="P139" i="2"/>
  <c r="O139" i="2"/>
  <c r="N139" i="2"/>
  <c r="M139" i="2"/>
  <c r="L139" i="2"/>
  <c r="K139" i="2"/>
  <c r="P138" i="2"/>
  <c r="O138" i="2"/>
  <c r="N138" i="2"/>
  <c r="M138" i="2"/>
  <c r="L138" i="2"/>
  <c r="K138" i="2"/>
  <c r="P137" i="2"/>
  <c r="O137" i="2"/>
  <c r="N137" i="2"/>
  <c r="M137" i="2"/>
  <c r="L137" i="2"/>
  <c r="K137" i="2"/>
  <c r="P136" i="2"/>
  <c r="O136" i="2"/>
  <c r="N136" i="2"/>
  <c r="M136" i="2"/>
  <c r="L136" i="2"/>
  <c r="K136" i="2"/>
  <c r="P135" i="2"/>
  <c r="O135" i="2"/>
  <c r="N135" i="2"/>
  <c r="M135" i="2"/>
  <c r="L135" i="2"/>
  <c r="K135" i="2"/>
  <c r="P134" i="2"/>
  <c r="O134" i="2"/>
  <c r="N134" i="2"/>
  <c r="M134" i="2"/>
  <c r="L134" i="2"/>
  <c r="K134" i="2"/>
  <c r="P133" i="2"/>
  <c r="O133" i="2"/>
  <c r="N133" i="2"/>
  <c r="M133" i="2"/>
  <c r="L133" i="2"/>
  <c r="K133" i="2"/>
  <c r="P132" i="2"/>
  <c r="O132" i="2"/>
  <c r="N132" i="2"/>
  <c r="M132" i="2"/>
  <c r="L132" i="2"/>
  <c r="K132" i="2"/>
  <c r="P131" i="2"/>
  <c r="O131" i="2"/>
  <c r="N131" i="2"/>
  <c r="M131" i="2"/>
  <c r="L131" i="2"/>
  <c r="K131" i="2"/>
  <c r="P130" i="2"/>
  <c r="O130" i="2"/>
  <c r="N130" i="2"/>
  <c r="M130" i="2"/>
  <c r="L130" i="2"/>
  <c r="K130" i="2"/>
  <c r="P129" i="2"/>
  <c r="O129" i="2"/>
  <c r="N129" i="2"/>
  <c r="M129" i="2"/>
  <c r="L129" i="2"/>
  <c r="K129" i="2"/>
  <c r="P128" i="2"/>
  <c r="O128" i="2"/>
  <c r="N128" i="2"/>
  <c r="M128" i="2"/>
  <c r="L128" i="2"/>
  <c r="K128" i="2"/>
  <c r="P127" i="2"/>
  <c r="O127" i="2"/>
  <c r="N127" i="2"/>
  <c r="M127" i="2"/>
  <c r="L127" i="2"/>
  <c r="K127" i="2"/>
  <c r="P126" i="2"/>
  <c r="O126" i="2"/>
  <c r="N126" i="2"/>
  <c r="M126" i="2"/>
  <c r="L126" i="2"/>
  <c r="K126" i="2"/>
  <c r="P125" i="2"/>
  <c r="O125" i="2"/>
  <c r="N125" i="2"/>
  <c r="M125" i="2"/>
  <c r="L125" i="2"/>
  <c r="K125" i="2"/>
  <c r="P124" i="2"/>
  <c r="O124" i="2"/>
  <c r="N124" i="2"/>
  <c r="M124" i="2"/>
  <c r="L124" i="2"/>
  <c r="K124" i="2"/>
  <c r="P123" i="2"/>
  <c r="O123" i="2"/>
  <c r="N123" i="2"/>
  <c r="M123" i="2"/>
  <c r="L123" i="2"/>
  <c r="K123" i="2"/>
  <c r="P122" i="2"/>
  <c r="O122" i="2"/>
  <c r="N122" i="2"/>
  <c r="M122" i="2"/>
  <c r="L122" i="2"/>
  <c r="K122" i="2"/>
  <c r="P121" i="2"/>
  <c r="O121" i="2"/>
  <c r="N121" i="2"/>
  <c r="M121" i="2"/>
  <c r="L121" i="2"/>
  <c r="K121" i="2"/>
  <c r="P120" i="2"/>
  <c r="O120" i="2"/>
  <c r="N120" i="2"/>
  <c r="M120" i="2"/>
  <c r="L120" i="2"/>
  <c r="K120" i="2"/>
  <c r="P119" i="2"/>
  <c r="O119" i="2"/>
  <c r="N119" i="2"/>
  <c r="M119" i="2"/>
  <c r="L119" i="2"/>
  <c r="K119" i="2"/>
  <c r="P118" i="2"/>
  <c r="O118" i="2"/>
  <c r="N118" i="2"/>
  <c r="M118" i="2"/>
  <c r="L118" i="2"/>
  <c r="K118" i="2"/>
  <c r="P117" i="2"/>
  <c r="O117" i="2"/>
  <c r="N117" i="2"/>
  <c r="M117" i="2"/>
  <c r="L117" i="2"/>
  <c r="K117" i="2"/>
  <c r="P116" i="2"/>
  <c r="O116" i="2"/>
  <c r="N116" i="2"/>
  <c r="M116" i="2"/>
  <c r="L116" i="2"/>
  <c r="K116" i="2"/>
  <c r="P115" i="2"/>
  <c r="O115" i="2"/>
  <c r="N115" i="2"/>
  <c r="M115" i="2"/>
  <c r="L115" i="2"/>
  <c r="K115" i="2"/>
  <c r="P114" i="2"/>
  <c r="O114" i="2"/>
  <c r="N114" i="2"/>
  <c r="M114" i="2"/>
  <c r="L114" i="2"/>
  <c r="K114" i="2"/>
  <c r="P113" i="2"/>
  <c r="O113" i="2"/>
  <c r="N113" i="2"/>
  <c r="M113" i="2"/>
  <c r="L113" i="2"/>
  <c r="K113" i="2"/>
  <c r="P112" i="2"/>
  <c r="O112" i="2"/>
  <c r="N112" i="2"/>
  <c r="M112" i="2"/>
  <c r="L112" i="2"/>
  <c r="K112" i="2"/>
  <c r="P111" i="2"/>
  <c r="O111" i="2"/>
  <c r="N111" i="2"/>
  <c r="M111" i="2"/>
  <c r="L111" i="2"/>
  <c r="K111" i="2"/>
  <c r="P110" i="2"/>
  <c r="O110" i="2"/>
  <c r="N110" i="2"/>
  <c r="M110" i="2"/>
  <c r="L110" i="2"/>
  <c r="K110" i="2"/>
  <c r="P109" i="2"/>
  <c r="O109" i="2"/>
  <c r="N109" i="2"/>
  <c r="M109" i="2"/>
  <c r="L109" i="2"/>
  <c r="K109" i="2"/>
  <c r="P108" i="2"/>
  <c r="O108" i="2"/>
  <c r="N108" i="2"/>
  <c r="M108" i="2"/>
  <c r="L108" i="2"/>
  <c r="K108" i="2"/>
  <c r="P107" i="2"/>
  <c r="O107" i="2"/>
  <c r="N107" i="2"/>
  <c r="M107" i="2"/>
  <c r="L107" i="2"/>
  <c r="K107" i="2"/>
  <c r="P106" i="2"/>
  <c r="O106" i="2"/>
  <c r="N106" i="2"/>
  <c r="M106" i="2"/>
  <c r="L106" i="2"/>
  <c r="K106" i="2"/>
  <c r="P105" i="2"/>
  <c r="O105" i="2"/>
  <c r="N105" i="2"/>
  <c r="M105" i="2"/>
  <c r="L105" i="2"/>
  <c r="K105" i="2"/>
  <c r="P104" i="2"/>
  <c r="O104" i="2"/>
  <c r="N104" i="2"/>
  <c r="M104" i="2"/>
  <c r="L104" i="2"/>
  <c r="K104" i="2"/>
  <c r="P103" i="2"/>
  <c r="O103" i="2"/>
  <c r="N103" i="2"/>
  <c r="M103" i="2"/>
  <c r="L103" i="2"/>
  <c r="K103" i="2"/>
  <c r="P102" i="2"/>
  <c r="O102" i="2"/>
  <c r="N102" i="2"/>
  <c r="M102" i="2"/>
  <c r="L102" i="2"/>
  <c r="K102" i="2"/>
  <c r="P101" i="2"/>
  <c r="O101" i="2"/>
  <c r="N101" i="2"/>
  <c r="M101" i="2"/>
  <c r="L101" i="2"/>
  <c r="K101" i="2"/>
  <c r="P100" i="2"/>
  <c r="O100" i="2"/>
  <c r="N100" i="2"/>
  <c r="M100" i="2"/>
  <c r="L100" i="2"/>
  <c r="K100" i="2"/>
  <c r="P99" i="2"/>
  <c r="O99" i="2"/>
  <c r="N99" i="2"/>
  <c r="M99" i="2"/>
  <c r="L99" i="2"/>
  <c r="K99" i="2"/>
  <c r="P98" i="2"/>
  <c r="O98" i="2"/>
  <c r="N98" i="2"/>
  <c r="M98" i="2"/>
  <c r="L98" i="2"/>
  <c r="K98" i="2"/>
  <c r="P97" i="2"/>
  <c r="O97" i="2"/>
  <c r="N97" i="2"/>
  <c r="M97" i="2"/>
  <c r="L97" i="2"/>
  <c r="K97" i="2"/>
  <c r="P96" i="2"/>
  <c r="O96" i="2"/>
  <c r="N96" i="2"/>
  <c r="M96" i="2"/>
  <c r="L96" i="2"/>
  <c r="K96" i="2"/>
  <c r="P95" i="2"/>
  <c r="O95" i="2"/>
  <c r="N95" i="2"/>
  <c r="M95" i="2"/>
  <c r="L95" i="2"/>
  <c r="K95" i="2"/>
  <c r="P94" i="2"/>
  <c r="O94" i="2"/>
  <c r="N94" i="2"/>
  <c r="M94" i="2"/>
  <c r="L94" i="2"/>
  <c r="K94" i="2"/>
  <c r="P93" i="2"/>
  <c r="O93" i="2"/>
  <c r="N93" i="2"/>
  <c r="M93" i="2"/>
  <c r="L93" i="2"/>
  <c r="K93" i="2"/>
  <c r="P92" i="2"/>
  <c r="O92" i="2"/>
  <c r="N92" i="2"/>
  <c r="M92" i="2"/>
  <c r="L92" i="2"/>
  <c r="K92" i="2"/>
  <c r="P91" i="2"/>
  <c r="O91" i="2"/>
  <c r="N91" i="2"/>
  <c r="M91" i="2"/>
  <c r="L91" i="2"/>
  <c r="K91" i="2"/>
  <c r="P90" i="2"/>
  <c r="O90" i="2"/>
  <c r="N90" i="2"/>
  <c r="M90" i="2"/>
  <c r="L90" i="2"/>
  <c r="K90" i="2"/>
  <c r="P89" i="2"/>
  <c r="O89" i="2"/>
  <c r="N89" i="2"/>
  <c r="M89" i="2"/>
  <c r="L89" i="2"/>
  <c r="K89" i="2"/>
  <c r="P88" i="2"/>
  <c r="O88" i="2"/>
  <c r="N88" i="2"/>
  <c r="M88" i="2"/>
  <c r="L88" i="2"/>
  <c r="K88" i="2"/>
  <c r="P87" i="2"/>
  <c r="O87" i="2"/>
  <c r="N87" i="2"/>
  <c r="M87" i="2"/>
  <c r="L87" i="2"/>
  <c r="K87" i="2"/>
  <c r="P86" i="2"/>
  <c r="O86" i="2"/>
  <c r="N86" i="2"/>
  <c r="M86" i="2"/>
  <c r="L86" i="2"/>
  <c r="K86" i="2"/>
  <c r="P85" i="2"/>
  <c r="O85" i="2"/>
  <c r="N85" i="2"/>
  <c r="M85" i="2"/>
  <c r="L85" i="2"/>
  <c r="K85" i="2"/>
  <c r="P84" i="2"/>
  <c r="O84" i="2"/>
  <c r="N84" i="2"/>
  <c r="M84" i="2"/>
  <c r="L84" i="2"/>
  <c r="K84" i="2"/>
  <c r="P83" i="2"/>
  <c r="O83" i="2"/>
  <c r="N83" i="2"/>
  <c r="M83" i="2"/>
  <c r="L83" i="2"/>
  <c r="K83" i="2"/>
  <c r="P82" i="2"/>
  <c r="O82" i="2"/>
  <c r="N82" i="2"/>
  <c r="M82" i="2"/>
  <c r="L82" i="2"/>
  <c r="K82" i="2"/>
  <c r="P81" i="2"/>
  <c r="O81" i="2"/>
  <c r="N81" i="2"/>
  <c r="M81" i="2"/>
  <c r="L81" i="2"/>
  <c r="K81" i="2"/>
  <c r="P80" i="2"/>
  <c r="O80" i="2"/>
  <c r="N80" i="2"/>
  <c r="M80" i="2"/>
  <c r="L80" i="2"/>
  <c r="K80" i="2"/>
  <c r="P79" i="2"/>
  <c r="O79" i="2"/>
  <c r="N79" i="2"/>
  <c r="M79" i="2"/>
  <c r="L79" i="2"/>
  <c r="K79" i="2"/>
  <c r="P78" i="2"/>
  <c r="O78" i="2"/>
  <c r="N78" i="2"/>
  <c r="M78" i="2"/>
  <c r="L78" i="2"/>
  <c r="K78" i="2"/>
  <c r="P77" i="2"/>
  <c r="O77" i="2"/>
  <c r="N77" i="2"/>
  <c r="M77" i="2"/>
  <c r="L77" i="2"/>
  <c r="K77" i="2"/>
  <c r="P76" i="2"/>
  <c r="O76" i="2"/>
  <c r="N76" i="2"/>
  <c r="M76" i="2"/>
  <c r="L76" i="2"/>
  <c r="K76" i="2"/>
  <c r="P75" i="2"/>
  <c r="O75" i="2"/>
  <c r="N75" i="2"/>
  <c r="M75" i="2"/>
  <c r="L75" i="2"/>
  <c r="K75" i="2"/>
  <c r="P74" i="2"/>
  <c r="O74" i="2"/>
  <c r="N74" i="2"/>
  <c r="M74" i="2"/>
  <c r="L74" i="2"/>
  <c r="K74" i="2"/>
  <c r="P73" i="2"/>
  <c r="O73" i="2"/>
  <c r="N73" i="2"/>
  <c r="M73" i="2"/>
  <c r="L73" i="2"/>
  <c r="K73" i="2"/>
  <c r="P72" i="2"/>
  <c r="O72" i="2"/>
  <c r="N72" i="2"/>
  <c r="M72" i="2"/>
  <c r="L72" i="2"/>
  <c r="K72" i="2"/>
  <c r="P71" i="2"/>
  <c r="O71" i="2"/>
  <c r="N71" i="2"/>
  <c r="M71" i="2"/>
  <c r="L71" i="2"/>
  <c r="K71" i="2"/>
  <c r="P70" i="2"/>
  <c r="O70" i="2"/>
  <c r="N70" i="2"/>
  <c r="M70" i="2"/>
  <c r="L70" i="2"/>
  <c r="K70" i="2"/>
  <c r="P69" i="2"/>
  <c r="O69" i="2"/>
  <c r="N69" i="2"/>
  <c r="M69" i="2"/>
  <c r="L69" i="2"/>
  <c r="K69" i="2"/>
  <c r="P68" i="2"/>
  <c r="O68" i="2"/>
  <c r="N68" i="2"/>
  <c r="M68" i="2"/>
  <c r="L68" i="2"/>
  <c r="K68" i="2"/>
  <c r="P67" i="2"/>
  <c r="O67" i="2"/>
  <c r="N67" i="2"/>
  <c r="M67" i="2"/>
  <c r="L67" i="2"/>
  <c r="K67" i="2"/>
  <c r="P66" i="2"/>
  <c r="O66" i="2"/>
  <c r="N66" i="2"/>
  <c r="M66" i="2"/>
  <c r="L66" i="2"/>
  <c r="K66" i="2"/>
  <c r="P65" i="2"/>
  <c r="O65" i="2"/>
  <c r="N65" i="2"/>
  <c r="M65" i="2"/>
  <c r="L65" i="2"/>
  <c r="K65" i="2"/>
  <c r="P64" i="2"/>
  <c r="O64" i="2"/>
  <c r="N64" i="2"/>
  <c r="M64" i="2"/>
  <c r="L64" i="2"/>
  <c r="K64" i="2"/>
  <c r="P63" i="2"/>
  <c r="O63" i="2"/>
  <c r="N63" i="2"/>
  <c r="M63" i="2"/>
  <c r="L63" i="2"/>
  <c r="K63" i="2"/>
  <c r="P62" i="2"/>
  <c r="O62" i="2"/>
  <c r="N62" i="2"/>
  <c r="M62" i="2"/>
  <c r="L62" i="2"/>
  <c r="K62" i="2"/>
  <c r="P61" i="2"/>
  <c r="O61" i="2"/>
  <c r="N61" i="2"/>
  <c r="M61" i="2"/>
  <c r="L61" i="2"/>
  <c r="K61" i="2"/>
  <c r="P60" i="2"/>
  <c r="O60" i="2"/>
  <c r="N60" i="2"/>
  <c r="M60" i="2"/>
  <c r="L60" i="2"/>
  <c r="K60" i="2"/>
  <c r="P59" i="2"/>
  <c r="O59" i="2"/>
  <c r="N59" i="2"/>
  <c r="M59" i="2"/>
  <c r="L59" i="2"/>
  <c r="K59" i="2"/>
  <c r="P58" i="2"/>
  <c r="O58" i="2"/>
  <c r="N58" i="2"/>
  <c r="M58" i="2"/>
  <c r="L58" i="2"/>
  <c r="K58" i="2"/>
  <c r="P57" i="2"/>
  <c r="O57" i="2"/>
  <c r="N57" i="2"/>
  <c r="M57" i="2"/>
  <c r="L57" i="2"/>
  <c r="K57" i="2"/>
  <c r="P56" i="2"/>
  <c r="O56" i="2"/>
  <c r="N56" i="2"/>
  <c r="M56" i="2"/>
  <c r="L56" i="2"/>
  <c r="K56" i="2"/>
  <c r="P55" i="2"/>
  <c r="O55" i="2"/>
  <c r="N55" i="2"/>
  <c r="M55" i="2"/>
  <c r="L55" i="2"/>
  <c r="K55" i="2"/>
  <c r="P54" i="2"/>
  <c r="O54" i="2"/>
  <c r="N54" i="2"/>
  <c r="M54" i="2"/>
  <c r="L54" i="2"/>
  <c r="K54" i="2"/>
  <c r="P53" i="2"/>
  <c r="O53" i="2"/>
  <c r="N53" i="2"/>
  <c r="M53" i="2"/>
  <c r="L53" i="2"/>
  <c r="K53" i="2"/>
  <c r="P52" i="2"/>
  <c r="O52" i="2"/>
  <c r="N52" i="2"/>
  <c r="M52" i="2"/>
  <c r="L52" i="2"/>
  <c r="K52" i="2"/>
  <c r="P51" i="2"/>
  <c r="O51" i="2"/>
  <c r="N51" i="2"/>
  <c r="M51" i="2"/>
  <c r="L51" i="2"/>
  <c r="K51" i="2"/>
  <c r="P50" i="2"/>
  <c r="O50" i="2"/>
  <c r="N50" i="2"/>
  <c r="M50" i="2"/>
  <c r="L50" i="2"/>
  <c r="K50" i="2"/>
  <c r="P49" i="2"/>
  <c r="O49" i="2"/>
  <c r="N49" i="2"/>
  <c r="M49" i="2"/>
  <c r="L49" i="2"/>
  <c r="K49" i="2"/>
  <c r="P48" i="2"/>
  <c r="O48" i="2"/>
  <c r="N48" i="2"/>
  <c r="M48" i="2"/>
  <c r="L48" i="2"/>
  <c r="K48" i="2"/>
  <c r="P47" i="2"/>
  <c r="O47" i="2"/>
  <c r="N47" i="2"/>
  <c r="M47" i="2"/>
  <c r="L47" i="2"/>
  <c r="K47" i="2"/>
  <c r="P46" i="2"/>
  <c r="O46" i="2"/>
  <c r="N46" i="2"/>
  <c r="M46" i="2"/>
  <c r="L46" i="2"/>
  <c r="K46" i="2"/>
  <c r="P45" i="2"/>
  <c r="O45" i="2"/>
  <c r="N45" i="2"/>
  <c r="M45" i="2"/>
  <c r="L45" i="2"/>
  <c r="K45" i="2"/>
  <c r="P44" i="2"/>
  <c r="O44" i="2"/>
  <c r="N44" i="2"/>
  <c r="M44" i="2"/>
  <c r="L44" i="2"/>
  <c r="K44" i="2"/>
  <c r="P43" i="2"/>
  <c r="O43" i="2"/>
  <c r="N43" i="2"/>
  <c r="M43" i="2"/>
  <c r="L43" i="2"/>
  <c r="K43" i="2"/>
  <c r="P42" i="2"/>
  <c r="O42" i="2"/>
  <c r="N42" i="2"/>
  <c r="M42" i="2"/>
  <c r="L42" i="2"/>
  <c r="K42" i="2"/>
  <c r="P41" i="2"/>
  <c r="O41" i="2"/>
  <c r="N41" i="2"/>
  <c r="M41" i="2"/>
  <c r="L41" i="2"/>
  <c r="K41" i="2"/>
  <c r="P40" i="2"/>
  <c r="O40" i="2"/>
  <c r="N40" i="2"/>
  <c r="M40" i="2"/>
  <c r="L40" i="2"/>
  <c r="K40" i="2"/>
  <c r="P39" i="2"/>
  <c r="O39" i="2"/>
  <c r="N39" i="2"/>
  <c r="M39" i="2"/>
  <c r="L39" i="2"/>
  <c r="K39" i="2"/>
  <c r="P38" i="2"/>
  <c r="O38" i="2"/>
  <c r="N38" i="2"/>
  <c r="M38" i="2"/>
  <c r="L38" i="2"/>
  <c r="K38" i="2"/>
  <c r="P37" i="2"/>
  <c r="O37" i="2"/>
  <c r="N37" i="2"/>
  <c r="M37" i="2"/>
  <c r="L37" i="2"/>
  <c r="K37" i="2"/>
  <c r="P36" i="2"/>
  <c r="O36" i="2"/>
  <c r="N36" i="2"/>
  <c r="M36" i="2"/>
  <c r="L36" i="2"/>
  <c r="K36" i="2"/>
  <c r="P35" i="2"/>
  <c r="O35" i="2"/>
  <c r="N35" i="2"/>
  <c r="M35" i="2"/>
  <c r="L35" i="2"/>
  <c r="K35" i="2"/>
  <c r="P34" i="2"/>
  <c r="O34" i="2"/>
  <c r="N34" i="2"/>
  <c r="M34" i="2"/>
  <c r="L34" i="2"/>
  <c r="K34" i="2"/>
  <c r="P33" i="2"/>
  <c r="O33" i="2"/>
  <c r="N33" i="2"/>
  <c r="M33" i="2"/>
  <c r="L33" i="2"/>
  <c r="K33" i="2"/>
  <c r="P32" i="2"/>
  <c r="O32" i="2"/>
  <c r="N32" i="2"/>
  <c r="M32" i="2"/>
  <c r="L32" i="2"/>
  <c r="K32" i="2"/>
  <c r="P31" i="2"/>
  <c r="O31" i="2"/>
  <c r="N31" i="2"/>
  <c r="M31" i="2"/>
  <c r="L31" i="2"/>
  <c r="K31" i="2"/>
  <c r="P30" i="2"/>
  <c r="O30" i="2"/>
  <c r="N30" i="2"/>
  <c r="M30" i="2"/>
  <c r="L30" i="2"/>
  <c r="K30" i="2"/>
  <c r="P29" i="2"/>
  <c r="O29" i="2"/>
  <c r="N29" i="2"/>
  <c r="M29" i="2"/>
  <c r="L29" i="2"/>
  <c r="K29" i="2"/>
  <c r="P28" i="2"/>
  <c r="O28" i="2"/>
  <c r="N28" i="2"/>
  <c r="M28" i="2"/>
  <c r="L28" i="2"/>
  <c r="K28" i="2"/>
  <c r="P27" i="2"/>
  <c r="O27" i="2"/>
  <c r="N27" i="2"/>
  <c r="M27" i="2"/>
  <c r="L27" i="2"/>
  <c r="K27" i="2"/>
  <c r="P26" i="2"/>
  <c r="O26" i="2"/>
  <c r="N26" i="2"/>
  <c r="M26" i="2"/>
  <c r="L26" i="2"/>
  <c r="K26" i="2"/>
  <c r="P25" i="2"/>
  <c r="O25" i="2"/>
  <c r="N25" i="2"/>
  <c r="M25" i="2"/>
  <c r="K25" i="2"/>
  <c r="L25" i="2" s="1"/>
  <c r="P24" i="2"/>
  <c r="O24" i="2"/>
  <c r="N24" i="2"/>
  <c r="M24" i="2"/>
  <c r="K24" i="2"/>
  <c r="L24" i="2" s="1"/>
  <c r="P23" i="2"/>
  <c r="O23" i="2"/>
  <c r="N23" i="2"/>
  <c r="M23" i="2"/>
  <c r="K23" i="2"/>
  <c r="L23" i="2" s="1"/>
  <c r="L9" i="3" s="1"/>
  <c r="L18" i="3" s="1"/>
  <c r="P22" i="2"/>
  <c r="O22" i="2"/>
  <c r="N22" i="2"/>
  <c r="M22" i="2"/>
  <c r="K22" i="2"/>
  <c r="L22" i="2" s="1"/>
  <c r="P21" i="2"/>
  <c r="O21" i="2"/>
  <c r="N21" i="2"/>
  <c r="M21" i="2"/>
  <c r="K21" i="2"/>
  <c r="L21" i="2" s="1"/>
  <c r="D25" i="5" s="1"/>
  <c r="P20" i="2"/>
  <c r="O20" i="2"/>
  <c r="N20" i="2"/>
  <c r="M20" i="2"/>
  <c r="L20" i="2"/>
  <c r="K20" i="2"/>
  <c r="P19" i="2"/>
  <c r="O19" i="2"/>
  <c r="N19" i="2"/>
  <c r="M19" i="2"/>
  <c r="K19" i="2"/>
  <c r="L19" i="2" s="1"/>
  <c r="P18" i="2"/>
  <c r="O18" i="2"/>
  <c r="N18" i="2"/>
  <c r="M18" i="2"/>
  <c r="K18" i="2"/>
  <c r="L18" i="2" s="1"/>
  <c r="P17" i="2"/>
  <c r="O17" i="2"/>
  <c r="N17" i="2"/>
  <c r="M17" i="2"/>
  <c r="K17" i="2"/>
  <c r="L17" i="2" s="1"/>
  <c r="K8" i="3" s="1"/>
  <c r="K18" i="3" s="1"/>
  <c r="P16" i="2"/>
  <c r="O16" i="2"/>
  <c r="N16" i="2"/>
  <c r="M16" i="2"/>
  <c r="K16" i="2"/>
  <c r="L16" i="2" s="1"/>
  <c r="D19" i="5" s="1"/>
  <c r="P15" i="2"/>
  <c r="O15" i="2"/>
  <c r="N15" i="2"/>
  <c r="M15" i="2"/>
  <c r="K15" i="2"/>
  <c r="L15" i="2" s="1"/>
  <c r="P14" i="2"/>
  <c r="O14" i="2"/>
  <c r="N14" i="2"/>
  <c r="M14" i="2"/>
  <c r="K14" i="2"/>
  <c r="L14" i="2" s="1"/>
  <c r="D21" i="5" s="1"/>
  <c r="P13" i="2"/>
  <c r="O13" i="2"/>
  <c r="N13" i="2"/>
  <c r="M13" i="2"/>
  <c r="K13" i="2"/>
  <c r="L13" i="2" s="1"/>
  <c r="D22" i="5" s="1"/>
  <c r="P12" i="2"/>
  <c r="O12" i="2"/>
  <c r="N12" i="2"/>
  <c r="M12" i="2"/>
  <c r="L12" i="2"/>
  <c r="K12" i="2"/>
  <c r="P11" i="2"/>
  <c r="O11" i="2"/>
  <c r="N11" i="2"/>
  <c r="M11" i="2"/>
  <c r="L11" i="2"/>
  <c r="K11" i="2"/>
  <c r="P10" i="2"/>
  <c r="O10" i="2"/>
  <c r="N10" i="2"/>
  <c r="M10" i="2"/>
  <c r="K10" i="2"/>
  <c r="L10" i="2" s="1"/>
  <c r="P9" i="2"/>
  <c r="O9" i="2"/>
  <c r="N9" i="2"/>
  <c r="M9" i="2"/>
  <c r="K9" i="2"/>
  <c r="L9" i="2" s="1"/>
  <c r="D18" i="5" s="1"/>
  <c r="P8" i="2"/>
  <c r="O8" i="2"/>
  <c r="N8" i="2"/>
  <c r="M8" i="2"/>
  <c r="K8" i="2"/>
  <c r="L8" i="2" s="1"/>
  <c r="P7" i="2"/>
  <c r="O7" i="2"/>
  <c r="N7" i="2"/>
  <c r="M7" i="2"/>
  <c r="K7" i="2"/>
  <c r="L7" i="2" s="1"/>
  <c r="E7" i="3" s="1"/>
  <c r="P6" i="2"/>
  <c r="O6" i="2"/>
  <c r="N6" i="2"/>
  <c r="M6" i="2"/>
  <c r="L6" i="2"/>
  <c r="K6" i="2"/>
  <c r="P5" i="2"/>
  <c r="O5" i="2"/>
  <c r="N5" i="2"/>
  <c r="M5" i="2"/>
  <c r="K5" i="2"/>
  <c r="L5" i="2" s="1"/>
  <c r="P4" i="2"/>
  <c r="O4" i="2"/>
  <c r="N4" i="2"/>
  <c r="M4" i="2"/>
  <c r="K4" i="2"/>
  <c r="L4" i="2" s="1"/>
  <c r="P3" i="2"/>
  <c r="O3" i="2"/>
  <c r="N3" i="2"/>
  <c r="M3" i="2"/>
  <c r="L3" i="2"/>
  <c r="K3" i="2"/>
  <c r="P2" i="2"/>
  <c r="O2" i="2"/>
  <c r="N2" i="2"/>
  <c r="M2" i="2"/>
  <c r="K2" i="2"/>
  <c r="L2" i="2" s="1"/>
  <c r="E6" i="3" s="1"/>
  <c r="B13" i="1"/>
  <c r="D13" i="1" s="1"/>
  <c r="D3" i="1"/>
  <c r="B3" i="1"/>
  <c r="G22" i="4" l="1"/>
  <c r="G26" i="4" s="1"/>
  <c r="G18" i="4"/>
  <c r="F18" i="4"/>
  <c r="F22" i="4"/>
  <c r="F26" i="4" s="1"/>
  <c r="E18" i="4"/>
  <c r="E22" i="4"/>
  <c r="E26" i="4" s="1"/>
  <c r="D18" i="4"/>
  <c r="D22" i="4"/>
  <c r="D26" i="4" s="1"/>
  <c r="F10" i="3"/>
  <c r="B27" i="5"/>
  <c r="B29" i="5" s="1"/>
  <c r="H10" i="3"/>
  <c r="G10" i="3"/>
  <c r="G10" i="4"/>
  <c r="G23" i="4" s="1"/>
  <c r="C27" i="5"/>
  <c r="D27" i="5"/>
  <c r="B6" i="4"/>
  <c r="B13" i="4"/>
  <c r="B17" i="4"/>
  <c r="B12" i="4"/>
  <c r="C11" i="4"/>
  <c r="H11" i="4" s="1"/>
  <c r="C9" i="4"/>
  <c r="B7" i="4"/>
  <c r="B16" i="4"/>
  <c r="D11" i="3"/>
  <c r="J11" i="3" s="1"/>
  <c r="B15" i="4"/>
  <c r="B25" i="4" s="1"/>
  <c r="D10" i="3"/>
  <c r="J10" i="3" s="1"/>
  <c r="B9" i="4"/>
  <c r="B8" i="4"/>
  <c r="C17" i="4"/>
  <c r="H17" i="4" s="1"/>
  <c r="C14" i="4"/>
  <c r="H14" i="4" s="1"/>
  <c r="C10" i="3"/>
  <c r="C6" i="4"/>
  <c r="B14" i="4"/>
  <c r="B11" i="4"/>
  <c r="E15" i="3"/>
  <c r="D15" i="3"/>
  <c r="J15" i="3" s="1"/>
  <c r="C15" i="3"/>
  <c r="I15" i="3" s="1"/>
  <c r="E14" i="3"/>
  <c r="D14" i="3"/>
  <c r="J14" i="3" s="1"/>
  <c r="C14" i="3"/>
  <c r="I14" i="3" s="1"/>
  <c r="E13" i="3"/>
  <c r="D13" i="3"/>
  <c r="J13" i="3" s="1"/>
  <c r="C13" i="3"/>
  <c r="I13" i="3" s="1"/>
  <c r="E12" i="3"/>
  <c r="D12" i="3"/>
  <c r="J12" i="3" s="1"/>
  <c r="C12" i="3"/>
  <c r="I12" i="3" s="1"/>
  <c r="C11" i="3"/>
  <c r="I11" i="3" s="1"/>
  <c r="E10" i="3"/>
  <c r="E11" i="3"/>
  <c r="C8" i="3"/>
  <c r="D7" i="3"/>
  <c r="J7" i="3" s="1"/>
  <c r="C7" i="3"/>
  <c r="I7" i="3" s="1"/>
  <c r="D6" i="3"/>
  <c r="C6" i="3"/>
  <c r="C16" i="4"/>
  <c r="H16" i="4" s="1"/>
  <c r="C15" i="4"/>
  <c r="C10" i="4"/>
  <c r="H10" i="4" s="1"/>
  <c r="C7" i="4"/>
  <c r="H7" i="4" s="1"/>
  <c r="C12" i="4"/>
  <c r="B10" i="4"/>
  <c r="C13" i="4"/>
  <c r="H13" i="4" s="1"/>
  <c r="C8" i="4"/>
  <c r="H8" i="4" s="1"/>
  <c r="D23" i="5"/>
  <c r="H9" i="3"/>
  <c r="H7" i="3"/>
  <c r="D17" i="5"/>
  <c r="H6" i="3"/>
  <c r="D16" i="5"/>
  <c r="D28" i="5"/>
  <c r="C28" i="5"/>
  <c r="F17" i="3"/>
  <c r="F16" i="3"/>
  <c r="H8" i="3"/>
  <c r="G8" i="3"/>
  <c r="F8" i="3"/>
  <c r="F9" i="3"/>
  <c r="G9" i="3"/>
  <c r="G16" i="3"/>
  <c r="H16" i="3"/>
  <c r="H15" i="3"/>
  <c r="G15" i="3"/>
  <c r="E9" i="3"/>
  <c r="D8" i="3"/>
  <c r="C17" i="3"/>
  <c r="D9" i="3"/>
  <c r="E16" i="3"/>
  <c r="D16" i="3"/>
  <c r="E8" i="3"/>
  <c r="E17" i="3"/>
  <c r="D7" i="5"/>
  <c r="B6" i="5"/>
  <c r="C16" i="3"/>
  <c r="I16" i="3" s="1"/>
  <c r="C6" i="5"/>
  <c r="D6" i="5"/>
  <c r="D11" i="5" s="1"/>
  <c r="B36" i="5" s="1"/>
  <c r="B7" i="5"/>
  <c r="C7" i="5"/>
  <c r="C9" i="3"/>
  <c r="I9" i="3" s="1"/>
  <c r="B8" i="5"/>
  <c r="C8" i="5"/>
  <c r="D8" i="5"/>
  <c r="B9" i="5"/>
  <c r="D17" i="3"/>
  <c r="J17" i="3" s="1"/>
  <c r="B11" i="1"/>
  <c r="D11" i="1" s="1"/>
  <c r="B10" i="1"/>
  <c r="D10" i="1" s="1"/>
  <c r="E28" i="5" l="1"/>
  <c r="E26" i="5"/>
  <c r="E25" i="5"/>
  <c r="E22" i="5"/>
  <c r="E19" i="5"/>
  <c r="E18" i="5"/>
  <c r="E15" i="5"/>
  <c r="E23" i="5"/>
  <c r="E21" i="5"/>
  <c r="E27" i="5"/>
  <c r="E16" i="5"/>
  <c r="E24" i="5"/>
  <c r="E20" i="5"/>
  <c r="E17" i="5"/>
  <c r="E29" i="5"/>
  <c r="B18" i="4"/>
  <c r="B22" i="4"/>
  <c r="H9" i="4"/>
  <c r="H23" i="4" s="1"/>
  <c r="C23" i="4"/>
  <c r="H6" i="4"/>
  <c r="C18" i="4"/>
  <c r="C22" i="4"/>
  <c r="J6" i="3"/>
  <c r="D18" i="3"/>
  <c r="I6" i="3"/>
  <c r="I18" i="3" s="1"/>
  <c r="C18" i="3"/>
  <c r="H15" i="4"/>
  <c r="H25" i="4" s="1"/>
  <c r="C25" i="4"/>
  <c r="C24" i="4"/>
  <c r="H12" i="4"/>
  <c r="H24" i="4" s="1"/>
  <c r="B7" i="1"/>
  <c r="D7" i="1" s="1"/>
  <c r="C29" i="5"/>
  <c r="B34" i="5" s="1"/>
  <c r="B24" i="4"/>
  <c r="B23" i="4"/>
  <c r="I10" i="3"/>
  <c r="I8" i="3"/>
  <c r="G18" i="3"/>
  <c r="H18" i="3"/>
  <c r="D29" i="5"/>
  <c r="B37" i="5" s="1"/>
  <c r="B8" i="1" s="1"/>
  <c r="D8" i="1" s="1"/>
  <c r="F18" i="3"/>
  <c r="J8" i="3"/>
  <c r="I17" i="3"/>
  <c r="J9" i="3"/>
  <c r="J16" i="3"/>
  <c r="E18" i="3"/>
  <c r="B11" i="5"/>
  <c r="C11" i="5"/>
  <c r="B33" i="5" s="1"/>
  <c r="H18" i="4" l="1"/>
  <c r="H22" i="4"/>
  <c r="H26" i="4" s="1"/>
  <c r="E9" i="5"/>
  <c r="E11" i="5"/>
  <c r="E10" i="5"/>
  <c r="B32" i="5"/>
  <c r="E8" i="5"/>
  <c r="E7" i="5"/>
  <c r="E6" i="5"/>
  <c r="C26" i="4"/>
  <c r="J18" i="3"/>
  <c r="B26" i="4"/>
  <c r="B35" i="5"/>
  <c r="B12" i="1" l="1"/>
  <c r="D12" i="1" s="1"/>
  <c r="B6" i="1"/>
  <c r="D6" i="1" s="1"/>
  <c r="B38" i="5"/>
  <c r="B9" i="1"/>
  <c r="D9" i="1" s="1"/>
</calcChain>
</file>

<file path=xl/sharedStrings.xml><?xml version="1.0" encoding="utf-8"?>
<sst xmlns="http://schemas.openxmlformats.org/spreadsheetml/2006/main" count="407" uniqueCount="221">
  <si>
    <t>Buchhaltung für Freiberufler – Excel-Vorlage</t>
  </si>
  <si>
    <t>Steuerjahr</t>
  </si>
  <si>
    <t>Kleinunternehmer</t>
  </si>
  <si>
    <t>Monatlicher Verlauf</t>
  </si>
  <si>
    <t>Kennzahl</t>
  </si>
  <si>
    <t>Wert</t>
  </si>
  <si>
    <t>Kommentar</t>
  </si>
  <si>
    <t>Prüfung</t>
  </si>
  <si>
    <t>Gewinn EÜR netto</t>
  </si>
  <si>
    <t>Einnahmen netto minus Ausgaben netto</t>
  </si>
  <si>
    <t>Einnahmen brutto bezahlt</t>
  </si>
  <si>
    <t>bereits zahlungswirksam</t>
  </si>
  <si>
    <t>Ausgaben brutto bezahlt</t>
  </si>
  <si>
    <t>USt.-Zahllast</t>
  </si>
  <si>
    <t>USt. aus Einnahmen minus Vorsteuer</t>
  </si>
  <si>
    <t>Offene Forderungen</t>
  </si>
  <si>
    <t>noch nicht in EÜR berücksichtigt</t>
  </si>
  <si>
    <t>Offene Verbindlichkeiten</t>
  </si>
  <si>
    <t>Ø Gewinn pro aktivem Monat</t>
  </si>
  <si>
    <t>Durchschnitt ohne Monate mit 0 Umsatz</t>
  </si>
  <si>
    <t>Buchungen gesamt</t>
  </si>
  <si>
    <t>gefüllte Zeilen in der Buchungsliste</t>
  </si>
  <si>
    <t>So nutzt du die Datei</t>
  </si>
  <si>
    <t>1. Einstellungen prüfen: Steuerjahr, Kleinunternehmer-Regelung und Kategorien.</t>
  </si>
  <si>
    <t>2. Neue Vorgänge in „Buchungen“ erfassen. Netto eintragen, USt. und Brutto berechnen sich automatisch.</t>
  </si>
  <si>
    <t>3. Status „bezahlt“ steuert, ob der Vorgang in EÜR und USt. zählt.</t>
  </si>
  <si>
    <t>4. Auswertung, USt. und EÜR prüfen, bevor Werte an Steuerberater oder ELSTER gehen.</t>
  </si>
  <si>
    <t>Hinweis: Diese Datei ersetzt keine Steuerberatung und keine GoBD-konforme Buchhaltungssoftware.</t>
  </si>
  <si>
    <t>Datum</t>
  </si>
  <si>
    <t>Beleg-Nr.</t>
  </si>
  <si>
    <t>Typ</t>
  </si>
  <si>
    <t>Status</t>
  </si>
  <si>
    <t>Kunde/Lieferant</t>
  </si>
  <si>
    <t>Beschreibung</t>
  </si>
  <si>
    <t>Kategorie</t>
  </si>
  <si>
    <t>Zahlungsart</t>
  </si>
  <si>
    <t>Netto</t>
  </si>
  <si>
    <t>USt.-Satz</t>
  </si>
  <si>
    <t>USt.</t>
  </si>
  <si>
    <t>Brutto</t>
  </si>
  <si>
    <t>steuerwirksam</t>
  </si>
  <si>
    <t>Monat</t>
  </si>
  <si>
    <t>Quartal</t>
  </si>
  <si>
    <t>Jahr</t>
  </si>
  <si>
    <t>Hinweis</t>
  </si>
  <si>
    <t>RE-2026-001</t>
  </si>
  <si>
    <t>Einnahme</t>
  </si>
  <si>
    <t>bezahlt</t>
  </si>
  <si>
    <t>Nordlicht Verlag GmbH</t>
  </si>
  <si>
    <t>Technische Dokumentation für Produktmappe</t>
  </si>
  <si>
    <t>Honorarleistung</t>
  </si>
  <si>
    <t>Bank</t>
  </si>
  <si>
    <t>Beispielbuchung</t>
  </si>
  <si>
    <t>A-2026-001</t>
  </si>
  <si>
    <t>Ausgabe</t>
  </si>
  <si>
    <t>CloudDesk AG</t>
  </si>
  <si>
    <t>Projektmanagement-Software Januar</t>
  </si>
  <si>
    <t>Software &amp; Tools</t>
  </si>
  <si>
    <t>Kreditkarte</t>
  </si>
  <si>
    <t>A-2026-002</t>
  </si>
  <si>
    <t>Cowork Hafenstadt</t>
  </si>
  <si>
    <t>Flex Desk Januar</t>
  </si>
  <si>
    <t>Büro / Coworking</t>
  </si>
  <si>
    <t>RE-2026-002</t>
  </si>
  <si>
    <t>Meyer Maschinenbau KG</t>
  </si>
  <si>
    <t>Terminologie-Workshop online</t>
  </si>
  <si>
    <t>Workshop / Schulung</t>
  </si>
  <si>
    <t>A-2026-003</t>
  </si>
  <si>
    <t>Buchhandlung Kontor</t>
  </si>
  <si>
    <t>Fachbuch verständliche Techniktexte</t>
  </si>
  <si>
    <t>Fachliteratur</t>
  </si>
  <si>
    <t>PayPal</t>
  </si>
  <si>
    <t>RE-2026-003</t>
  </si>
  <si>
    <t>Solaris Energieberatung</t>
  </si>
  <si>
    <t>Redaktion Whitepaper Energiespeicher</t>
  </si>
  <si>
    <t>A-2026-004</t>
  </si>
  <si>
    <t>TeleNet Business</t>
  </si>
  <si>
    <t>Mobilfunk und Internet Februar</t>
  </si>
  <si>
    <t>Telefon &amp; Internet</t>
  </si>
  <si>
    <t>A-2026-005</t>
  </si>
  <si>
    <t>DB Fernverkehr</t>
  </si>
  <si>
    <t>Kundentermin Hamburg</t>
  </si>
  <si>
    <t>Reisekosten</t>
  </si>
  <si>
    <t>RE-2026-004</t>
  </si>
  <si>
    <t>Praxis Müller &amp; Partner</t>
  </si>
  <si>
    <t>Textpaket Patienteninformationen</t>
  </si>
  <si>
    <t>A-2026-006</t>
  </si>
  <si>
    <t>Kammer freie Berufe</t>
  </si>
  <si>
    <t>Jahresbeitrag</t>
  </si>
  <si>
    <t>Gebühren &amp; Abos</t>
  </si>
  <si>
    <t>RE-2026-005</t>
  </si>
  <si>
    <t>Lingua Nord e.V.</t>
  </si>
  <si>
    <t>Lizenz für Redaktionsleitfaden</t>
  </si>
  <si>
    <t>Lizenz / digitales Produkt</t>
  </si>
  <si>
    <t>A-2026-007</t>
  </si>
  <si>
    <t>Versicherung Hanse</t>
  </si>
  <si>
    <t>Berufshaftpflicht März</t>
  </si>
  <si>
    <t>Versicherung</t>
  </si>
  <si>
    <t>A-2026-008</t>
  </si>
  <si>
    <t>Paper &amp; Pen GmbH</t>
  </si>
  <si>
    <t>Büromaterial und Versandtaschen</t>
  </si>
  <si>
    <t>Arbeitsmittel</t>
  </si>
  <si>
    <t>RE-2026-006</t>
  </si>
  <si>
    <t>Küstenlabor GmbH</t>
  </si>
  <si>
    <t>Überarbeitung Laborhandbuch</t>
  </si>
  <si>
    <t>A-2026-009</t>
  </si>
  <si>
    <t>Seminarhaus Mitte</t>
  </si>
  <si>
    <t>Online-Fortbildung Barrierefreie Sprache</t>
  </si>
  <si>
    <t>Fortbildung</t>
  </si>
  <si>
    <t>RE-2026-007</t>
  </si>
  <si>
    <t>offen</t>
  </si>
  <si>
    <t>Atlas Medizintechnik</t>
  </si>
  <si>
    <t>Glossarprüfung Bedienungsanleitung</t>
  </si>
  <si>
    <t>offen: nicht in EÜR enthalten</t>
  </si>
  <si>
    <t>A-2026-010</t>
  </si>
  <si>
    <t>Steuerkanzlei Beispiel</t>
  </si>
  <si>
    <t>Lohnfreie Buchhaltungsberatung Q1</t>
  </si>
  <si>
    <t>Steuerberatung</t>
  </si>
  <si>
    <t>RE-2026-008</t>
  </si>
  <si>
    <t>Stadtbibliothek Neustadt</t>
  </si>
  <si>
    <t>Vortrag klare Verwaltungssprache</t>
  </si>
  <si>
    <t>A-2026-011</t>
  </si>
  <si>
    <t>DesignDruck Nord</t>
  </si>
  <si>
    <t>Flyer für Fachvortrag</t>
  </si>
  <si>
    <t>Marketing</t>
  </si>
  <si>
    <t>A-2026-012</t>
  </si>
  <si>
    <t>Bank Nord</t>
  </si>
  <si>
    <t>Kontoführungsgebühren Q1</t>
  </si>
  <si>
    <t>Bankgebühren</t>
  </si>
  <si>
    <t>RE-2026-009</t>
  </si>
  <si>
    <t>Open Manuals UG</t>
  </si>
  <si>
    <t>Redaktionspaket Schnellstartanleitung</t>
  </si>
  <si>
    <t>A-2026-013</t>
  </si>
  <si>
    <t>Laptop-Service Oldenburg</t>
  </si>
  <si>
    <t>Wartung Arbeitsgerät</t>
  </si>
  <si>
    <t>offene Ausgabe</t>
  </si>
  <si>
    <t>RE-2026-010</t>
  </si>
  <si>
    <t>Elbe Bildung GmbH</t>
  </si>
  <si>
    <t>Schulungsunterlagen technische Sprache</t>
  </si>
  <si>
    <t>A-2026-014</t>
  </si>
  <si>
    <t>Meeting Café Speicher</t>
  </si>
  <si>
    <t>Kundengespräch</t>
  </si>
  <si>
    <t>Bewirtung</t>
  </si>
  <si>
    <t>Bewirtungsbeleg aufbewahren</t>
  </si>
  <si>
    <t>Monatsauswertung</t>
  </si>
  <si>
    <t>Die Auswertung zählt nur Buchungen mit Status „bezahlt“. Offene Posten werden separat gezeigt.</t>
  </si>
  <si>
    <t>Monat-Nr.</t>
  </si>
  <si>
    <t>Einnahmen netto</t>
  </si>
  <si>
    <t>USt. aus Einnahmen</t>
  </si>
  <si>
    <t>Einnahmen brutto</t>
  </si>
  <si>
    <t>Ausgaben netto</t>
  </si>
  <si>
    <t>Vorsteuer</t>
  </si>
  <si>
    <t>Ausgaben brutto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</si>
  <si>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</si>
  <si>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</si>
  <si>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</si>
  <si>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</si>
  <si>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</si>
  <si>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</si>
  <si>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</si>
  <si>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</si>
  <si>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</si>
  <si>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</si>
  <si>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</si>
  <si>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</si>
  <si>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Gesamt</t>
  </si>
  <si>
    <t>Umsatzsteuer-Übersicht</t>
  </si>
  <si>
    <t>Für die USt.-Voranmeldung: Umsätze und Vorsteuer werden nach bezahlten Buchungen ausgewertet.</t>
  </si>
  <si>
    <t>Umsatz 19% netto</t>
  </si>
  <si>
    <t>USt. 19%</t>
  </si>
  <si>
    <t>Umsatz 7% netto</t>
  </si>
  <si>
    <t>USt. 7%</t>
  </si>
  <si>
    <t>Umsatz 0%</t>
  </si>
  <si>
    <t>Zahllast</t>
  </si>
  <si>
    <t>Q1</t>
  </si>
  <si>
    <t>Q2</t>
  </si>
  <si>
    <t>Q3</t>
  </si>
  <si>
    <t>Q4</t>
  </si>
  <si>
    <t>Einnahmen-Überschuss-Rechnung (EÜR)</t>
  </si>
  <si>
    <t>Steuerjahr:</t>
  </si>
  <si>
    <t>nur bezahlt</t>
  </si>
  <si>
    <t>Betriebseinnahmen</t>
  </si>
  <si>
    <t>Anteil</t>
  </si>
  <si>
    <t>Sonstige Einnahmen</t>
  </si>
  <si>
    <t>Steuerfreie Einnahmen</t>
  </si>
  <si>
    <t>Summe Betriebseinnahmen</t>
  </si>
  <si>
    <t>Betriebsausgaben</t>
  </si>
  <si>
    <t>Sonstiges</t>
  </si>
  <si>
    <t>Summe Betriebsausgaben</t>
  </si>
  <si>
    <t>Umsatzsteuer aus Einnahmen</t>
  </si>
  <si>
    <t>Abziehbare Vorsteuer</t>
  </si>
  <si>
    <t>Liquidität nach USt.-Zahlung</t>
  </si>
  <si>
    <t>Einstellungen und Listen</t>
  </si>
  <si>
    <t>Kleinunternehmerregelung §19 UStG anwenden?</t>
  </si>
  <si>
    <t>Nein</t>
  </si>
  <si>
    <t>Standard-USt.-Satz</t>
  </si>
  <si>
    <t>Beispiel-Unternehmen</t>
  </si>
  <si>
    <t>Musterfreiberufler – technische Redaktion</t>
  </si>
  <si>
    <t>Wenn Kleinunternehmer = Ja, setzt die Vorlage die Umsatzsteuer in neuen Buchungen automatisch auf 0.</t>
  </si>
  <si>
    <t>Bar</t>
  </si>
  <si>
    <t>Privat ausgelegt</t>
  </si>
  <si>
    <t>Bereich</t>
  </si>
  <si>
    <t>klassische freiberufliche Leistungen</t>
  </si>
  <si>
    <t>Trainings, Seminare und Live-Sessions</t>
  </si>
  <si>
    <t>Templates, digitale Dateien oder Nutzungsrechte</t>
  </si>
  <si>
    <t>andere betriebliche Einnahmen</t>
  </si>
  <si>
    <t>Einnahmen ohne Umsatzsteuer</t>
  </si>
  <si>
    <t>SaaS, Fachsoftware und technische Werkzeuge</t>
  </si>
  <si>
    <t>Arbeitsplatz, Miete, Nebenkosten</t>
  </si>
  <si>
    <t>Telekommunikation und Internet</t>
  </si>
  <si>
    <t>Bahn, Hotel, Kilometer, Parken</t>
  </si>
  <si>
    <t>Kurse, Seminare, Konferenzen</t>
  </si>
  <si>
    <t>Bücher, Zeitschriften, Fachmedien</t>
  </si>
  <si>
    <t>Hardware, Zubehör, Bürobedarf</t>
  </si>
  <si>
    <t>Berufs- oder Betriebshaftpflicht</t>
  </si>
  <si>
    <t>Steuerliche Beratung und Jahresabschluss</t>
  </si>
  <si>
    <t>Anzeigen, Website, Drucksachen</t>
  </si>
  <si>
    <t>Kontoführung, Zahlungsdienstleister</t>
  </si>
  <si>
    <t>Mitgliedschaften und laufende Gebühren</t>
  </si>
  <si>
    <t>geschäftliche Bewirtung</t>
  </si>
  <si>
    <t>nicht regelmäßig vorkommende Betriebsausgaben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</si>
</sst>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#,##0.00\ \€;[Red]\-#,##0.00\ \€"/>
    <numFmt numFmtId="166" formatCode="0.0%"/>
  </numFmts>
  <fonts count="7" x14ac:knownFonts="1">
    <font>
      <sz val="11"/>
      <name val="Carlito"/>
    </font>
    <font>
      <b/>
      <sz val="16"/>
      <color rgb="FFFFFFFF"/>
      <name val="Carlito"/>
    </font>
    <font>
      <b/>
      <sz val="11"/>
      <name val="Carlito"/>
    </font>
    <font>
      <b/>
      <sz val="11"/>
      <color rgb="FF1F2937"/>
      <name val="Carlito"/>
    </font>
    <font>
      <b/>
      <sz val="11"/>
      <color rgb="FFFFFFFF"/>
      <name val="Carlito"/>
    </font>
    <font>
      <sz val="11"/>
      <color rgb="FF1F2937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5B9BD5"/>
      </patternFill>
    </fill>
  </fills>
  <borders count="2">
    <border>
      <left/>
      <right/>
      <top/>
      <bottom/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2" fillId="3" borderId="0" xfId="1" applyFont="1" applyFill="1" applyAlignment="1">
      <alignment wrapText="1"/>
    </xf>
    <xf numFmtId="0" fontId="0" fillId="4" borderId="0" xfId="1" applyFont="1" applyFill="1" applyAlignment="1">
      <alignment wrapText="1"/>
    </xf>
    <xf numFmtId="0" fontId="3" fillId="5" borderId="0" xfId="1" applyFont="1" applyFill="1" applyAlignment="1">
      <alignment horizontal="center" vertical="center" wrapText="1"/>
    </xf>
    <xf numFmtId="9" fontId="0" fillId="4" borderId="0" xfId="1" applyNumberFormat="1" applyFont="1" applyFill="1" applyAlignment="1">
      <alignment wrapText="1"/>
    </xf>
    <xf numFmtId="9" fontId="3" fillId="5" borderId="0" xfId="1" applyNumberFormat="1" applyFont="1" applyFill="1" applyAlignment="1">
      <alignment horizontal="center" vertical="center" wrapText="1"/>
    </xf>
    <xf numFmtId="0" fontId="0" fillId="0" borderId="0" xfId="1" applyFont="1" applyAlignment="1">
      <alignment wrapText="1"/>
    </xf>
    <xf numFmtId="0" fontId="2" fillId="3" borderId="0" xfId="1" applyFont="1" applyFill="1" applyAlignment="1">
      <alignment horizontal="right" wrapText="1"/>
    </xf>
    <xf numFmtId="0" fontId="0" fillId="0" borderId="0" xfId="1" applyFont="1" applyAlignment="1">
      <alignment horizontal="right" wrapText="1"/>
    </xf>
    <xf numFmtId="0" fontId="2" fillId="3" borderId="0" xfId="1" applyFont="1" applyFill="1" applyAlignment="1">
      <alignment horizontal="left" wrapText="1"/>
    </xf>
    <xf numFmtId="0" fontId="0" fillId="0" borderId="0" xfId="1" applyFont="1" applyAlignment="1">
      <alignment horizontal="left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vertical="center" wrapText="1"/>
    </xf>
    <xf numFmtId="165" fontId="0" fillId="0" borderId="1" xfId="1" applyNumberFormat="1" applyFont="1" applyBorder="1" applyAlignment="1">
      <alignment horizontal="right" vertical="center" wrapText="1"/>
    </xf>
    <xf numFmtId="0" fontId="0" fillId="0" borderId="1" xfId="1" applyFont="1" applyBorder="1" applyAlignment="1">
      <alignment horizontal="left" vertical="center" wrapText="1"/>
    </xf>
    <xf numFmtId="1" fontId="0" fillId="0" borderId="1" xfId="1" applyNumberFormat="1" applyFont="1" applyBorder="1" applyAlignment="1">
      <alignment horizontal="right" vertical="center" wrapText="1"/>
    </xf>
    <xf numFmtId="164" fontId="0" fillId="0" borderId="1" xfId="1" applyNumberFormat="1" applyFont="1" applyBorder="1" applyAlignment="1">
      <alignment wrapText="1"/>
    </xf>
    <xf numFmtId="0" fontId="0" fillId="0" borderId="1" xfId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9" fontId="0" fillId="0" borderId="1" xfId="1" applyNumberFormat="1" applyFont="1" applyBorder="1" applyAlignment="1">
      <alignment wrapText="1"/>
    </xf>
    <xf numFmtId="0" fontId="0" fillId="0" borderId="1" xfId="1" applyFont="1" applyBorder="1"/>
    <xf numFmtId="165" fontId="0" fillId="0" borderId="1" xfId="1" applyNumberFormat="1" applyFont="1" applyBorder="1"/>
    <xf numFmtId="0" fontId="2" fillId="3" borderId="1" xfId="1" applyFont="1" applyFill="1" applyBorder="1"/>
    <xf numFmtId="165" fontId="2" fillId="3" borderId="1" xfId="1" applyNumberFormat="1" applyFont="1" applyFill="1" applyBorder="1"/>
    <xf numFmtId="166" fontId="0" fillId="0" borderId="1" xfId="1" applyNumberFormat="1" applyFont="1" applyBorder="1" applyAlignment="1">
      <alignment wrapText="1"/>
    </xf>
    <xf numFmtId="0" fontId="2" fillId="3" borderId="1" xfId="1" applyFont="1" applyFill="1" applyBorder="1" applyAlignment="1">
      <alignment wrapText="1"/>
    </xf>
    <xf numFmtId="165" fontId="2" fillId="3" borderId="1" xfId="1" applyNumberFormat="1" applyFont="1" applyFill="1" applyBorder="1" applyAlignment="1">
      <alignment wrapText="1"/>
    </xf>
    <xf numFmtId="166" fontId="2" fillId="3" borderId="1" xfId="1" applyNumberFormat="1" applyFont="1" applyFill="1" applyBorder="1" applyAlignment="1">
      <alignment wrapText="1"/>
    </xf>
    <xf numFmtId="0" fontId="2" fillId="5" borderId="1" xfId="1" applyFont="1" applyFill="1" applyBorder="1" applyAlignment="1">
      <alignment wrapText="1"/>
    </xf>
    <xf numFmtId="0" fontId="1" fillId="2" borderId="0" xfId="1" applyFont="1" applyFill="1" applyAlignment="1">
      <alignment horizontal="left" vertical="center"/>
    </xf>
    <xf numFmtId="0" fontId="4" fillId="7" borderId="1" xfId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vertical="top" wrapText="1"/>
    </xf>
    <xf numFmtId="0" fontId="4" fillId="7" borderId="0" xfId="1" applyFont="1" applyFill="1" applyAlignment="1">
      <alignment horizontal="left" vertical="center"/>
    </xf>
    <xf numFmtId="0" fontId="5" fillId="6" borderId="0" xfId="1" applyFont="1" applyFill="1" applyAlignment="1">
      <alignment vertical="top" wrapText="1"/>
    </xf>
    <xf numFmtId="0" fontId="1" fillId="2" borderId="0" xfId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6">
    <dxf>
      <font>
        <color rgb="FF008000"/>
      </font>
    </dxf>
    <dxf>
      <font>
        <color rgb="FFC00000"/>
      </font>
    </dxf>
    <dxf>
      <fill>
        <patternFill patternType="solid">
          <bgColor rgb="FFFFF2CC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Einnahmen netto</c:v>
          </c:tx>
          <c:invertIfNegative val="1"/>
          <c:cat>
            <c:strRef>
              <c:f>Auswertung!$B$6:$B$17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Auswertung!$C$6:$C$17</c:f>
              <c:numCache>
                <c:formatCode>General</c:formatCode>
                <c:ptCount val="12"/>
                <c:pt idx="0">
                  <c:v>2830</c:v>
                </c:pt>
                <c:pt idx="1">
                  <c:v>3160</c:v>
                </c:pt>
                <c:pt idx="2">
                  <c:v>1960</c:v>
                </c:pt>
                <c:pt idx="3">
                  <c:v>2790</c:v>
                </c:pt>
                <c:pt idx="4">
                  <c:v>1250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B-4694-B9F6-E3EE3A6A8BD2}"/>
            </c:ext>
          </c:extLst>
        </c:ser>
        <c:ser>
          <c:idx val="1"/>
          <c:order val="1"/>
          <c:tx>
            <c:v>Ausgaben netto</c:v>
          </c:tx>
          <c:invertIfNegative val="1"/>
          <c:cat>
            <c:strRef>
              <c:f>Auswertung!$B$6:$B$17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Auswertung!$F$6:$F$17</c:f>
              <c:numCache>
                <c:formatCode>General</c:formatCode>
                <c:ptCount val="12"/>
                <c:pt idx="0">
                  <c:v>313</c:v>
                </c:pt>
                <c:pt idx="1">
                  <c:v>296.5</c:v>
                </c:pt>
                <c:pt idx="2">
                  <c:v>452.2</c:v>
                </c:pt>
                <c:pt idx="3">
                  <c:v>432</c:v>
                </c:pt>
                <c:pt idx="4">
                  <c:v>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5B-4694-B9F6-E3EE3A6A8BD2}"/>
            </c:ext>
          </c:extLst>
        </c:ser>
        <c:ser>
          <c:idx val="2"/>
          <c:order val="2"/>
          <c:tx>
            <c:v>Gewinn EÜR netto</c:v>
          </c:tx>
          <c:invertIfNegative val="1"/>
          <c:cat>
            <c:strRef>
              <c:f>Auswertung!$B$6:$B$17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Auswertung!$I$6:$I$17</c:f>
              <c:numCache>
                <c:formatCode>General</c:formatCode>
                <c:ptCount val="12"/>
                <c:pt idx="0">
                  <c:v>2517</c:v>
                </c:pt>
                <c:pt idx="1">
                  <c:v>2863.5</c:v>
                </c:pt>
                <c:pt idx="2">
                  <c:v>1507.8</c:v>
                </c:pt>
                <c:pt idx="3">
                  <c:v>2358</c:v>
                </c:pt>
                <c:pt idx="4">
                  <c:v>1204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5B-4694-B9F6-E3EE3A6A8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13</xdr:col>
      <xdr:colOff>0</xdr:colOff>
      <xdr:row>21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Buchungen" displayName="tblBuchungen" ref="A1:Q201">
  <tableColumns count="17">
    <tableColumn id="1" xr3:uid="{00000000-0010-0000-0000-000001000000}" name="Datum"/>
    <tableColumn id="2" xr3:uid="{00000000-0010-0000-0000-000002000000}" name="Beleg-Nr."/>
    <tableColumn id="3" xr3:uid="{00000000-0010-0000-0000-000003000000}" name="Typ"/>
    <tableColumn id="4" xr3:uid="{00000000-0010-0000-0000-000004000000}" name="Status"/>
    <tableColumn id="5" xr3:uid="{00000000-0010-0000-0000-000005000000}" name="Kunde/Lieferant"/>
    <tableColumn id="6" xr3:uid="{00000000-0010-0000-0000-000006000000}" name="Beschreibung"/>
    <tableColumn id="7" xr3:uid="{00000000-0010-0000-0000-000007000000}" name="Kategorie"/>
    <tableColumn id="8" xr3:uid="{00000000-0010-0000-0000-000008000000}" name="Zahlungsart"/>
    <tableColumn id="9" xr3:uid="{00000000-0010-0000-0000-000009000000}" name="Netto"/>
    <tableColumn id="10" xr3:uid="{00000000-0010-0000-0000-00000A000000}" name="USt.-Satz"/>
    <tableColumn id="11" xr3:uid="{00000000-0010-0000-0000-00000B000000}" name="USt."/>
    <tableColumn id="12" xr3:uid="{00000000-0010-0000-0000-00000C000000}" name="Brutto"/>
    <tableColumn id="13" xr3:uid="{00000000-0010-0000-0000-00000D000000}" name="steuerwirksam"/>
    <tableColumn id="14" xr3:uid="{00000000-0010-0000-0000-00000E000000}" name="Monat"/>
    <tableColumn id="15" xr3:uid="{00000000-0010-0000-0000-00000F000000}" name="Quartal"/>
    <tableColumn id="16" xr3:uid="{00000000-0010-0000-0000-000010000000}" name="Jahr"/>
    <tableColumn id="17" xr3:uid="{00000000-0010-0000-0000-000011000000}" name="Hin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Monatsauswertung" displayName="tblMonatsauswertung" ref="A5:L18">
  <tableColumns count="12">
    <tableColumn id="1" xr3:uid="{00000000-0010-0000-0100-000001000000}" name="Monat-Nr."/>
    <tableColumn id="2" xr3:uid="{00000000-0010-0000-0100-000002000000}" name="Monat"/>
    <tableColumn id="3" xr3:uid="{00000000-0010-0000-0100-000003000000}" name="Einnahmen netto"/>
    <tableColumn id="4" xr3:uid="{00000000-0010-0000-0100-000004000000}" name="USt. aus Einnahmen"/>
    <tableColumn id="5" xr3:uid="{00000000-0010-0000-0100-000005000000}" name="Einnahmen brutto"/>
    <tableColumn id="6" xr3:uid="{00000000-0010-0000-0100-000006000000}" name="Ausgaben netto"/>
    <tableColumn id="7" xr3:uid="{00000000-0010-0000-0100-000007000000}" name="Vorsteuer"/>
    <tableColumn id="8" xr3:uid="{00000000-0010-0000-0100-000008000000}" name="Ausgaben brutto"/>
    <tableColumn id="9" xr3:uid="{00000000-0010-0000-0100-000009000000}" name="Gewinn EÜR netto"/>
    <tableColumn id="10" xr3:uid="{00000000-0010-0000-0100-00000A000000}" name="USt.-Zahllast"/>
    <tableColumn id="11" xr3:uid="{00000000-0010-0000-0100-00000B000000}" name="Offene Forderungen"/>
    <tableColumn id="12" xr3:uid="{00000000-0010-0000-0100-00000C000000}" name="Offene Verbindlichkeite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blUStMonate" displayName="tblUStMonate" ref="A5:H18">
  <tableColumns count="8">
    <tableColumn id="1" xr3:uid="{00000000-0010-0000-0200-000001000000}" name="Monat"/>
    <tableColumn id="2" xr3:uid="{00000000-0010-0000-0200-000002000000}" name="Umsatz 19% netto"/>
    <tableColumn id="3" xr3:uid="{00000000-0010-0000-0200-000003000000}" name="USt. 19%"/>
    <tableColumn id="4" xr3:uid="{00000000-0010-0000-0200-000004000000}" name="Umsatz 7% netto"/>
    <tableColumn id="5" xr3:uid="{00000000-0010-0000-0200-000005000000}" name="USt. 7%"/>
    <tableColumn id="6" xr3:uid="{00000000-0010-0000-0200-000006000000}" name="Umsatz 0%"/>
    <tableColumn id="7" xr3:uid="{00000000-0010-0000-0200-000007000000}" name="Vorsteuer"/>
    <tableColumn id="8" xr3:uid="{00000000-0010-0000-0200-000008000000}" name="Zahllas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blUStQuartale" displayName="tblUStQuartale" ref="A21:H26">
  <tableColumns count="8">
    <tableColumn id="1" xr3:uid="{00000000-0010-0000-0300-000001000000}" name="Monat"/>
    <tableColumn id="2" xr3:uid="{00000000-0010-0000-0300-000002000000}" name="Umsatz 19% netto"/>
    <tableColumn id="3" xr3:uid="{00000000-0010-0000-0300-000003000000}" name="USt. 19%"/>
    <tableColumn id="4" xr3:uid="{00000000-0010-0000-0300-000004000000}" name="Umsatz 7% netto"/>
    <tableColumn id="5" xr3:uid="{00000000-0010-0000-0300-000005000000}" name="USt. 7%"/>
    <tableColumn id="6" xr3:uid="{00000000-0010-0000-0300-000006000000}" name="Umsatz 0%"/>
    <tableColumn id="7" xr3:uid="{00000000-0010-0000-0300-000007000000}" name="Vorsteuer"/>
    <tableColumn id="8" xr3:uid="{00000000-0010-0000-0300-000008000000}" name="Zahllas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blEUREinnahmen" displayName="tblEUREinnahmen" ref="A5:E11">
  <tableColumns count="5">
    <tableColumn id="1" xr3:uid="{00000000-0010-0000-0400-000001000000}" name="Betriebseinnahmen"/>
    <tableColumn id="2" xr3:uid="{00000000-0010-0000-0400-000002000000}" name="Netto"/>
    <tableColumn id="3" xr3:uid="{00000000-0010-0000-0400-000003000000}" name="USt."/>
    <tableColumn id="4" xr3:uid="{00000000-0010-0000-0400-000004000000}" name="Brutto"/>
    <tableColumn id="5" xr3:uid="{00000000-0010-0000-0400-000005000000}" name="Antei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blEURAusgaben" displayName="tblEURAusgaben" ref="A14:E29">
  <tableColumns count="5">
    <tableColumn id="1" xr3:uid="{00000000-0010-0000-0500-000001000000}" name="Betriebsausgaben"/>
    <tableColumn id="2" xr3:uid="{00000000-0010-0000-0500-000002000000}" name="Netto"/>
    <tableColumn id="3" xr3:uid="{00000000-0010-0000-0500-000003000000}" name="Vorsteuer"/>
    <tableColumn id="4" xr3:uid="{00000000-0010-0000-0500-000004000000}" name="Brutto"/>
    <tableColumn id="5" xr3:uid="{00000000-0010-0000-0500-000005000000}" name="Anteil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blKategorien" displayName="tblKategorien" ref="A10:C29">
  <tableColumns count="3">
    <tableColumn id="1" xr3:uid="{00000000-0010-0000-0600-000001000000}" name="Kategorie"/>
    <tableColumn id="2" xr3:uid="{00000000-0010-0000-0600-000002000000}" name="Bereich"/>
    <tableColumn id="3" xr3:uid="{00000000-0010-0000-0600-000003000000}" name="Beschreib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D25" sqref="D25"/>
    </sheetView>
  </sheetViews>
  <sheetFormatPr baseColWidth="10" defaultColWidth="9" defaultRowHeight="15" x14ac:dyDescent="0.25"/>
  <cols>
    <col min="1" max="1" width="26" customWidth="1"/>
    <col min="2" max="2" width="24" customWidth="1"/>
    <col min="3" max="3" width="42" customWidth="1"/>
    <col min="4" max="4" width="24" customWidth="1"/>
    <col min="6" max="13" width="15" customWidth="1"/>
  </cols>
  <sheetData>
    <row r="1" spans="1:13" ht="30" customHeight="1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3" spans="1:13" x14ac:dyDescent="0.25">
      <c r="A3" s="1" t="s">
        <v>1</v>
      </c>
      <c r="B3" s="7">
        <f>Einstellungen!$B$3</f>
        <v>2026</v>
      </c>
      <c r="C3" s="9" t="s">
        <v>2</v>
      </c>
      <c r="D3" s="9" t="str">
        <f>Einstellungen!$B$4</f>
        <v>Nein</v>
      </c>
      <c r="F3" s="34" t="s">
        <v>3</v>
      </c>
      <c r="G3" s="34"/>
      <c r="H3" s="34"/>
      <c r="I3" s="34"/>
      <c r="J3" s="34"/>
      <c r="K3" s="34"/>
      <c r="L3" s="34"/>
      <c r="M3" s="34"/>
    </row>
    <row r="4" spans="1:13" x14ac:dyDescent="0.25">
      <c r="A4" s="6"/>
      <c r="B4" s="8"/>
      <c r="C4" s="10"/>
      <c r="D4" s="10"/>
    </row>
    <row r="5" spans="1:13" x14ac:dyDescent="0.25">
      <c r="A5" s="11" t="s">
        <v>4</v>
      </c>
      <c r="B5" s="12" t="s">
        <v>5</v>
      </c>
      <c r="C5" s="13" t="s">
        <v>6</v>
      </c>
      <c r="D5" s="13" t="s">
        <v>7</v>
      </c>
    </row>
    <row r="6" spans="1:13" ht="20.100000000000001" customHeight="1" x14ac:dyDescent="0.25">
      <c r="A6" s="14" t="s">
        <v>8</v>
      </c>
      <c r="B6" s="15">
        <f>EÜR!B32</f>
        <v>10450.299999999999</v>
      </c>
      <c r="C6" s="16" t="s">
        <v>9</v>
      </c>
      <c r="D6" s="16" t="str">
        <f>IF(B6&gt;=0,"ok","Verlust prüfen")</f>
        <v>ok</v>
      </c>
    </row>
    <row r="7" spans="1:13" ht="20.100000000000001" customHeight="1" x14ac:dyDescent="0.25">
      <c r="A7" s="14" t="s">
        <v>10</v>
      </c>
      <c r="B7" s="15">
        <f>EÜR!B36</f>
        <v>14268.1</v>
      </c>
      <c r="C7" s="16" t="s">
        <v>11</v>
      </c>
      <c r="D7" s="16" t="str">
        <f>IF(B7&gt;0,"ok","keine Einnahmen")</f>
        <v>ok</v>
      </c>
    </row>
    <row r="8" spans="1:13" ht="20.100000000000001" customHeight="1" x14ac:dyDescent="0.25">
      <c r="A8" s="14" t="s">
        <v>12</v>
      </c>
      <c r="B8" s="15">
        <f>EÜR!B37</f>
        <v>1791.38</v>
      </c>
      <c r="C8" s="16" t="s">
        <v>11</v>
      </c>
      <c r="D8" s="16" t="str">
        <f>IF(B8&gt;=0,"ok","")</f>
        <v>ok</v>
      </c>
    </row>
    <row r="9" spans="1:13" ht="20.100000000000001" customHeight="1" x14ac:dyDescent="0.25">
      <c r="A9" s="14" t="s">
        <v>13</v>
      </c>
      <c r="B9" s="15">
        <f>EÜR!B35</f>
        <v>2026.4199999999998</v>
      </c>
      <c r="C9" s="16" t="s">
        <v>14</v>
      </c>
      <c r="D9" s="16" t="str">
        <f>IF(B9&gt;=0,"Zahlung einplanen","Erstattung möglich")</f>
        <v>Zahlung einplanen</v>
      </c>
    </row>
    <row r="10" spans="1:13" ht="20.100000000000001" customHeight="1" x14ac:dyDescent="0.25">
      <c r="A10" s="14" t="s">
        <v>15</v>
      </c>
      <c r="B10" s="15">
        <f>SUM(Auswertung!K6:K17)</f>
        <v>1523.2</v>
      </c>
      <c r="C10" s="16" t="s">
        <v>16</v>
      </c>
      <c r="D10" s="16" t="str">
        <f>IF(B10=0,"ok","offene Rechnung verfolgen")</f>
        <v>offene Rechnung verfolgen</v>
      </c>
    </row>
    <row r="11" spans="1:13" ht="20.100000000000001" customHeight="1" x14ac:dyDescent="0.25">
      <c r="A11" s="14" t="s">
        <v>17</v>
      </c>
      <c r="B11" s="15">
        <f>SUM(Auswertung!L6:L17)</f>
        <v>214.2</v>
      </c>
      <c r="C11" s="16" t="s">
        <v>16</v>
      </c>
      <c r="D11" s="16" t="str">
        <f>IF(B11=0,"ok","Zahlung prüfen")</f>
        <v>Zahlung prüfen</v>
      </c>
    </row>
    <row r="12" spans="1:13" ht="20.100000000000001" customHeight="1" x14ac:dyDescent="0.25">
      <c r="A12" s="14" t="s">
        <v>18</v>
      </c>
      <c r="B12" s="15">
        <f>IF(COUNTIF(Auswertung!C6:C17,"&gt;0")=0,0,EÜR!B32/COUNTIF(Auswertung!C6:C17,"&gt;0"))</f>
        <v>2090.06</v>
      </c>
      <c r="C12" s="16" t="s">
        <v>19</v>
      </c>
      <c r="D12" s="16" t="str">
        <f>IF(B12&gt;=0,"ok","negativ")</f>
        <v>ok</v>
      </c>
    </row>
    <row r="13" spans="1:13" ht="20.100000000000001" customHeight="1" x14ac:dyDescent="0.25">
      <c r="A13" s="14" t="s">
        <v>20</v>
      </c>
      <c r="B13" s="17">
        <f>COUNTA(Buchungen!A2:A201)</f>
        <v>24</v>
      </c>
      <c r="C13" s="16" t="s">
        <v>21</v>
      </c>
      <c r="D13" s="16" t="str">
        <f>IF(B13&gt;0,"ok","keine Buchungen")</f>
        <v>ok</v>
      </c>
    </row>
    <row r="16" spans="1:13" ht="20.100000000000001" customHeight="1" x14ac:dyDescent="0.25">
      <c r="A16" s="32" t="s">
        <v>22</v>
      </c>
      <c r="B16" s="32"/>
      <c r="C16" s="32"/>
      <c r="D16" s="32"/>
    </row>
    <row r="17" spans="1:4" ht="20.100000000000001" customHeight="1" x14ac:dyDescent="0.25">
      <c r="A17" s="33" t="s">
        <v>23</v>
      </c>
      <c r="B17" s="33"/>
      <c r="C17" s="33"/>
      <c r="D17" s="33"/>
    </row>
    <row r="18" spans="1:4" ht="20.100000000000001" customHeight="1" x14ac:dyDescent="0.25">
      <c r="A18" s="33" t="s">
        <v>24</v>
      </c>
      <c r="B18" s="33"/>
      <c r="C18" s="33"/>
      <c r="D18" s="33"/>
    </row>
    <row r="19" spans="1:4" ht="20.100000000000001" customHeight="1" x14ac:dyDescent="0.25">
      <c r="A19" s="33" t="s">
        <v>25</v>
      </c>
      <c r="B19" s="33"/>
      <c r="C19" s="33"/>
      <c r="D19" s="33"/>
    </row>
    <row r="20" spans="1:4" ht="20.100000000000001" customHeight="1" x14ac:dyDescent="0.25">
      <c r="A20" s="33" t="s">
        <v>26</v>
      </c>
      <c r="B20" s="33"/>
      <c r="C20" s="33"/>
      <c r="D20" s="33"/>
    </row>
    <row r="21" spans="1:4" ht="20.100000000000001" customHeight="1" x14ac:dyDescent="0.25">
      <c r="A21" s="33" t="s">
        <v>27</v>
      </c>
      <c r="B21" s="33"/>
      <c r="C21" s="33"/>
      <c r="D21" s="33"/>
    </row>
  </sheetData>
  <mergeCells count="8">
    <mergeCell ref="A20:D20"/>
    <mergeCell ref="A21:D21"/>
    <mergeCell ref="F3:M3"/>
    <mergeCell ref="A1:M1"/>
    <mergeCell ref="A16:D16"/>
    <mergeCell ref="A17:D17"/>
    <mergeCell ref="A18:D18"/>
    <mergeCell ref="A19:D19"/>
  </mergeCells>
  <conditionalFormatting sqref="B6:B12">
    <cfRule type="cellIs" dxfId="5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1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4" width="12" customWidth="1"/>
    <col min="5" max="5" width="24" customWidth="1"/>
    <col min="6" max="6" width="34" customWidth="1"/>
    <col min="7" max="7" width="22" customWidth="1"/>
    <col min="8" max="8" width="16" customWidth="1"/>
    <col min="9" max="9" width="13" customWidth="1"/>
    <col min="10" max="10" width="10" customWidth="1"/>
    <col min="11" max="13" width="13" customWidth="1"/>
    <col min="14" max="16" width="9" customWidth="1"/>
    <col min="17" max="17" width="28" customWidth="1"/>
  </cols>
  <sheetData>
    <row r="1" spans="1:17" x14ac:dyDescent="0.25">
      <c r="A1" s="11" t="s">
        <v>28</v>
      </c>
      <c r="B1" s="11" t="s">
        <v>29</v>
      </c>
      <c r="C1" s="11" t="s">
        <v>30</v>
      </c>
      <c r="D1" s="11" t="s">
        <v>31</v>
      </c>
      <c r="E1" s="11" t="s">
        <v>32</v>
      </c>
      <c r="F1" s="11" t="s">
        <v>33</v>
      </c>
      <c r="G1" s="11" t="s">
        <v>34</v>
      </c>
      <c r="H1" s="11" t="s">
        <v>35</v>
      </c>
      <c r="I1" s="11" t="s">
        <v>36</v>
      </c>
      <c r="J1" s="11" t="s">
        <v>37</v>
      </c>
      <c r="K1" s="11" t="s">
        <v>38</v>
      </c>
      <c r="L1" s="11" t="s">
        <v>39</v>
      </c>
      <c r="M1" s="11" t="s">
        <v>40</v>
      </c>
      <c r="N1" s="11" t="s">
        <v>41</v>
      </c>
      <c r="O1" s="11" t="s">
        <v>42</v>
      </c>
      <c r="P1" s="11" t="s">
        <v>43</v>
      </c>
      <c r="Q1" s="11" t="s">
        <v>44</v>
      </c>
    </row>
    <row r="2" spans="1:17" ht="30" x14ac:dyDescent="0.25">
      <c r="A2" s="18">
        <v>46027</v>
      </c>
      <c r="B2" s="19" t="s">
        <v>45</v>
      </c>
      <c r="C2" s="19" t="s">
        <v>46</v>
      </c>
      <c r="D2" s="19" t="s">
        <v>47</v>
      </c>
      <c r="E2" s="19" t="s">
        <v>48</v>
      </c>
      <c r="F2" s="19" t="s">
        <v>49</v>
      </c>
      <c r="G2" s="19" t="s">
        <v>50</v>
      </c>
      <c r="H2" s="19" t="s">
        <v>51</v>
      </c>
      <c r="I2" s="20">
        <v>1850</v>
      </c>
      <c r="J2" s="21">
        <v>0.19</v>
      </c>
      <c r="K2" s="20">
        <f>IF(OR($C2="",$I2=""),"",IF(Einstellungen!$B$4="Ja",0,ROUND($I2*$J2,2)))</f>
        <v>351.5</v>
      </c>
      <c r="L2" s="20">
        <f t="shared" ref="L2:L33" si="0">IF(OR($C2="",$I2=""),"",$I2+$K2)</f>
        <v>2201.5</v>
      </c>
      <c r="M2" s="19" t="str">
        <f t="shared" ref="M2:M33" si="1">IF($D2="","",IF($D2="bezahlt","Ja","Nein"))</f>
        <v>Ja</v>
      </c>
      <c r="N2" s="19">
        <f t="shared" ref="N2:N33" si="2">IF($A2="","",MONTH($A2))</f>
        <v>1</v>
      </c>
      <c r="O2" s="19" t="str">
        <f t="shared" ref="O2:O33" si="3">IF($A2="","","Q"&amp;ROUNDUP(MONTH($A2)/3,0))</f>
        <v>Q1</v>
      </c>
      <c r="P2" s="19">
        <f t="shared" ref="P2:P33" si="4">IF($A2="","",YEAR($A2))</f>
        <v>2026</v>
      </c>
      <c r="Q2" s="19" t="s">
        <v>52</v>
      </c>
    </row>
    <row r="3" spans="1:17" x14ac:dyDescent="0.25">
      <c r="A3" s="18">
        <v>46029</v>
      </c>
      <c r="B3" s="19" t="s">
        <v>53</v>
      </c>
      <c r="C3" s="19" t="s">
        <v>54</v>
      </c>
      <c r="D3" s="19" t="s">
        <v>47</v>
      </c>
      <c r="E3" s="19" t="s">
        <v>55</v>
      </c>
      <c r="F3" s="19" t="s">
        <v>56</v>
      </c>
      <c r="G3" s="19" t="s">
        <v>57</v>
      </c>
      <c r="H3" s="19" t="s">
        <v>58</v>
      </c>
      <c r="I3" s="20">
        <v>39</v>
      </c>
      <c r="J3" s="21">
        <v>0.19</v>
      </c>
      <c r="K3" s="20">
        <f>IF(OR($C3="",$I3=""),"",IF(Einstellungen!$B$4="Ja",0,ROUND($I3*$J3,2)))</f>
        <v>7.41</v>
      </c>
      <c r="L3" s="20">
        <f t="shared" si="0"/>
        <v>46.41</v>
      </c>
      <c r="M3" s="19" t="str">
        <f t="shared" si="1"/>
        <v>Ja</v>
      </c>
      <c r="N3" s="19">
        <f t="shared" si="2"/>
        <v>1</v>
      </c>
      <c r="O3" s="19" t="str">
        <f t="shared" si="3"/>
        <v>Q1</v>
      </c>
      <c r="P3" s="19">
        <f t="shared" si="4"/>
        <v>2026</v>
      </c>
      <c r="Q3" s="19"/>
    </row>
    <row r="4" spans="1:17" x14ac:dyDescent="0.25">
      <c r="A4" s="18">
        <v>46032</v>
      </c>
      <c r="B4" s="19" t="s">
        <v>59</v>
      </c>
      <c r="C4" s="19" t="s">
        <v>54</v>
      </c>
      <c r="D4" s="19" t="s">
        <v>47</v>
      </c>
      <c r="E4" s="19" t="s">
        <v>60</v>
      </c>
      <c r="F4" s="19" t="s">
        <v>61</v>
      </c>
      <c r="G4" s="19" t="s">
        <v>62</v>
      </c>
      <c r="H4" s="19" t="s">
        <v>51</v>
      </c>
      <c r="I4" s="20">
        <v>220</v>
      </c>
      <c r="J4" s="21">
        <v>0.19</v>
      </c>
      <c r="K4" s="20">
        <f>IF(OR($C4="",$I4=""),"",IF(Einstellungen!$B$4="Ja",0,ROUND($I4*$J4,2)))</f>
        <v>41.8</v>
      </c>
      <c r="L4" s="20">
        <f t="shared" si="0"/>
        <v>261.8</v>
      </c>
      <c r="M4" s="19" t="str">
        <f t="shared" si="1"/>
        <v>Ja</v>
      </c>
      <c r="N4" s="19">
        <f t="shared" si="2"/>
        <v>1</v>
      </c>
      <c r="O4" s="19" t="str">
        <f t="shared" si="3"/>
        <v>Q1</v>
      </c>
      <c r="P4" s="19">
        <f t="shared" si="4"/>
        <v>2026</v>
      </c>
      <c r="Q4" s="19"/>
    </row>
    <row r="5" spans="1:17" x14ac:dyDescent="0.25">
      <c r="A5" s="18">
        <v>46038</v>
      </c>
      <c r="B5" s="19" t="s">
        <v>63</v>
      </c>
      <c r="C5" s="19" t="s">
        <v>46</v>
      </c>
      <c r="D5" s="19" t="s">
        <v>47</v>
      </c>
      <c r="E5" s="19" t="s">
        <v>64</v>
      </c>
      <c r="F5" s="19" t="s">
        <v>65</v>
      </c>
      <c r="G5" s="19" t="s">
        <v>66</v>
      </c>
      <c r="H5" s="19" t="s">
        <v>51</v>
      </c>
      <c r="I5" s="20">
        <v>980</v>
      </c>
      <c r="J5" s="21">
        <v>0.19</v>
      </c>
      <c r="K5" s="20">
        <f>IF(OR($C5="",$I5=""),"",IF(Einstellungen!$B$4="Ja",0,ROUND($I5*$J5,2)))</f>
        <v>186.2</v>
      </c>
      <c r="L5" s="20">
        <f t="shared" si="0"/>
        <v>1166.2</v>
      </c>
      <c r="M5" s="19" t="str">
        <f t="shared" si="1"/>
        <v>Ja</v>
      </c>
      <c r="N5" s="19">
        <f t="shared" si="2"/>
        <v>1</v>
      </c>
      <c r="O5" s="19" t="str">
        <f t="shared" si="3"/>
        <v>Q1</v>
      </c>
      <c r="P5" s="19">
        <f t="shared" si="4"/>
        <v>2026</v>
      </c>
      <c r="Q5" s="19"/>
    </row>
    <row r="6" spans="1:17" x14ac:dyDescent="0.25">
      <c r="A6" s="18">
        <v>46044</v>
      </c>
      <c r="B6" s="19" t="s">
        <v>67</v>
      </c>
      <c r="C6" s="19" t="s">
        <v>54</v>
      </c>
      <c r="D6" s="19" t="s">
        <v>47</v>
      </c>
      <c r="E6" s="19" t="s">
        <v>68</v>
      </c>
      <c r="F6" s="19" t="s">
        <v>69</v>
      </c>
      <c r="G6" s="19" t="s">
        <v>70</v>
      </c>
      <c r="H6" s="19" t="s">
        <v>71</v>
      </c>
      <c r="I6" s="20">
        <v>54</v>
      </c>
      <c r="J6" s="21">
        <v>7.0000000000000007E-2</v>
      </c>
      <c r="K6" s="20">
        <f>IF(OR($C6="",$I6=""),"",IF(Einstellungen!$B$4="Ja",0,ROUND($I6*$J6,2)))</f>
        <v>3.78</v>
      </c>
      <c r="L6" s="20">
        <f t="shared" si="0"/>
        <v>57.78</v>
      </c>
      <c r="M6" s="19" t="str">
        <f t="shared" si="1"/>
        <v>Ja</v>
      </c>
      <c r="N6" s="19">
        <f t="shared" si="2"/>
        <v>1</v>
      </c>
      <c r="O6" s="19" t="str">
        <f t="shared" si="3"/>
        <v>Q1</v>
      </c>
      <c r="P6" s="19">
        <f t="shared" si="4"/>
        <v>2026</v>
      </c>
      <c r="Q6" s="19"/>
    </row>
    <row r="7" spans="1:17" x14ac:dyDescent="0.25">
      <c r="A7" s="18">
        <v>46055</v>
      </c>
      <c r="B7" s="19" t="s">
        <v>72</v>
      </c>
      <c r="C7" s="19" t="s">
        <v>46</v>
      </c>
      <c r="D7" s="19" t="s">
        <v>47</v>
      </c>
      <c r="E7" s="19" t="s">
        <v>73</v>
      </c>
      <c r="F7" s="19" t="s">
        <v>74</v>
      </c>
      <c r="G7" s="19" t="s">
        <v>50</v>
      </c>
      <c r="H7" s="19" t="s">
        <v>51</v>
      </c>
      <c r="I7" s="20">
        <v>2400</v>
      </c>
      <c r="J7" s="21">
        <v>0.19</v>
      </c>
      <c r="K7" s="20">
        <f>IF(OR($C7="",$I7=""),"",IF(Einstellungen!$B$4="Ja",0,ROUND($I7*$J7,2)))</f>
        <v>456</v>
      </c>
      <c r="L7" s="20">
        <f t="shared" si="0"/>
        <v>2856</v>
      </c>
      <c r="M7" s="19" t="str">
        <f t="shared" si="1"/>
        <v>Ja</v>
      </c>
      <c r="N7" s="19">
        <f t="shared" si="2"/>
        <v>2</v>
      </c>
      <c r="O7" s="19" t="str">
        <f t="shared" si="3"/>
        <v>Q1</v>
      </c>
      <c r="P7" s="19">
        <f t="shared" si="4"/>
        <v>2026</v>
      </c>
      <c r="Q7" s="19"/>
    </row>
    <row r="8" spans="1:17" x14ac:dyDescent="0.25">
      <c r="A8" s="18">
        <v>46058</v>
      </c>
      <c r="B8" s="19" t="s">
        <v>75</v>
      </c>
      <c r="C8" s="19" t="s">
        <v>54</v>
      </c>
      <c r="D8" s="19" t="s">
        <v>47</v>
      </c>
      <c r="E8" s="19" t="s">
        <v>76</v>
      </c>
      <c r="F8" s="19" t="s">
        <v>77</v>
      </c>
      <c r="G8" s="19" t="s">
        <v>78</v>
      </c>
      <c r="H8" s="19" t="s">
        <v>51</v>
      </c>
      <c r="I8" s="20">
        <v>72</v>
      </c>
      <c r="J8" s="21">
        <v>0.19</v>
      </c>
      <c r="K8" s="20">
        <f>IF(OR($C8="",$I8=""),"",IF(Einstellungen!$B$4="Ja",0,ROUND($I8*$J8,2)))</f>
        <v>13.68</v>
      </c>
      <c r="L8" s="20">
        <f t="shared" si="0"/>
        <v>85.68</v>
      </c>
      <c r="M8" s="19" t="str">
        <f t="shared" si="1"/>
        <v>Ja</v>
      </c>
      <c r="N8" s="19">
        <f t="shared" si="2"/>
        <v>2</v>
      </c>
      <c r="O8" s="19" t="str">
        <f t="shared" si="3"/>
        <v>Q1</v>
      </c>
      <c r="P8" s="19">
        <f t="shared" si="4"/>
        <v>2026</v>
      </c>
      <c r="Q8" s="19"/>
    </row>
    <row r="9" spans="1:17" x14ac:dyDescent="0.25">
      <c r="A9" s="18">
        <v>46062</v>
      </c>
      <c r="B9" s="19" t="s">
        <v>79</v>
      </c>
      <c r="C9" s="19" t="s">
        <v>54</v>
      </c>
      <c r="D9" s="19" t="s">
        <v>47</v>
      </c>
      <c r="E9" s="19" t="s">
        <v>80</v>
      </c>
      <c r="F9" s="19" t="s">
        <v>81</v>
      </c>
      <c r="G9" s="19" t="s">
        <v>82</v>
      </c>
      <c r="H9" s="19" t="s">
        <v>58</v>
      </c>
      <c r="I9" s="20">
        <v>128.5</v>
      </c>
      <c r="J9" s="21">
        <v>0.19</v>
      </c>
      <c r="K9" s="20">
        <f>IF(OR($C9="",$I9=""),"",IF(Einstellungen!$B$4="Ja",0,ROUND($I9*$J9,2)))</f>
        <v>24.42</v>
      </c>
      <c r="L9" s="20">
        <f t="shared" si="0"/>
        <v>152.92000000000002</v>
      </c>
      <c r="M9" s="19" t="str">
        <f t="shared" si="1"/>
        <v>Ja</v>
      </c>
      <c r="N9" s="19">
        <f t="shared" si="2"/>
        <v>2</v>
      </c>
      <c r="O9" s="19" t="str">
        <f t="shared" si="3"/>
        <v>Q1</v>
      </c>
      <c r="P9" s="19">
        <f t="shared" si="4"/>
        <v>2026</v>
      </c>
      <c r="Q9" s="19"/>
    </row>
    <row r="10" spans="1:17" x14ac:dyDescent="0.25">
      <c r="A10" s="18">
        <v>46067</v>
      </c>
      <c r="B10" s="19" t="s">
        <v>83</v>
      </c>
      <c r="C10" s="19" t="s">
        <v>46</v>
      </c>
      <c r="D10" s="19" t="s">
        <v>47</v>
      </c>
      <c r="E10" s="19" t="s">
        <v>84</v>
      </c>
      <c r="F10" s="19" t="s">
        <v>85</v>
      </c>
      <c r="G10" s="19" t="s">
        <v>50</v>
      </c>
      <c r="H10" s="19" t="s">
        <v>51</v>
      </c>
      <c r="I10" s="20">
        <v>760</v>
      </c>
      <c r="J10" s="21">
        <v>0.19</v>
      </c>
      <c r="K10" s="20">
        <f>IF(OR($C10="",$I10=""),"",IF(Einstellungen!$B$4="Ja",0,ROUND($I10*$J10,2)))</f>
        <v>144.4</v>
      </c>
      <c r="L10" s="20">
        <f t="shared" si="0"/>
        <v>904.4</v>
      </c>
      <c r="M10" s="19" t="str">
        <f t="shared" si="1"/>
        <v>Ja</v>
      </c>
      <c r="N10" s="19">
        <f t="shared" si="2"/>
        <v>2</v>
      </c>
      <c r="O10" s="19" t="str">
        <f t="shared" si="3"/>
        <v>Q1</v>
      </c>
      <c r="P10" s="19">
        <f t="shared" si="4"/>
        <v>2026</v>
      </c>
      <c r="Q10" s="19"/>
    </row>
    <row r="11" spans="1:17" x14ac:dyDescent="0.25">
      <c r="A11" s="18">
        <v>46073</v>
      </c>
      <c r="B11" s="19" t="s">
        <v>86</v>
      </c>
      <c r="C11" s="19" t="s">
        <v>54</v>
      </c>
      <c r="D11" s="19" t="s">
        <v>47</v>
      </c>
      <c r="E11" s="19" t="s">
        <v>87</v>
      </c>
      <c r="F11" s="19" t="s">
        <v>88</v>
      </c>
      <c r="G11" s="19" t="s">
        <v>89</v>
      </c>
      <c r="H11" s="19" t="s">
        <v>51</v>
      </c>
      <c r="I11" s="20">
        <v>96</v>
      </c>
      <c r="J11" s="21">
        <v>0</v>
      </c>
      <c r="K11" s="20">
        <f>IF(OR($C11="",$I11=""),"",IF(Einstellungen!$B$4="Ja",0,ROUND($I11*$J11,2)))</f>
        <v>0</v>
      </c>
      <c r="L11" s="20">
        <f t="shared" si="0"/>
        <v>96</v>
      </c>
      <c r="M11" s="19" t="str">
        <f t="shared" si="1"/>
        <v>Ja</v>
      </c>
      <c r="N11" s="19">
        <f t="shared" si="2"/>
        <v>2</v>
      </c>
      <c r="O11" s="19" t="str">
        <f t="shared" si="3"/>
        <v>Q1</v>
      </c>
      <c r="P11" s="19">
        <f t="shared" si="4"/>
        <v>2026</v>
      </c>
      <c r="Q11" s="19"/>
    </row>
    <row r="12" spans="1:17" x14ac:dyDescent="0.25">
      <c r="A12" s="18">
        <v>46084</v>
      </c>
      <c r="B12" s="19" t="s">
        <v>90</v>
      </c>
      <c r="C12" s="19" t="s">
        <v>46</v>
      </c>
      <c r="D12" s="19" t="s">
        <v>47</v>
      </c>
      <c r="E12" s="19" t="s">
        <v>91</v>
      </c>
      <c r="F12" s="19" t="s">
        <v>92</v>
      </c>
      <c r="G12" s="19" t="s">
        <v>93</v>
      </c>
      <c r="H12" s="19" t="s">
        <v>71</v>
      </c>
      <c r="I12" s="20">
        <v>340</v>
      </c>
      <c r="J12" s="21">
        <v>0.19</v>
      </c>
      <c r="K12" s="20">
        <f>IF(OR($C12="",$I12=""),"",IF(Einstellungen!$B$4="Ja",0,ROUND($I12*$J12,2)))</f>
        <v>64.599999999999994</v>
      </c>
      <c r="L12" s="20">
        <f t="shared" si="0"/>
        <v>404.6</v>
      </c>
      <c r="M12" s="19" t="str">
        <f t="shared" si="1"/>
        <v>Ja</v>
      </c>
      <c r="N12" s="19">
        <f t="shared" si="2"/>
        <v>3</v>
      </c>
      <c r="O12" s="19" t="str">
        <f t="shared" si="3"/>
        <v>Q1</v>
      </c>
      <c r="P12" s="19">
        <f t="shared" si="4"/>
        <v>2026</v>
      </c>
      <c r="Q12" s="19"/>
    </row>
    <row r="13" spans="1:17" x14ac:dyDescent="0.25">
      <c r="A13" s="18">
        <v>46085</v>
      </c>
      <c r="B13" s="19" t="s">
        <v>94</v>
      </c>
      <c r="C13" s="19" t="s">
        <v>54</v>
      </c>
      <c r="D13" s="19" t="s">
        <v>47</v>
      </c>
      <c r="E13" s="19" t="s">
        <v>95</v>
      </c>
      <c r="F13" s="19" t="s">
        <v>96</v>
      </c>
      <c r="G13" s="19" t="s">
        <v>97</v>
      </c>
      <c r="H13" s="19" t="s">
        <v>51</v>
      </c>
      <c r="I13" s="20">
        <v>58</v>
      </c>
      <c r="J13" s="21">
        <v>0</v>
      </c>
      <c r="K13" s="20">
        <f>IF(OR($C13="",$I13=""),"",IF(Einstellungen!$B$4="Ja",0,ROUND($I13*$J13,2)))</f>
        <v>0</v>
      </c>
      <c r="L13" s="20">
        <f t="shared" si="0"/>
        <v>58</v>
      </c>
      <c r="M13" s="19" t="str">
        <f t="shared" si="1"/>
        <v>Ja</v>
      </c>
      <c r="N13" s="19">
        <f t="shared" si="2"/>
        <v>3</v>
      </c>
      <c r="O13" s="19" t="str">
        <f t="shared" si="3"/>
        <v>Q1</v>
      </c>
      <c r="P13" s="19">
        <f t="shared" si="4"/>
        <v>2026</v>
      </c>
      <c r="Q13" s="19"/>
    </row>
    <row r="14" spans="1:17" x14ac:dyDescent="0.25">
      <c r="A14" s="18">
        <v>46089</v>
      </c>
      <c r="B14" s="19" t="s">
        <v>98</v>
      </c>
      <c r="C14" s="19" t="s">
        <v>54</v>
      </c>
      <c r="D14" s="19" t="s">
        <v>47</v>
      </c>
      <c r="E14" s="19" t="s">
        <v>99</v>
      </c>
      <c r="F14" s="19" t="s">
        <v>100</v>
      </c>
      <c r="G14" s="19" t="s">
        <v>101</v>
      </c>
      <c r="H14" s="19" t="s">
        <v>58</v>
      </c>
      <c r="I14" s="20">
        <v>84.2</v>
      </c>
      <c r="J14" s="21">
        <v>0.19</v>
      </c>
      <c r="K14" s="20">
        <f>IF(OR($C14="",$I14=""),"",IF(Einstellungen!$B$4="Ja",0,ROUND($I14*$J14,2)))</f>
        <v>16</v>
      </c>
      <c r="L14" s="20">
        <f t="shared" si="0"/>
        <v>100.2</v>
      </c>
      <c r="M14" s="19" t="str">
        <f t="shared" si="1"/>
        <v>Ja</v>
      </c>
      <c r="N14" s="19">
        <f t="shared" si="2"/>
        <v>3</v>
      </c>
      <c r="O14" s="19" t="str">
        <f t="shared" si="3"/>
        <v>Q1</v>
      </c>
      <c r="P14" s="19">
        <f t="shared" si="4"/>
        <v>2026</v>
      </c>
      <c r="Q14" s="19"/>
    </row>
    <row r="15" spans="1:17" x14ac:dyDescent="0.25">
      <c r="A15" s="18">
        <v>46094</v>
      </c>
      <c r="B15" s="19" t="s">
        <v>102</v>
      </c>
      <c r="C15" s="19" t="s">
        <v>46</v>
      </c>
      <c r="D15" s="19" t="s">
        <v>47</v>
      </c>
      <c r="E15" s="19" t="s">
        <v>103</v>
      </c>
      <c r="F15" s="19" t="s">
        <v>104</v>
      </c>
      <c r="G15" s="19" t="s">
        <v>50</v>
      </c>
      <c r="H15" s="19" t="s">
        <v>51</v>
      </c>
      <c r="I15" s="20">
        <v>1620</v>
      </c>
      <c r="J15" s="21">
        <v>0.19</v>
      </c>
      <c r="K15" s="20">
        <f>IF(OR($C15="",$I15=""),"",IF(Einstellungen!$B$4="Ja",0,ROUND($I15*$J15,2)))</f>
        <v>307.8</v>
      </c>
      <c r="L15" s="20">
        <f t="shared" si="0"/>
        <v>1927.8</v>
      </c>
      <c r="M15" s="19" t="str">
        <f t="shared" si="1"/>
        <v>Ja</v>
      </c>
      <c r="N15" s="19">
        <f t="shared" si="2"/>
        <v>3</v>
      </c>
      <c r="O15" s="19" t="str">
        <f t="shared" si="3"/>
        <v>Q1</v>
      </c>
      <c r="P15" s="19">
        <f t="shared" si="4"/>
        <v>2026</v>
      </c>
      <c r="Q15" s="19"/>
    </row>
    <row r="16" spans="1:17" x14ac:dyDescent="0.25">
      <c r="A16" s="18">
        <v>46099</v>
      </c>
      <c r="B16" s="19" t="s">
        <v>105</v>
      </c>
      <c r="C16" s="19" t="s">
        <v>54</v>
      </c>
      <c r="D16" s="19" t="s">
        <v>47</v>
      </c>
      <c r="E16" s="19" t="s">
        <v>106</v>
      </c>
      <c r="F16" s="19" t="s">
        <v>107</v>
      </c>
      <c r="G16" s="19" t="s">
        <v>108</v>
      </c>
      <c r="H16" s="19" t="s">
        <v>51</v>
      </c>
      <c r="I16" s="20">
        <v>310</v>
      </c>
      <c r="J16" s="21">
        <v>0.19</v>
      </c>
      <c r="K16" s="20">
        <f>IF(OR($C16="",$I16=""),"",IF(Einstellungen!$B$4="Ja",0,ROUND($I16*$J16,2)))</f>
        <v>58.9</v>
      </c>
      <c r="L16" s="20">
        <f t="shared" si="0"/>
        <v>368.9</v>
      </c>
      <c r="M16" s="19" t="str">
        <f t="shared" si="1"/>
        <v>Ja</v>
      </c>
      <c r="N16" s="19">
        <f t="shared" si="2"/>
        <v>3</v>
      </c>
      <c r="O16" s="19" t="str">
        <f t="shared" si="3"/>
        <v>Q1</v>
      </c>
      <c r="P16" s="19">
        <f t="shared" si="4"/>
        <v>2026</v>
      </c>
      <c r="Q16" s="19"/>
    </row>
    <row r="17" spans="1:17" x14ac:dyDescent="0.25">
      <c r="A17" s="18">
        <v>46104</v>
      </c>
      <c r="B17" s="19" t="s">
        <v>109</v>
      </c>
      <c r="C17" s="19" t="s">
        <v>46</v>
      </c>
      <c r="D17" s="19" t="s">
        <v>110</v>
      </c>
      <c r="E17" s="19" t="s">
        <v>111</v>
      </c>
      <c r="F17" s="19" t="s">
        <v>112</v>
      </c>
      <c r="G17" s="19" t="s">
        <v>50</v>
      </c>
      <c r="H17" s="19" t="s">
        <v>51</v>
      </c>
      <c r="I17" s="20">
        <v>1280</v>
      </c>
      <c r="J17" s="21">
        <v>0.19</v>
      </c>
      <c r="K17" s="20">
        <f>IF(OR($C17="",$I17=""),"",IF(Einstellungen!$B$4="Ja",0,ROUND($I17*$J17,2)))</f>
        <v>243.2</v>
      </c>
      <c r="L17" s="20">
        <f t="shared" si="0"/>
        <v>1523.2</v>
      </c>
      <c r="M17" s="19" t="str">
        <f t="shared" si="1"/>
        <v>Nein</v>
      </c>
      <c r="N17" s="19">
        <f t="shared" si="2"/>
        <v>3</v>
      </c>
      <c r="O17" s="19" t="str">
        <f t="shared" si="3"/>
        <v>Q1</v>
      </c>
      <c r="P17" s="19">
        <f t="shared" si="4"/>
        <v>2026</v>
      </c>
      <c r="Q17" s="19" t="s">
        <v>113</v>
      </c>
    </row>
    <row r="18" spans="1:17" x14ac:dyDescent="0.25">
      <c r="A18" s="18">
        <v>46114</v>
      </c>
      <c r="B18" s="19" t="s">
        <v>114</v>
      </c>
      <c r="C18" s="19" t="s">
        <v>54</v>
      </c>
      <c r="D18" s="19" t="s">
        <v>47</v>
      </c>
      <c r="E18" s="19" t="s">
        <v>115</v>
      </c>
      <c r="F18" s="19" t="s">
        <v>116</v>
      </c>
      <c r="G18" s="19" t="s">
        <v>117</v>
      </c>
      <c r="H18" s="19" t="s">
        <v>51</v>
      </c>
      <c r="I18" s="20">
        <v>260</v>
      </c>
      <c r="J18" s="21">
        <v>0.19</v>
      </c>
      <c r="K18" s="20">
        <f>IF(OR($C18="",$I18=""),"",IF(Einstellungen!$B$4="Ja",0,ROUND($I18*$J18,2)))</f>
        <v>49.4</v>
      </c>
      <c r="L18" s="20">
        <f t="shared" si="0"/>
        <v>309.39999999999998</v>
      </c>
      <c r="M18" s="19" t="str">
        <f t="shared" si="1"/>
        <v>Ja</v>
      </c>
      <c r="N18" s="19">
        <f t="shared" si="2"/>
        <v>4</v>
      </c>
      <c r="O18" s="19" t="str">
        <f t="shared" si="3"/>
        <v>Q2</v>
      </c>
      <c r="P18" s="19">
        <f t="shared" si="4"/>
        <v>2026</v>
      </c>
      <c r="Q18" s="19"/>
    </row>
    <row r="19" spans="1:17" x14ac:dyDescent="0.25">
      <c r="A19" s="18">
        <v>46118</v>
      </c>
      <c r="B19" s="19" t="s">
        <v>118</v>
      </c>
      <c r="C19" s="19" t="s">
        <v>46</v>
      </c>
      <c r="D19" s="19" t="s">
        <v>47</v>
      </c>
      <c r="E19" s="19" t="s">
        <v>119</v>
      </c>
      <c r="F19" s="19" t="s">
        <v>120</v>
      </c>
      <c r="G19" s="19" t="s">
        <v>66</v>
      </c>
      <c r="H19" s="19" t="s">
        <v>51</v>
      </c>
      <c r="I19" s="20">
        <v>690</v>
      </c>
      <c r="J19" s="21">
        <v>0.19</v>
      </c>
      <c r="K19" s="20">
        <f>IF(OR($C19="",$I19=""),"",IF(Einstellungen!$B$4="Ja",0,ROUND($I19*$J19,2)))</f>
        <v>131.1</v>
      </c>
      <c r="L19" s="20">
        <f t="shared" si="0"/>
        <v>821.1</v>
      </c>
      <c r="M19" s="19" t="str">
        <f t="shared" si="1"/>
        <v>Ja</v>
      </c>
      <c r="N19" s="19">
        <f t="shared" si="2"/>
        <v>4</v>
      </c>
      <c r="O19" s="19" t="str">
        <f t="shared" si="3"/>
        <v>Q2</v>
      </c>
      <c r="P19" s="19">
        <f t="shared" si="4"/>
        <v>2026</v>
      </c>
      <c r="Q19" s="19"/>
    </row>
    <row r="20" spans="1:17" x14ac:dyDescent="0.25">
      <c r="A20" s="18">
        <v>46120</v>
      </c>
      <c r="B20" s="19" t="s">
        <v>121</v>
      </c>
      <c r="C20" s="19" t="s">
        <v>54</v>
      </c>
      <c r="D20" s="19" t="s">
        <v>47</v>
      </c>
      <c r="E20" s="19" t="s">
        <v>122</v>
      </c>
      <c r="F20" s="19" t="s">
        <v>123</v>
      </c>
      <c r="G20" s="19" t="s">
        <v>124</v>
      </c>
      <c r="H20" s="19" t="s">
        <v>58</v>
      </c>
      <c r="I20" s="20">
        <v>145</v>
      </c>
      <c r="J20" s="21">
        <v>0.19</v>
      </c>
      <c r="K20" s="20">
        <f>IF(OR($C20="",$I20=""),"",IF(Einstellungen!$B$4="Ja",0,ROUND($I20*$J20,2)))</f>
        <v>27.55</v>
      </c>
      <c r="L20" s="20">
        <f t="shared" si="0"/>
        <v>172.55</v>
      </c>
      <c r="M20" s="19" t="str">
        <f t="shared" si="1"/>
        <v>Ja</v>
      </c>
      <c r="N20" s="19">
        <f t="shared" si="2"/>
        <v>4</v>
      </c>
      <c r="O20" s="19" t="str">
        <f t="shared" si="3"/>
        <v>Q2</v>
      </c>
      <c r="P20" s="19">
        <f t="shared" si="4"/>
        <v>2026</v>
      </c>
      <c r="Q20" s="19"/>
    </row>
    <row r="21" spans="1:17" x14ac:dyDescent="0.25">
      <c r="A21" s="18">
        <v>46124</v>
      </c>
      <c r="B21" s="19" t="s">
        <v>125</v>
      </c>
      <c r="C21" s="19" t="s">
        <v>54</v>
      </c>
      <c r="D21" s="19" t="s">
        <v>47</v>
      </c>
      <c r="E21" s="19" t="s">
        <v>126</v>
      </c>
      <c r="F21" s="19" t="s">
        <v>127</v>
      </c>
      <c r="G21" s="19" t="s">
        <v>128</v>
      </c>
      <c r="H21" s="19" t="s">
        <v>51</v>
      </c>
      <c r="I21" s="20">
        <v>27</v>
      </c>
      <c r="J21" s="21">
        <v>0</v>
      </c>
      <c r="K21" s="20">
        <f>IF(OR($C21="",$I21=""),"",IF(Einstellungen!$B$4="Ja",0,ROUND($I21*$J21,2)))</f>
        <v>0</v>
      </c>
      <c r="L21" s="20">
        <f t="shared" si="0"/>
        <v>27</v>
      </c>
      <c r="M21" s="19" t="str">
        <f t="shared" si="1"/>
        <v>Ja</v>
      </c>
      <c r="N21" s="19">
        <f t="shared" si="2"/>
        <v>4</v>
      </c>
      <c r="O21" s="19" t="str">
        <f t="shared" si="3"/>
        <v>Q2</v>
      </c>
      <c r="P21" s="19">
        <f t="shared" si="4"/>
        <v>2026</v>
      </c>
      <c r="Q21" s="19"/>
    </row>
    <row r="22" spans="1:17" x14ac:dyDescent="0.25">
      <c r="A22" s="18">
        <v>46129</v>
      </c>
      <c r="B22" s="19" t="s">
        <v>129</v>
      </c>
      <c r="C22" s="19" t="s">
        <v>46</v>
      </c>
      <c r="D22" s="19" t="s">
        <v>47</v>
      </c>
      <c r="E22" s="19" t="s">
        <v>130</v>
      </c>
      <c r="F22" s="19" t="s">
        <v>131</v>
      </c>
      <c r="G22" s="19" t="s">
        <v>50</v>
      </c>
      <c r="H22" s="19" t="s">
        <v>51</v>
      </c>
      <c r="I22" s="20">
        <v>2100</v>
      </c>
      <c r="J22" s="21">
        <v>0.19</v>
      </c>
      <c r="K22" s="20">
        <f>IF(OR($C22="",$I22=""),"",IF(Einstellungen!$B$4="Ja",0,ROUND($I22*$J22,2)))</f>
        <v>399</v>
      </c>
      <c r="L22" s="20">
        <f t="shared" si="0"/>
        <v>2499</v>
      </c>
      <c r="M22" s="19" t="str">
        <f t="shared" si="1"/>
        <v>Ja</v>
      </c>
      <c r="N22" s="19">
        <f t="shared" si="2"/>
        <v>4</v>
      </c>
      <c r="O22" s="19" t="str">
        <f t="shared" si="3"/>
        <v>Q2</v>
      </c>
      <c r="P22" s="19">
        <f t="shared" si="4"/>
        <v>2026</v>
      </c>
      <c r="Q22" s="19"/>
    </row>
    <row r="23" spans="1:17" x14ac:dyDescent="0.25">
      <c r="A23" s="18">
        <v>46134</v>
      </c>
      <c r="B23" s="19" t="s">
        <v>132</v>
      </c>
      <c r="C23" s="19" t="s">
        <v>54</v>
      </c>
      <c r="D23" s="19" t="s">
        <v>110</v>
      </c>
      <c r="E23" s="19" t="s">
        <v>133</v>
      </c>
      <c r="F23" s="19" t="s">
        <v>134</v>
      </c>
      <c r="G23" s="19" t="s">
        <v>101</v>
      </c>
      <c r="H23" s="19" t="s">
        <v>58</v>
      </c>
      <c r="I23" s="20">
        <v>180</v>
      </c>
      <c r="J23" s="21">
        <v>0.19</v>
      </c>
      <c r="K23" s="20">
        <f>IF(OR($C23="",$I23=""),"",IF(Einstellungen!$B$4="Ja",0,ROUND($I23*$J23,2)))</f>
        <v>34.200000000000003</v>
      </c>
      <c r="L23" s="20">
        <f t="shared" si="0"/>
        <v>214.2</v>
      </c>
      <c r="M23" s="19" t="str">
        <f t="shared" si="1"/>
        <v>Nein</v>
      </c>
      <c r="N23" s="19">
        <f t="shared" si="2"/>
        <v>4</v>
      </c>
      <c r="O23" s="19" t="str">
        <f t="shared" si="3"/>
        <v>Q2</v>
      </c>
      <c r="P23" s="19">
        <f t="shared" si="4"/>
        <v>2026</v>
      </c>
      <c r="Q23" s="19" t="s">
        <v>135</v>
      </c>
    </row>
    <row r="24" spans="1:17" x14ac:dyDescent="0.25">
      <c r="A24" s="18">
        <v>46146</v>
      </c>
      <c r="B24" s="19" t="s">
        <v>136</v>
      </c>
      <c r="C24" s="19" t="s">
        <v>46</v>
      </c>
      <c r="D24" s="19" t="s">
        <v>47</v>
      </c>
      <c r="E24" s="19" t="s">
        <v>137</v>
      </c>
      <c r="F24" s="19" t="s">
        <v>138</v>
      </c>
      <c r="G24" s="19" t="s">
        <v>66</v>
      </c>
      <c r="H24" s="19" t="s">
        <v>51</v>
      </c>
      <c r="I24" s="20">
        <v>1250</v>
      </c>
      <c r="J24" s="21">
        <v>0.19</v>
      </c>
      <c r="K24" s="20">
        <f>IF(OR($C24="",$I24=""),"",IF(Einstellungen!$B$4="Ja",0,ROUND($I24*$J24,2)))</f>
        <v>237.5</v>
      </c>
      <c r="L24" s="20">
        <f t="shared" si="0"/>
        <v>1487.5</v>
      </c>
      <c r="M24" s="19" t="str">
        <f t="shared" si="1"/>
        <v>Ja</v>
      </c>
      <c r="N24" s="19">
        <f t="shared" si="2"/>
        <v>5</v>
      </c>
      <c r="O24" s="19" t="str">
        <f t="shared" si="3"/>
        <v>Q2</v>
      </c>
      <c r="P24" s="19">
        <f t="shared" si="4"/>
        <v>2026</v>
      </c>
      <c r="Q24" s="19"/>
    </row>
    <row r="25" spans="1:17" x14ac:dyDescent="0.25">
      <c r="A25" s="18">
        <v>46148</v>
      </c>
      <c r="B25" s="19" t="s">
        <v>139</v>
      </c>
      <c r="C25" s="19" t="s">
        <v>54</v>
      </c>
      <c r="D25" s="19" t="s">
        <v>47</v>
      </c>
      <c r="E25" s="19" t="s">
        <v>140</v>
      </c>
      <c r="F25" s="19" t="s">
        <v>141</v>
      </c>
      <c r="G25" s="19" t="s">
        <v>142</v>
      </c>
      <c r="H25" s="19" t="s">
        <v>58</v>
      </c>
      <c r="I25" s="20">
        <v>46</v>
      </c>
      <c r="J25" s="21">
        <v>0.19</v>
      </c>
      <c r="K25" s="20">
        <f>IF(OR($C25="",$I25=""),"",IF(Einstellungen!$B$4="Ja",0,ROUND($I25*$J25,2)))</f>
        <v>8.74</v>
      </c>
      <c r="L25" s="20">
        <f t="shared" si="0"/>
        <v>54.74</v>
      </c>
      <c r="M25" s="19" t="str">
        <f t="shared" si="1"/>
        <v>Ja</v>
      </c>
      <c r="N25" s="19">
        <f t="shared" si="2"/>
        <v>5</v>
      </c>
      <c r="O25" s="19" t="str">
        <f t="shared" si="3"/>
        <v>Q2</v>
      </c>
      <c r="P25" s="19">
        <f t="shared" si="4"/>
        <v>2026</v>
      </c>
      <c r="Q25" s="19" t="s">
        <v>143</v>
      </c>
    </row>
    <row r="26" spans="1:17" x14ac:dyDescent="0.25">
      <c r="A26" s="18"/>
      <c r="B26" s="19"/>
      <c r="C26" s="19"/>
      <c r="D26" s="19"/>
      <c r="E26" s="19"/>
      <c r="F26" s="19"/>
      <c r="G26" s="19"/>
      <c r="H26" s="19"/>
      <c r="I26" s="20"/>
      <c r="J26" s="21"/>
      <c r="K26" s="20" t="str">
        <f>IF(OR($C26="",$I26=""),"",IF(Einstellungen!$B$4="Ja",0,ROUND($I26*$J26,2)))</f>
        <v/>
      </c>
      <c r="L26" s="20" t="str">
        <f t="shared" si="0"/>
        <v/>
      </c>
      <c r="M26" s="19" t="str">
        <f t="shared" si="1"/>
        <v/>
      </c>
      <c r="N26" s="19" t="str">
        <f t="shared" si="2"/>
        <v/>
      </c>
      <c r="O26" s="19" t="str">
        <f t="shared" si="3"/>
        <v/>
      </c>
      <c r="P26" s="19" t="str">
        <f t="shared" si="4"/>
        <v/>
      </c>
      <c r="Q26" s="19"/>
    </row>
    <row r="27" spans="1:17" x14ac:dyDescent="0.25">
      <c r="A27" s="18"/>
      <c r="B27" s="19"/>
      <c r="C27" s="19"/>
      <c r="D27" s="19"/>
      <c r="E27" s="19"/>
      <c r="F27" s="19"/>
      <c r="G27" s="19"/>
      <c r="H27" s="19"/>
      <c r="I27" s="20"/>
      <c r="J27" s="21"/>
      <c r="K27" s="20" t="str">
        <f>IF(OR($C27="",$I27=""),"",IF(Einstellungen!$B$4="Ja",0,ROUND($I27*$J27,2)))</f>
        <v/>
      </c>
      <c r="L27" s="20" t="str">
        <f t="shared" si="0"/>
        <v/>
      </c>
      <c r="M27" s="19" t="str">
        <f t="shared" si="1"/>
        <v/>
      </c>
      <c r="N27" s="19" t="str">
        <f t="shared" si="2"/>
        <v/>
      </c>
      <c r="O27" s="19" t="str">
        <f t="shared" si="3"/>
        <v/>
      </c>
      <c r="P27" s="19" t="str">
        <f t="shared" si="4"/>
        <v/>
      </c>
      <c r="Q27" s="19"/>
    </row>
    <row r="28" spans="1:17" x14ac:dyDescent="0.25">
      <c r="A28" s="18"/>
      <c r="B28" s="19"/>
      <c r="C28" s="19"/>
      <c r="D28" s="19"/>
      <c r="E28" s="19"/>
      <c r="F28" s="19"/>
      <c r="G28" s="19"/>
      <c r="H28" s="19"/>
      <c r="I28" s="20"/>
      <c r="J28" s="21"/>
      <c r="K28" s="20" t="str">
        <f>IF(OR($C28="",$I28=""),"",IF(Einstellungen!$B$4="Ja",0,ROUND($I28*$J28,2)))</f>
        <v/>
      </c>
      <c r="L28" s="20" t="str">
        <f t="shared" si="0"/>
        <v/>
      </c>
      <c r="M28" s="19" t="str">
        <f t="shared" si="1"/>
        <v/>
      </c>
      <c r="N28" s="19" t="str">
        <f t="shared" si="2"/>
        <v/>
      </c>
      <c r="O28" s="19" t="str">
        <f t="shared" si="3"/>
        <v/>
      </c>
      <c r="P28" s="19" t="str">
        <f t="shared" si="4"/>
        <v/>
      </c>
      <c r="Q28" s="19"/>
    </row>
    <row r="29" spans="1:17" x14ac:dyDescent="0.25">
      <c r="A29" s="18"/>
      <c r="B29" s="19"/>
      <c r="C29" s="19"/>
      <c r="D29" s="19"/>
      <c r="E29" s="19"/>
      <c r="F29" s="19"/>
      <c r="G29" s="19"/>
      <c r="H29" s="19"/>
      <c r="I29" s="20"/>
      <c r="J29" s="21"/>
      <c r="K29" s="20" t="str">
        <f>IF(OR($C29="",$I29=""),"",IF(Einstellungen!$B$4="Ja",0,ROUND($I29*$J29,2)))</f>
        <v/>
      </c>
      <c r="L29" s="20" t="str">
        <f t="shared" si="0"/>
        <v/>
      </c>
      <c r="M29" s="19" t="str">
        <f t="shared" si="1"/>
        <v/>
      </c>
      <c r="N29" s="19" t="str">
        <f t="shared" si="2"/>
        <v/>
      </c>
      <c r="O29" s="19" t="str">
        <f t="shared" si="3"/>
        <v/>
      </c>
      <c r="P29" s="19" t="str">
        <f t="shared" si="4"/>
        <v/>
      </c>
      <c r="Q29" s="19"/>
    </row>
    <row r="30" spans="1:17" x14ac:dyDescent="0.25">
      <c r="A30" s="18"/>
      <c r="B30" s="19"/>
      <c r="C30" s="19"/>
      <c r="D30" s="19"/>
      <c r="E30" s="19"/>
      <c r="F30" s="19"/>
      <c r="G30" s="19"/>
      <c r="H30" s="19"/>
      <c r="I30" s="20"/>
      <c r="J30" s="21"/>
      <c r="K30" s="20" t="str">
        <f>IF(OR($C30="",$I30=""),"",IF(Einstellungen!$B$4="Ja",0,ROUND($I30*$J30,2)))</f>
        <v/>
      </c>
      <c r="L30" s="20" t="str">
        <f t="shared" si="0"/>
        <v/>
      </c>
      <c r="M30" s="19" t="str">
        <f t="shared" si="1"/>
        <v/>
      </c>
      <c r="N30" s="19" t="str">
        <f t="shared" si="2"/>
        <v/>
      </c>
      <c r="O30" s="19" t="str">
        <f t="shared" si="3"/>
        <v/>
      </c>
      <c r="P30" s="19" t="str">
        <f t="shared" si="4"/>
        <v/>
      </c>
      <c r="Q30" s="19"/>
    </row>
    <row r="31" spans="1:17" x14ac:dyDescent="0.25">
      <c r="A31" s="18"/>
      <c r="B31" s="19"/>
      <c r="C31" s="19"/>
      <c r="D31" s="19"/>
      <c r="E31" s="19"/>
      <c r="F31" s="19"/>
      <c r="G31" s="19"/>
      <c r="H31" s="19"/>
      <c r="I31" s="20"/>
      <c r="J31" s="21"/>
      <c r="K31" s="20" t="str">
        <f>IF(OR($C31="",$I31=""),"",IF(Einstellungen!$B$4="Ja",0,ROUND($I31*$J31,2)))</f>
        <v/>
      </c>
      <c r="L31" s="20" t="str">
        <f t="shared" si="0"/>
        <v/>
      </c>
      <c r="M31" s="19" t="str">
        <f t="shared" si="1"/>
        <v/>
      </c>
      <c r="N31" s="19" t="str">
        <f t="shared" si="2"/>
        <v/>
      </c>
      <c r="O31" s="19" t="str">
        <f t="shared" si="3"/>
        <v/>
      </c>
      <c r="P31" s="19" t="str">
        <f t="shared" si="4"/>
        <v/>
      </c>
      <c r="Q31" s="19"/>
    </row>
    <row r="32" spans="1:17" x14ac:dyDescent="0.25">
      <c r="A32" s="18"/>
      <c r="B32" s="19"/>
      <c r="C32" s="19"/>
      <c r="D32" s="19"/>
      <c r="E32" s="19"/>
      <c r="F32" s="19"/>
      <c r="G32" s="19"/>
      <c r="H32" s="19"/>
      <c r="I32" s="20"/>
      <c r="J32" s="21"/>
      <c r="K32" s="20" t="str">
        <f>IF(OR($C32="",$I32=""),"",IF(Einstellungen!$B$4="Ja",0,ROUND($I32*$J32,2)))</f>
        <v/>
      </c>
      <c r="L32" s="20" t="str">
        <f t="shared" si="0"/>
        <v/>
      </c>
      <c r="M32" s="19" t="str">
        <f t="shared" si="1"/>
        <v/>
      </c>
      <c r="N32" s="19" t="str">
        <f t="shared" si="2"/>
        <v/>
      </c>
      <c r="O32" s="19" t="str">
        <f t="shared" si="3"/>
        <v/>
      </c>
      <c r="P32" s="19" t="str">
        <f t="shared" si="4"/>
        <v/>
      </c>
      <c r="Q32" s="19"/>
    </row>
    <row r="33" spans="1:17" x14ac:dyDescent="0.25">
      <c r="A33" s="18"/>
      <c r="B33" s="19"/>
      <c r="C33" s="19"/>
      <c r="D33" s="19"/>
      <c r="E33" s="19"/>
      <c r="F33" s="19"/>
      <c r="G33" s="19"/>
      <c r="H33" s="19"/>
      <c r="I33" s="20"/>
      <c r="J33" s="21"/>
      <c r="K33" s="20" t="str">
        <f>IF(OR($C33="",$I33=""),"",IF(Einstellungen!$B$4="Ja",0,ROUND($I33*$J33,2)))</f>
        <v/>
      </c>
      <c r="L33" s="20" t="str">
        <f t="shared" si="0"/>
        <v/>
      </c>
      <c r="M33" s="19" t="str">
        <f t="shared" si="1"/>
        <v/>
      </c>
      <c r="N33" s="19" t="str">
        <f t="shared" si="2"/>
        <v/>
      </c>
      <c r="O33" s="19" t="str">
        <f t="shared" si="3"/>
        <v/>
      </c>
      <c r="P33" s="19" t="str">
        <f t="shared" si="4"/>
        <v/>
      </c>
      <c r="Q33" s="19"/>
    </row>
    <row r="34" spans="1:17" x14ac:dyDescent="0.25">
      <c r="A34" s="18"/>
      <c r="B34" s="19"/>
      <c r="C34" s="19"/>
      <c r="D34" s="19"/>
      <c r="E34" s="19"/>
      <c r="F34" s="19"/>
      <c r="G34" s="19"/>
      <c r="H34" s="19"/>
      <c r="I34" s="20"/>
      <c r="J34" s="21"/>
      <c r="K34" s="20" t="str">
        <f>IF(OR($C34="",$I34=""),"",IF(Einstellungen!$B$4="Ja",0,ROUND($I34*$J34,2)))</f>
        <v/>
      </c>
      <c r="L34" s="20" t="str">
        <f t="shared" ref="L34:L65" si="5">IF(OR($C34="",$I34=""),"",$I34+$K34)</f>
        <v/>
      </c>
      <c r="M34" s="19" t="str">
        <f t="shared" ref="M34:M65" si="6">IF($D34="","",IF($D34="bezahlt","Ja","Nein"))</f>
        <v/>
      </c>
      <c r="N34" s="19" t="str">
        <f t="shared" ref="N34:N65" si="7">IF($A34="","",MONTH($A34))</f>
        <v/>
      </c>
      <c r="O34" s="19" t="str">
        <f t="shared" ref="O34:O65" si="8">IF($A34="","","Q"&amp;ROUNDUP(MONTH($A34)/3,0))</f>
        <v/>
      </c>
      <c r="P34" s="19" t="str">
        <f t="shared" ref="P34:P65" si="9">IF($A34="","",YEAR($A34))</f>
        <v/>
      </c>
      <c r="Q34" s="19"/>
    </row>
    <row r="35" spans="1:17" x14ac:dyDescent="0.25">
      <c r="A35" s="18"/>
      <c r="B35" s="19"/>
      <c r="C35" s="19"/>
      <c r="D35" s="19"/>
      <c r="E35" s="19"/>
      <c r="F35" s="19"/>
      <c r="G35" s="19"/>
      <c r="H35" s="19"/>
      <c r="I35" s="20"/>
      <c r="J35" s="21"/>
      <c r="K35" s="20" t="str">
        <f>IF(OR($C35="",$I35=""),"",IF(Einstellungen!$B$4="Ja",0,ROUND($I35*$J35,2)))</f>
        <v/>
      </c>
      <c r="L35" s="20" t="str">
        <f t="shared" si="5"/>
        <v/>
      </c>
      <c r="M35" s="19" t="str">
        <f t="shared" si="6"/>
        <v/>
      </c>
      <c r="N35" s="19" t="str">
        <f t="shared" si="7"/>
        <v/>
      </c>
      <c r="O35" s="19" t="str">
        <f t="shared" si="8"/>
        <v/>
      </c>
      <c r="P35" s="19" t="str">
        <f t="shared" si="9"/>
        <v/>
      </c>
      <c r="Q35" s="19"/>
    </row>
    <row r="36" spans="1:17" x14ac:dyDescent="0.25">
      <c r="A36" s="18"/>
      <c r="B36" s="19"/>
      <c r="C36" s="19"/>
      <c r="D36" s="19"/>
      <c r="E36" s="19"/>
      <c r="F36" s="19"/>
      <c r="G36" s="19"/>
      <c r="H36" s="19"/>
      <c r="I36" s="20"/>
      <c r="J36" s="21"/>
      <c r="K36" s="20" t="str">
        <f>IF(OR($C36="",$I36=""),"",IF(Einstellungen!$B$4="Ja",0,ROUND($I36*$J36,2)))</f>
        <v/>
      </c>
      <c r="L36" s="20" t="str">
        <f t="shared" si="5"/>
        <v/>
      </c>
      <c r="M36" s="19" t="str">
        <f t="shared" si="6"/>
        <v/>
      </c>
      <c r="N36" s="19" t="str">
        <f t="shared" si="7"/>
        <v/>
      </c>
      <c r="O36" s="19" t="str">
        <f t="shared" si="8"/>
        <v/>
      </c>
      <c r="P36" s="19" t="str">
        <f t="shared" si="9"/>
        <v/>
      </c>
      <c r="Q36" s="19"/>
    </row>
    <row r="37" spans="1:17" x14ac:dyDescent="0.25">
      <c r="A37" s="18"/>
      <c r="B37" s="19"/>
      <c r="C37" s="19"/>
      <c r="D37" s="19"/>
      <c r="E37" s="19"/>
      <c r="F37" s="19"/>
      <c r="G37" s="19"/>
      <c r="H37" s="19"/>
      <c r="I37" s="20"/>
      <c r="J37" s="21"/>
      <c r="K37" s="20" t="str">
        <f>IF(OR($C37="",$I37=""),"",IF(Einstellungen!$B$4="Ja",0,ROUND($I37*$J37,2)))</f>
        <v/>
      </c>
      <c r="L37" s="20" t="str">
        <f t="shared" si="5"/>
        <v/>
      </c>
      <c r="M37" s="19" t="str">
        <f t="shared" si="6"/>
        <v/>
      </c>
      <c r="N37" s="19" t="str">
        <f t="shared" si="7"/>
        <v/>
      </c>
      <c r="O37" s="19" t="str">
        <f t="shared" si="8"/>
        <v/>
      </c>
      <c r="P37" s="19" t="str">
        <f t="shared" si="9"/>
        <v/>
      </c>
      <c r="Q37" s="19"/>
    </row>
    <row r="38" spans="1:17" x14ac:dyDescent="0.25">
      <c r="A38" s="18"/>
      <c r="B38" s="19"/>
      <c r="C38" s="19"/>
      <c r="D38" s="19"/>
      <c r="E38" s="19"/>
      <c r="F38" s="19"/>
      <c r="G38" s="19"/>
      <c r="H38" s="19"/>
      <c r="I38" s="20"/>
      <c r="J38" s="21"/>
      <c r="K38" s="20" t="str">
        <f>IF(OR($C38="",$I38=""),"",IF(Einstellungen!$B$4="Ja",0,ROUND($I38*$J38,2)))</f>
        <v/>
      </c>
      <c r="L38" s="20" t="str">
        <f t="shared" si="5"/>
        <v/>
      </c>
      <c r="M38" s="19" t="str">
        <f t="shared" si="6"/>
        <v/>
      </c>
      <c r="N38" s="19" t="str">
        <f t="shared" si="7"/>
        <v/>
      </c>
      <c r="O38" s="19" t="str">
        <f t="shared" si="8"/>
        <v/>
      </c>
      <c r="P38" s="19" t="str">
        <f t="shared" si="9"/>
        <v/>
      </c>
      <c r="Q38" s="19"/>
    </row>
    <row r="39" spans="1:17" x14ac:dyDescent="0.25">
      <c r="A39" s="18"/>
      <c r="B39" s="19"/>
      <c r="C39" s="19"/>
      <c r="D39" s="19"/>
      <c r="E39" s="19"/>
      <c r="F39" s="19"/>
      <c r="G39" s="19"/>
      <c r="H39" s="19"/>
      <c r="I39" s="20"/>
      <c r="J39" s="21"/>
      <c r="K39" s="20" t="str">
        <f>IF(OR($C39="",$I39=""),"",IF(Einstellungen!$B$4="Ja",0,ROUND($I39*$J39,2)))</f>
        <v/>
      </c>
      <c r="L39" s="20" t="str">
        <f t="shared" si="5"/>
        <v/>
      </c>
      <c r="M39" s="19" t="str">
        <f t="shared" si="6"/>
        <v/>
      </c>
      <c r="N39" s="19" t="str">
        <f t="shared" si="7"/>
        <v/>
      </c>
      <c r="O39" s="19" t="str">
        <f t="shared" si="8"/>
        <v/>
      </c>
      <c r="P39" s="19" t="str">
        <f t="shared" si="9"/>
        <v/>
      </c>
      <c r="Q39" s="19"/>
    </row>
    <row r="40" spans="1:17" x14ac:dyDescent="0.25">
      <c r="A40" s="18"/>
      <c r="B40" s="19"/>
      <c r="C40" s="19"/>
      <c r="D40" s="19"/>
      <c r="E40" s="19"/>
      <c r="F40" s="19"/>
      <c r="G40" s="19"/>
      <c r="H40" s="19"/>
      <c r="I40" s="20"/>
      <c r="J40" s="21"/>
      <c r="K40" s="20" t="str">
        <f>IF(OR($C40="",$I40=""),"",IF(Einstellungen!$B$4="Ja",0,ROUND($I40*$J40,2)))</f>
        <v/>
      </c>
      <c r="L40" s="20" t="str">
        <f t="shared" si="5"/>
        <v/>
      </c>
      <c r="M40" s="19" t="str">
        <f t="shared" si="6"/>
        <v/>
      </c>
      <c r="N40" s="19" t="str">
        <f t="shared" si="7"/>
        <v/>
      </c>
      <c r="O40" s="19" t="str">
        <f t="shared" si="8"/>
        <v/>
      </c>
      <c r="P40" s="19" t="str">
        <f t="shared" si="9"/>
        <v/>
      </c>
      <c r="Q40" s="19"/>
    </row>
    <row r="41" spans="1:17" x14ac:dyDescent="0.25">
      <c r="A41" s="18"/>
      <c r="B41" s="19"/>
      <c r="C41" s="19"/>
      <c r="D41" s="19"/>
      <c r="E41" s="19"/>
      <c r="F41" s="19"/>
      <c r="G41" s="19"/>
      <c r="H41" s="19"/>
      <c r="I41" s="20"/>
      <c r="J41" s="21"/>
      <c r="K41" s="20" t="str">
        <f>IF(OR($C41="",$I41=""),"",IF(Einstellungen!$B$4="Ja",0,ROUND($I41*$J41,2)))</f>
        <v/>
      </c>
      <c r="L41" s="20" t="str">
        <f t="shared" si="5"/>
        <v/>
      </c>
      <c r="M41" s="19" t="str">
        <f t="shared" si="6"/>
        <v/>
      </c>
      <c r="N41" s="19" t="str">
        <f t="shared" si="7"/>
        <v/>
      </c>
      <c r="O41" s="19" t="str">
        <f t="shared" si="8"/>
        <v/>
      </c>
      <c r="P41" s="19" t="str">
        <f t="shared" si="9"/>
        <v/>
      </c>
      <c r="Q41" s="19"/>
    </row>
    <row r="42" spans="1:17" x14ac:dyDescent="0.25">
      <c r="A42" s="18"/>
      <c r="B42" s="19"/>
      <c r="C42" s="19"/>
      <c r="D42" s="19"/>
      <c r="E42" s="19"/>
      <c r="F42" s="19"/>
      <c r="G42" s="19"/>
      <c r="H42" s="19"/>
      <c r="I42" s="20"/>
      <c r="J42" s="21"/>
      <c r="K42" s="20" t="str">
        <f>IF(OR($C42="",$I42=""),"",IF(Einstellungen!$B$4="Ja",0,ROUND($I42*$J42,2)))</f>
        <v/>
      </c>
      <c r="L42" s="20" t="str">
        <f t="shared" si="5"/>
        <v/>
      </c>
      <c r="M42" s="19" t="str">
        <f t="shared" si="6"/>
        <v/>
      </c>
      <c r="N42" s="19" t="str">
        <f t="shared" si="7"/>
        <v/>
      </c>
      <c r="O42" s="19" t="str">
        <f t="shared" si="8"/>
        <v/>
      </c>
      <c r="P42" s="19" t="str">
        <f t="shared" si="9"/>
        <v/>
      </c>
      <c r="Q42" s="19"/>
    </row>
    <row r="43" spans="1:17" x14ac:dyDescent="0.25">
      <c r="A43" s="18"/>
      <c r="B43" s="19"/>
      <c r="C43" s="19"/>
      <c r="D43" s="19"/>
      <c r="E43" s="19"/>
      <c r="F43" s="19"/>
      <c r="G43" s="19"/>
      <c r="H43" s="19"/>
      <c r="I43" s="20"/>
      <c r="J43" s="21"/>
      <c r="K43" s="20" t="str">
        <f>IF(OR($C43="",$I43=""),"",IF(Einstellungen!$B$4="Ja",0,ROUND($I43*$J43,2)))</f>
        <v/>
      </c>
      <c r="L43" s="20" t="str">
        <f t="shared" si="5"/>
        <v/>
      </c>
      <c r="M43" s="19" t="str">
        <f t="shared" si="6"/>
        <v/>
      </c>
      <c r="N43" s="19" t="str">
        <f t="shared" si="7"/>
        <v/>
      </c>
      <c r="O43" s="19" t="str">
        <f t="shared" si="8"/>
        <v/>
      </c>
      <c r="P43" s="19" t="str">
        <f t="shared" si="9"/>
        <v/>
      </c>
      <c r="Q43" s="19"/>
    </row>
    <row r="44" spans="1:17" x14ac:dyDescent="0.25">
      <c r="A44" s="18"/>
      <c r="B44" s="19"/>
      <c r="C44" s="19"/>
      <c r="D44" s="19"/>
      <c r="E44" s="19"/>
      <c r="F44" s="19"/>
      <c r="G44" s="19"/>
      <c r="H44" s="19"/>
      <c r="I44" s="20"/>
      <c r="J44" s="21"/>
      <c r="K44" s="20" t="str">
        <f>IF(OR($C44="",$I44=""),"",IF(Einstellungen!$B$4="Ja",0,ROUND($I44*$J44,2)))</f>
        <v/>
      </c>
      <c r="L44" s="20" t="str">
        <f t="shared" si="5"/>
        <v/>
      </c>
      <c r="M44" s="19" t="str">
        <f t="shared" si="6"/>
        <v/>
      </c>
      <c r="N44" s="19" t="str">
        <f t="shared" si="7"/>
        <v/>
      </c>
      <c r="O44" s="19" t="str">
        <f t="shared" si="8"/>
        <v/>
      </c>
      <c r="P44" s="19" t="str">
        <f t="shared" si="9"/>
        <v/>
      </c>
      <c r="Q44" s="19"/>
    </row>
    <row r="45" spans="1:17" x14ac:dyDescent="0.25">
      <c r="A45" s="18"/>
      <c r="B45" s="19"/>
      <c r="C45" s="19"/>
      <c r="D45" s="19"/>
      <c r="E45" s="19"/>
      <c r="F45" s="19"/>
      <c r="G45" s="19"/>
      <c r="H45" s="19"/>
      <c r="I45" s="20"/>
      <c r="J45" s="21"/>
      <c r="K45" s="20" t="str">
        <f>IF(OR($C45="",$I45=""),"",IF(Einstellungen!$B$4="Ja",0,ROUND($I45*$J45,2)))</f>
        <v/>
      </c>
      <c r="L45" s="20" t="str">
        <f t="shared" si="5"/>
        <v/>
      </c>
      <c r="M45" s="19" t="str">
        <f t="shared" si="6"/>
        <v/>
      </c>
      <c r="N45" s="19" t="str">
        <f t="shared" si="7"/>
        <v/>
      </c>
      <c r="O45" s="19" t="str">
        <f t="shared" si="8"/>
        <v/>
      </c>
      <c r="P45" s="19" t="str">
        <f t="shared" si="9"/>
        <v/>
      </c>
      <c r="Q45" s="19"/>
    </row>
    <row r="46" spans="1:17" x14ac:dyDescent="0.25">
      <c r="A46" s="18"/>
      <c r="B46" s="19"/>
      <c r="C46" s="19"/>
      <c r="D46" s="19"/>
      <c r="E46" s="19"/>
      <c r="F46" s="19"/>
      <c r="G46" s="19"/>
      <c r="H46" s="19"/>
      <c r="I46" s="20"/>
      <c r="J46" s="21"/>
      <c r="K46" s="20" t="str">
        <f>IF(OR($C46="",$I46=""),"",IF(Einstellungen!$B$4="Ja",0,ROUND($I46*$J46,2)))</f>
        <v/>
      </c>
      <c r="L46" s="20" t="str">
        <f t="shared" si="5"/>
        <v/>
      </c>
      <c r="M46" s="19" t="str">
        <f t="shared" si="6"/>
        <v/>
      </c>
      <c r="N46" s="19" t="str">
        <f t="shared" si="7"/>
        <v/>
      </c>
      <c r="O46" s="19" t="str">
        <f t="shared" si="8"/>
        <v/>
      </c>
      <c r="P46" s="19" t="str">
        <f t="shared" si="9"/>
        <v/>
      </c>
      <c r="Q46" s="19"/>
    </row>
    <row r="47" spans="1:17" x14ac:dyDescent="0.25">
      <c r="A47" s="18"/>
      <c r="B47" s="19"/>
      <c r="C47" s="19"/>
      <c r="D47" s="19"/>
      <c r="E47" s="19"/>
      <c r="F47" s="19"/>
      <c r="G47" s="19"/>
      <c r="H47" s="19"/>
      <c r="I47" s="20"/>
      <c r="J47" s="21"/>
      <c r="K47" s="20" t="str">
        <f>IF(OR($C47="",$I47=""),"",IF(Einstellungen!$B$4="Ja",0,ROUND($I47*$J47,2)))</f>
        <v/>
      </c>
      <c r="L47" s="20" t="str">
        <f t="shared" si="5"/>
        <v/>
      </c>
      <c r="M47" s="19" t="str">
        <f t="shared" si="6"/>
        <v/>
      </c>
      <c r="N47" s="19" t="str">
        <f t="shared" si="7"/>
        <v/>
      </c>
      <c r="O47" s="19" t="str">
        <f t="shared" si="8"/>
        <v/>
      </c>
      <c r="P47" s="19" t="str">
        <f t="shared" si="9"/>
        <v/>
      </c>
      <c r="Q47" s="19"/>
    </row>
    <row r="48" spans="1:17" x14ac:dyDescent="0.25">
      <c r="A48" s="18"/>
      <c r="B48" s="19"/>
      <c r="C48" s="19"/>
      <c r="D48" s="19"/>
      <c r="E48" s="19"/>
      <c r="F48" s="19"/>
      <c r="G48" s="19"/>
      <c r="H48" s="19"/>
      <c r="I48" s="20"/>
      <c r="J48" s="21"/>
      <c r="K48" s="20" t="str">
        <f>IF(OR($C48="",$I48=""),"",IF(Einstellungen!$B$4="Ja",0,ROUND($I48*$J48,2)))</f>
        <v/>
      </c>
      <c r="L48" s="20" t="str">
        <f t="shared" si="5"/>
        <v/>
      </c>
      <c r="M48" s="19" t="str">
        <f t="shared" si="6"/>
        <v/>
      </c>
      <c r="N48" s="19" t="str">
        <f t="shared" si="7"/>
        <v/>
      </c>
      <c r="O48" s="19" t="str">
        <f t="shared" si="8"/>
        <v/>
      </c>
      <c r="P48" s="19" t="str">
        <f t="shared" si="9"/>
        <v/>
      </c>
      <c r="Q48" s="19"/>
    </row>
    <row r="49" spans="1:17" x14ac:dyDescent="0.25">
      <c r="A49" s="18"/>
      <c r="B49" s="19"/>
      <c r="C49" s="19"/>
      <c r="D49" s="19"/>
      <c r="E49" s="19"/>
      <c r="F49" s="19"/>
      <c r="G49" s="19"/>
      <c r="H49" s="19"/>
      <c r="I49" s="20"/>
      <c r="J49" s="21"/>
      <c r="K49" s="20" t="str">
        <f>IF(OR($C49="",$I49=""),"",IF(Einstellungen!$B$4="Ja",0,ROUND($I49*$J49,2)))</f>
        <v/>
      </c>
      <c r="L49" s="20" t="str">
        <f t="shared" si="5"/>
        <v/>
      </c>
      <c r="M49" s="19" t="str">
        <f t="shared" si="6"/>
        <v/>
      </c>
      <c r="N49" s="19" t="str">
        <f t="shared" si="7"/>
        <v/>
      </c>
      <c r="O49" s="19" t="str">
        <f t="shared" si="8"/>
        <v/>
      </c>
      <c r="P49" s="19" t="str">
        <f t="shared" si="9"/>
        <v/>
      </c>
      <c r="Q49" s="19"/>
    </row>
    <row r="50" spans="1:17" x14ac:dyDescent="0.25">
      <c r="A50" s="18"/>
      <c r="B50" s="19"/>
      <c r="C50" s="19"/>
      <c r="D50" s="19"/>
      <c r="E50" s="19"/>
      <c r="F50" s="19"/>
      <c r="G50" s="19"/>
      <c r="H50" s="19"/>
      <c r="I50" s="20"/>
      <c r="J50" s="21"/>
      <c r="K50" s="20" t="str">
        <f>IF(OR($C50="",$I50=""),"",IF(Einstellungen!$B$4="Ja",0,ROUND($I50*$J50,2)))</f>
        <v/>
      </c>
      <c r="L50" s="20" t="str">
        <f t="shared" si="5"/>
        <v/>
      </c>
      <c r="M50" s="19" t="str">
        <f t="shared" si="6"/>
        <v/>
      </c>
      <c r="N50" s="19" t="str">
        <f t="shared" si="7"/>
        <v/>
      </c>
      <c r="O50" s="19" t="str">
        <f t="shared" si="8"/>
        <v/>
      </c>
      <c r="P50" s="19" t="str">
        <f t="shared" si="9"/>
        <v/>
      </c>
      <c r="Q50" s="19"/>
    </row>
    <row r="51" spans="1:17" x14ac:dyDescent="0.25">
      <c r="A51" s="18"/>
      <c r="B51" s="19"/>
      <c r="C51" s="19"/>
      <c r="D51" s="19"/>
      <c r="E51" s="19"/>
      <c r="F51" s="19"/>
      <c r="G51" s="19"/>
      <c r="H51" s="19"/>
      <c r="I51" s="20"/>
      <c r="J51" s="21"/>
      <c r="K51" s="20" t="str">
        <f>IF(OR($C51="",$I51=""),"",IF(Einstellungen!$B$4="Ja",0,ROUND($I51*$J51,2)))</f>
        <v/>
      </c>
      <c r="L51" s="20" t="str">
        <f t="shared" si="5"/>
        <v/>
      </c>
      <c r="M51" s="19" t="str">
        <f t="shared" si="6"/>
        <v/>
      </c>
      <c r="N51" s="19" t="str">
        <f t="shared" si="7"/>
        <v/>
      </c>
      <c r="O51" s="19" t="str">
        <f t="shared" si="8"/>
        <v/>
      </c>
      <c r="P51" s="19" t="str">
        <f t="shared" si="9"/>
        <v/>
      </c>
      <c r="Q51" s="19"/>
    </row>
    <row r="52" spans="1:17" x14ac:dyDescent="0.25">
      <c r="A52" s="18"/>
      <c r="B52" s="19"/>
      <c r="C52" s="19"/>
      <c r="D52" s="19"/>
      <c r="E52" s="19"/>
      <c r="F52" s="19"/>
      <c r="G52" s="19"/>
      <c r="H52" s="19"/>
      <c r="I52" s="20"/>
      <c r="J52" s="21"/>
      <c r="K52" s="20" t="str">
        <f>IF(OR($C52="",$I52=""),"",IF(Einstellungen!$B$4="Ja",0,ROUND($I52*$J52,2)))</f>
        <v/>
      </c>
      <c r="L52" s="20" t="str">
        <f t="shared" si="5"/>
        <v/>
      </c>
      <c r="M52" s="19" t="str">
        <f t="shared" si="6"/>
        <v/>
      </c>
      <c r="N52" s="19" t="str">
        <f t="shared" si="7"/>
        <v/>
      </c>
      <c r="O52" s="19" t="str">
        <f t="shared" si="8"/>
        <v/>
      </c>
      <c r="P52" s="19" t="str">
        <f t="shared" si="9"/>
        <v/>
      </c>
      <c r="Q52" s="19"/>
    </row>
    <row r="53" spans="1:17" x14ac:dyDescent="0.25">
      <c r="A53" s="18"/>
      <c r="B53" s="19"/>
      <c r="C53" s="19"/>
      <c r="D53" s="19"/>
      <c r="E53" s="19"/>
      <c r="F53" s="19"/>
      <c r="G53" s="19"/>
      <c r="H53" s="19"/>
      <c r="I53" s="20"/>
      <c r="J53" s="21"/>
      <c r="K53" s="20" t="str">
        <f>IF(OR($C53="",$I53=""),"",IF(Einstellungen!$B$4="Ja",0,ROUND($I53*$J53,2)))</f>
        <v/>
      </c>
      <c r="L53" s="20" t="str">
        <f t="shared" si="5"/>
        <v/>
      </c>
      <c r="M53" s="19" t="str">
        <f t="shared" si="6"/>
        <v/>
      </c>
      <c r="N53" s="19" t="str">
        <f t="shared" si="7"/>
        <v/>
      </c>
      <c r="O53" s="19" t="str">
        <f t="shared" si="8"/>
        <v/>
      </c>
      <c r="P53" s="19" t="str">
        <f t="shared" si="9"/>
        <v/>
      </c>
      <c r="Q53" s="19"/>
    </row>
    <row r="54" spans="1:17" x14ac:dyDescent="0.25">
      <c r="A54" s="18"/>
      <c r="B54" s="19"/>
      <c r="C54" s="19"/>
      <c r="D54" s="19"/>
      <c r="E54" s="19"/>
      <c r="F54" s="19"/>
      <c r="G54" s="19"/>
      <c r="H54" s="19"/>
      <c r="I54" s="20"/>
      <c r="J54" s="21"/>
      <c r="K54" s="20" t="str">
        <f>IF(OR($C54="",$I54=""),"",IF(Einstellungen!$B$4="Ja",0,ROUND($I54*$J54,2)))</f>
        <v/>
      </c>
      <c r="L54" s="20" t="str">
        <f t="shared" si="5"/>
        <v/>
      </c>
      <c r="M54" s="19" t="str">
        <f t="shared" si="6"/>
        <v/>
      </c>
      <c r="N54" s="19" t="str">
        <f t="shared" si="7"/>
        <v/>
      </c>
      <c r="O54" s="19" t="str">
        <f t="shared" si="8"/>
        <v/>
      </c>
      <c r="P54" s="19" t="str">
        <f t="shared" si="9"/>
        <v/>
      </c>
      <c r="Q54" s="19"/>
    </row>
    <row r="55" spans="1:17" x14ac:dyDescent="0.25">
      <c r="A55" s="18"/>
      <c r="B55" s="19"/>
      <c r="C55" s="19"/>
      <c r="D55" s="19"/>
      <c r="E55" s="19"/>
      <c r="F55" s="19"/>
      <c r="G55" s="19"/>
      <c r="H55" s="19"/>
      <c r="I55" s="20"/>
      <c r="J55" s="21"/>
      <c r="K55" s="20" t="str">
        <f>IF(OR($C55="",$I55=""),"",IF(Einstellungen!$B$4="Ja",0,ROUND($I55*$J55,2)))</f>
        <v/>
      </c>
      <c r="L55" s="20" t="str">
        <f t="shared" si="5"/>
        <v/>
      </c>
      <c r="M55" s="19" t="str">
        <f t="shared" si="6"/>
        <v/>
      </c>
      <c r="N55" s="19" t="str">
        <f t="shared" si="7"/>
        <v/>
      </c>
      <c r="O55" s="19" t="str">
        <f t="shared" si="8"/>
        <v/>
      </c>
      <c r="P55" s="19" t="str">
        <f t="shared" si="9"/>
        <v/>
      </c>
      <c r="Q55" s="19"/>
    </row>
    <row r="56" spans="1:17" x14ac:dyDescent="0.25">
      <c r="A56" s="18"/>
      <c r="B56" s="19"/>
      <c r="C56" s="19"/>
      <c r="D56" s="19"/>
      <c r="E56" s="19"/>
      <c r="F56" s="19"/>
      <c r="G56" s="19"/>
      <c r="H56" s="19"/>
      <c r="I56" s="20"/>
      <c r="J56" s="21"/>
      <c r="K56" s="20" t="str">
        <f>IF(OR($C56="",$I56=""),"",IF(Einstellungen!$B$4="Ja",0,ROUND($I56*$J56,2)))</f>
        <v/>
      </c>
      <c r="L56" s="20" t="str">
        <f t="shared" si="5"/>
        <v/>
      </c>
      <c r="M56" s="19" t="str">
        <f t="shared" si="6"/>
        <v/>
      </c>
      <c r="N56" s="19" t="str">
        <f t="shared" si="7"/>
        <v/>
      </c>
      <c r="O56" s="19" t="str">
        <f t="shared" si="8"/>
        <v/>
      </c>
      <c r="P56" s="19" t="str">
        <f t="shared" si="9"/>
        <v/>
      </c>
      <c r="Q56" s="19"/>
    </row>
    <row r="57" spans="1:17" x14ac:dyDescent="0.25">
      <c r="A57" s="18"/>
      <c r="B57" s="19"/>
      <c r="C57" s="19"/>
      <c r="D57" s="19"/>
      <c r="E57" s="19"/>
      <c r="F57" s="19"/>
      <c r="G57" s="19"/>
      <c r="H57" s="19"/>
      <c r="I57" s="20"/>
      <c r="J57" s="21"/>
      <c r="K57" s="20" t="str">
        <f>IF(OR($C57="",$I57=""),"",IF(Einstellungen!$B$4="Ja",0,ROUND($I57*$J57,2)))</f>
        <v/>
      </c>
      <c r="L57" s="20" t="str">
        <f t="shared" si="5"/>
        <v/>
      </c>
      <c r="M57" s="19" t="str">
        <f t="shared" si="6"/>
        <v/>
      </c>
      <c r="N57" s="19" t="str">
        <f t="shared" si="7"/>
        <v/>
      </c>
      <c r="O57" s="19" t="str">
        <f t="shared" si="8"/>
        <v/>
      </c>
      <c r="P57" s="19" t="str">
        <f t="shared" si="9"/>
        <v/>
      </c>
      <c r="Q57" s="19"/>
    </row>
    <row r="58" spans="1:17" x14ac:dyDescent="0.25">
      <c r="A58" s="18"/>
      <c r="B58" s="19"/>
      <c r="C58" s="19"/>
      <c r="D58" s="19"/>
      <c r="E58" s="19"/>
      <c r="F58" s="19"/>
      <c r="G58" s="19"/>
      <c r="H58" s="19"/>
      <c r="I58" s="20"/>
      <c r="J58" s="21"/>
      <c r="K58" s="20" t="str">
        <f>IF(OR($C58="",$I58=""),"",IF(Einstellungen!$B$4="Ja",0,ROUND($I58*$J58,2)))</f>
        <v/>
      </c>
      <c r="L58" s="20" t="str">
        <f t="shared" si="5"/>
        <v/>
      </c>
      <c r="M58" s="19" t="str">
        <f t="shared" si="6"/>
        <v/>
      </c>
      <c r="N58" s="19" t="str">
        <f t="shared" si="7"/>
        <v/>
      </c>
      <c r="O58" s="19" t="str">
        <f t="shared" si="8"/>
        <v/>
      </c>
      <c r="P58" s="19" t="str">
        <f t="shared" si="9"/>
        <v/>
      </c>
      <c r="Q58" s="19"/>
    </row>
    <row r="59" spans="1:17" x14ac:dyDescent="0.25">
      <c r="A59" s="18"/>
      <c r="B59" s="19"/>
      <c r="C59" s="19"/>
      <c r="D59" s="19"/>
      <c r="E59" s="19"/>
      <c r="F59" s="19"/>
      <c r="G59" s="19"/>
      <c r="H59" s="19"/>
      <c r="I59" s="20"/>
      <c r="J59" s="21"/>
      <c r="K59" s="20" t="str">
        <f>IF(OR($C59="",$I59=""),"",IF(Einstellungen!$B$4="Ja",0,ROUND($I59*$J59,2)))</f>
        <v/>
      </c>
      <c r="L59" s="20" t="str">
        <f t="shared" si="5"/>
        <v/>
      </c>
      <c r="M59" s="19" t="str">
        <f t="shared" si="6"/>
        <v/>
      </c>
      <c r="N59" s="19" t="str">
        <f t="shared" si="7"/>
        <v/>
      </c>
      <c r="O59" s="19" t="str">
        <f t="shared" si="8"/>
        <v/>
      </c>
      <c r="P59" s="19" t="str">
        <f t="shared" si="9"/>
        <v/>
      </c>
      <c r="Q59" s="19"/>
    </row>
    <row r="60" spans="1:17" x14ac:dyDescent="0.25">
      <c r="A60" s="18"/>
      <c r="B60" s="19"/>
      <c r="C60" s="19"/>
      <c r="D60" s="19"/>
      <c r="E60" s="19"/>
      <c r="F60" s="19"/>
      <c r="G60" s="19"/>
      <c r="H60" s="19"/>
      <c r="I60" s="20"/>
      <c r="J60" s="21"/>
      <c r="K60" s="20" t="str">
        <f>IF(OR($C60="",$I60=""),"",IF(Einstellungen!$B$4="Ja",0,ROUND($I60*$J60,2)))</f>
        <v/>
      </c>
      <c r="L60" s="20" t="str">
        <f t="shared" si="5"/>
        <v/>
      </c>
      <c r="M60" s="19" t="str">
        <f t="shared" si="6"/>
        <v/>
      </c>
      <c r="N60" s="19" t="str">
        <f t="shared" si="7"/>
        <v/>
      </c>
      <c r="O60" s="19" t="str">
        <f t="shared" si="8"/>
        <v/>
      </c>
      <c r="P60" s="19" t="str">
        <f t="shared" si="9"/>
        <v/>
      </c>
      <c r="Q60" s="19"/>
    </row>
    <row r="61" spans="1:17" x14ac:dyDescent="0.25">
      <c r="A61" s="18"/>
      <c r="B61" s="19"/>
      <c r="C61" s="19"/>
      <c r="D61" s="19"/>
      <c r="E61" s="19"/>
      <c r="F61" s="19"/>
      <c r="G61" s="19"/>
      <c r="H61" s="19"/>
      <c r="I61" s="20"/>
      <c r="J61" s="21"/>
      <c r="K61" s="20" t="str">
        <f>IF(OR($C61="",$I61=""),"",IF(Einstellungen!$B$4="Ja",0,ROUND($I61*$J61,2)))</f>
        <v/>
      </c>
      <c r="L61" s="20" t="str">
        <f t="shared" si="5"/>
        <v/>
      </c>
      <c r="M61" s="19" t="str">
        <f t="shared" si="6"/>
        <v/>
      </c>
      <c r="N61" s="19" t="str">
        <f t="shared" si="7"/>
        <v/>
      </c>
      <c r="O61" s="19" t="str">
        <f t="shared" si="8"/>
        <v/>
      </c>
      <c r="P61" s="19" t="str">
        <f t="shared" si="9"/>
        <v/>
      </c>
      <c r="Q61" s="19"/>
    </row>
    <row r="62" spans="1:17" x14ac:dyDescent="0.25">
      <c r="A62" s="18"/>
      <c r="B62" s="19"/>
      <c r="C62" s="19"/>
      <c r="D62" s="19"/>
      <c r="E62" s="19"/>
      <c r="F62" s="19"/>
      <c r="G62" s="19"/>
      <c r="H62" s="19"/>
      <c r="I62" s="20"/>
      <c r="J62" s="21"/>
      <c r="K62" s="20" t="str">
        <f>IF(OR($C62="",$I62=""),"",IF(Einstellungen!$B$4="Ja",0,ROUND($I62*$J62,2)))</f>
        <v/>
      </c>
      <c r="L62" s="20" t="str">
        <f t="shared" si="5"/>
        <v/>
      </c>
      <c r="M62" s="19" t="str">
        <f t="shared" si="6"/>
        <v/>
      </c>
      <c r="N62" s="19" t="str">
        <f t="shared" si="7"/>
        <v/>
      </c>
      <c r="O62" s="19" t="str">
        <f t="shared" si="8"/>
        <v/>
      </c>
      <c r="P62" s="19" t="str">
        <f t="shared" si="9"/>
        <v/>
      </c>
      <c r="Q62" s="19"/>
    </row>
    <row r="63" spans="1:17" x14ac:dyDescent="0.25">
      <c r="A63" s="18"/>
      <c r="B63" s="19"/>
      <c r="C63" s="19"/>
      <c r="D63" s="19"/>
      <c r="E63" s="19"/>
      <c r="F63" s="19"/>
      <c r="G63" s="19"/>
      <c r="H63" s="19"/>
      <c r="I63" s="20"/>
      <c r="J63" s="21"/>
      <c r="K63" s="20" t="str">
        <f>IF(OR($C63="",$I63=""),"",IF(Einstellungen!$B$4="Ja",0,ROUND($I63*$J63,2)))</f>
        <v/>
      </c>
      <c r="L63" s="20" t="str">
        <f t="shared" si="5"/>
        <v/>
      </c>
      <c r="M63" s="19" t="str">
        <f t="shared" si="6"/>
        <v/>
      </c>
      <c r="N63" s="19" t="str">
        <f t="shared" si="7"/>
        <v/>
      </c>
      <c r="O63" s="19" t="str">
        <f t="shared" si="8"/>
        <v/>
      </c>
      <c r="P63" s="19" t="str">
        <f t="shared" si="9"/>
        <v/>
      </c>
      <c r="Q63" s="19"/>
    </row>
    <row r="64" spans="1:17" x14ac:dyDescent="0.25">
      <c r="A64" s="18"/>
      <c r="B64" s="19"/>
      <c r="C64" s="19"/>
      <c r="D64" s="19"/>
      <c r="E64" s="19"/>
      <c r="F64" s="19"/>
      <c r="G64" s="19"/>
      <c r="H64" s="19"/>
      <c r="I64" s="20"/>
      <c r="J64" s="21"/>
      <c r="K64" s="20" t="str">
        <f>IF(OR($C64="",$I64=""),"",IF(Einstellungen!$B$4="Ja",0,ROUND($I64*$J64,2)))</f>
        <v/>
      </c>
      <c r="L64" s="20" t="str">
        <f t="shared" si="5"/>
        <v/>
      </c>
      <c r="M64" s="19" t="str">
        <f t="shared" si="6"/>
        <v/>
      </c>
      <c r="N64" s="19" t="str">
        <f t="shared" si="7"/>
        <v/>
      </c>
      <c r="O64" s="19" t="str">
        <f t="shared" si="8"/>
        <v/>
      </c>
      <c r="P64" s="19" t="str">
        <f t="shared" si="9"/>
        <v/>
      </c>
      <c r="Q64" s="19"/>
    </row>
    <row r="65" spans="1:17" x14ac:dyDescent="0.25">
      <c r="A65" s="18"/>
      <c r="B65" s="19"/>
      <c r="C65" s="19"/>
      <c r="D65" s="19"/>
      <c r="E65" s="19"/>
      <c r="F65" s="19"/>
      <c r="G65" s="19"/>
      <c r="H65" s="19"/>
      <c r="I65" s="20"/>
      <c r="J65" s="21"/>
      <c r="K65" s="20" t="str">
        <f>IF(OR($C65="",$I65=""),"",IF(Einstellungen!$B$4="Ja",0,ROUND($I65*$J65,2)))</f>
        <v/>
      </c>
      <c r="L65" s="20" t="str">
        <f t="shared" si="5"/>
        <v/>
      </c>
      <c r="M65" s="19" t="str">
        <f t="shared" si="6"/>
        <v/>
      </c>
      <c r="N65" s="19" t="str">
        <f t="shared" si="7"/>
        <v/>
      </c>
      <c r="O65" s="19" t="str">
        <f t="shared" si="8"/>
        <v/>
      </c>
      <c r="P65" s="19" t="str">
        <f t="shared" si="9"/>
        <v/>
      </c>
      <c r="Q65" s="19"/>
    </row>
    <row r="66" spans="1:17" x14ac:dyDescent="0.25">
      <c r="A66" s="18"/>
      <c r="B66" s="19"/>
      <c r="C66" s="19"/>
      <c r="D66" s="19"/>
      <c r="E66" s="19"/>
      <c r="F66" s="19"/>
      <c r="G66" s="19"/>
      <c r="H66" s="19"/>
      <c r="I66" s="20"/>
      <c r="J66" s="21"/>
      <c r="K66" s="20" t="str">
        <f>IF(OR($C66="",$I66=""),"",IF(Einstellungen!$B$4="Ja",0,ROUND($I66*$J66,2)))</f>
        <v/>
      </c>
      <c r="L66" s="20" t="str">
        <f t="shared" ref="L66:L97" si="10">IF(OR($C66="",$I66=""),"",$I66+$K66)</f>
        <v/>
      </c>
      <c r="M66" s="19" t="str">
        <f t="shared" ref="M66:M97" si="11">IF($D66="","",IF($D66="bezahlt","Ja","Nein"))</f>
        <v/>
      </c>
      <c r="N66" s="19" t="str">
        <f t="shared" ref="N66:N97" si="12">IF($A66="","",MONTH($A66))</f>
        <v/>
      </c>
      <c r="O66" s="19" t="str">
        <f t="shared" ref="O66:O97" si="13">IF($A66="","","Q"&amp;ROUNDUP(MONTH($A66)/3,0))</f>
        <v/>
      </c>
      <c r="P66" s="19" t="str">
        <f t="shared" ref="P66:P97" si="14">IF($A66="","",YEAR($A66))</f>
        <v/>
      </c>
      <c r="Q66" s="19"/>
    </row>
    <row r="67" spans="1:17" x14ac:dyDescent="0.25">
      <c r="A67" s="18"/>
      <c r="B67" s="19"/>
      <c r="C67" s="19"/>
      <c r="D67" s="19"/>
      <c r="E67" s="19"/>
      <c r="F67" s="19"/>
      <c r="G67" s="19"/>
      <c r="H67" s="19"/>
      <c r="I67" s="20"/>
      <c r="J67" s="21"/>
      <c r="K67" s="20" t="str">
        <f>IF(OR($C67="",$I67=""),"",IF(Einstellungen!$B$4="Ja",0,ROUND($I67*$J67,2)))</f>
        <v/>
      </c>
      <c r="L67" s="20" t="str">
        <f t="shared" si="10"/>
        <v/>
      </c>
      <c r="M67" s="19" t="str">
        <f t="shared" si="11"/>
        <v/>
      </c>
      <c r="N67" s="19" t="str">
        <f t="shared" si="12"/>
        <v/>
      </c>
      <c r="O67" s="19" t="str">
        <f t="shared" si="13"/>
        <v/>
      </c>
      <c r="P67" s="19" t="str">
        <f t="shared" si="14"/>
        <v/>
      </c>
      <c r="Q67" s="19"/>
    </row>
    <row r="68" spans="1:17" x14ac:dyDescent="0.25">
      <c r="A68" s="18"/>
      <c r="B68" s="19"/>
      <c r="C68" s="19"/>
      <c r="D68" s="19"/>
      <c r="E68" s="19"/>
      <c r="F68" s="19"/>
      <c r="G68" s="19"/>
      <c r="H68" s="19"/>
      <c r="I68" s="20"/>
      <c r="J68" s="21"/>
      <c r="K68" s="20" t="str">
        <f>IF(OR($C68="",$I68=""),"",IF(Einstellungen!$B$4="Ja",0,ROUND($I68*$J68,2)))</f>
        <v/>
      </c>
      <c r="L68" s="20" t="str">
        <f t="shared" si="10"/>
        <v/>
      </c>
      <c r="M68" s="19" t="str">
        <f t="shared" si="11"/>
        <v/>
      </c>
      <c r="N68" s="19" t="str">
        <f t="shared" si="12"/>
        <v/>
      </c>
      <c r="O68" s="19" t="str">
        <f t="shared" si="13"/>
        <v/>
      </c>
      <c r="P68" s="19" t="str">
        <f t="shared" si="14"/>
        <v/>
      </c>
      <c r="Q68" s="19"/>
    </row>
    <row r="69" spans="1:17" x14ac:dyDescent="0.25">
      <c r="A69" s="18"/>
      <c r="B69" s="19"/>
      <c r="C69" s="19"/>
      <c r="D69" s="19"/>
      <c r="E69" s="19"/>
      <c r="F69" s="19"/>
      <c r="G69" s="19"/>
      <c r="H69" s="19"/>
      <c r="I69" s="20"/>
      <c r="J69" s="21"/>
      <c r="K69" s="20" t="str">
        <f>IF(OR($C69="",$I69=""),"",IF(Einstellungen!$B$4="Ja",0,ROUND($I69*$J69,2)))</f>
        <v/>
      </c>
      <c r="L69" s="20" t="str">
        <f t="shared" si="10"/>
        <v/>
      </c>
      <c r="M69" s="19" t="str">
        <f t="shared" si="11"/>
        <v/>
      </c>
      <c r="N69" s="19" t="str">
        <f t="shared" si="12"/>
        <v/>
      </c>
      <c r="O69" s="19" t="str">
        <f t="shared" si="13"/>
        <v/>
      </c>
      <c r="P69" s="19" t="str">
        <f t="shared" si="14"/>
        <v/>
      </c>
      <c r="Q69" s="19"/>
    </row>
    <row r="70" spans="1:17" x14ac:dyDescent="0.25">
      <c r="A70" s="18"/>
      <c r="B70" s="19"/>
      <c r="C70" s="19"/>
      <c r="D70" s="19"/>
      <c r="E70" s="19"/>
      <c r="F70" s="19"/>
      <c r="G70" s="19"/>
      <c r="H70" s="19"/>
      <c r="I70" s="20"/>
      <c r="J70" s="21"/>
      <c r="K70" s="20" t="str">
        <f>IF(OR($C70="",$I70=""),"",IF(Einstellungen!$B$4="Ja",0,ROUND($I70*$J70,2)))</f>
        <v/>
      </c>
      <c r="L70" s="20" t="str">
        <f t="shared" si="10"/>
        <v/>
      </c>
      <c r="M70" s="19" t="str">
        <f t="shared" si="11"/>
        <v/>
      </c>
      <c r="N70" s="19" t="str">
        <f t="shared" si="12"/>
        <v/>
      </c>
      <c r="O70" s="19" t="str">
        <f t="shared" si="13"/>
        <v/>
      </c>
      <c r="P70" s="19" t="str">
        <f t="shared" si="14"/>
        <v/>
      </c>
      <c r="Q70" s="19"/>
    </row>
    <row r="71" spans="1:17" x14ac:dyDescent="0.25">
      <c r="A71" s="18"/>
      <c r="B71" s="19"/>
      <c r="C71" s="19"/>
      <c r="D71" s="19"/>
      <c r="E71" s="19"/>
      <c r="F71" s="19"/>
      <c r="G71" s="19"/>
      <c r="H71" s="19"/>
      <c r="I71" s="20"/>
      <c r="J71" s="21"/>
      <c r="K71" s="20" t="str">
        <f>IF(OR($C71="",$I71=""),"",IF(Einstellungen!$B$4="Ja",0,ROUND($I71*$J71,2)))</f>
        <v/>
      </c>
      <c r="L71" s="20" t="str">
        <f t="shared" si="10"/>
        <v/>
      </c>
      <c r="M71" s="19" t="str">
        <f t="shared" si="11"/>
        <v/>
      </c>
      <c r="N71" s="19" t="str">
        <f t="shared" si="12"/>
        <v/>
      </c>
      <c r="O71" s="19" t="str">
        <f t="shared" si="13"/>
        <v/>
      </c>
      <c r="P71" s="19" t="str">
        <f t="shared" si="14"/>
        <v/>
      </c>
      <c r="Q71" s="19"/>
    </row>
    <row r="72" spans="1:17" x14ac:dyDescent="0.25">
      <c r="A72" s="18"/>
      <c r="B72" s="19"/>
      <c r="C72" s="19"/>
      <c r="D72" s="19"/>
      <c r="E72" s="19"/>
      <c r="F72" s="19"/>
      <c r="G72" s="19"/>
      <c r="H72" s="19"/>
      <c r="I72" s="20"/>
      <c r="J72" s="21"/>
      <c r="K72" s="20" t="str">
        <f>IF(OR($C72="",$I72=""),"",IF(Einstellungen!$B$4="Ja",0,ROUND($I72*$J72,2)))</f>
        <v/>
      </c>
      <c r="L72" s="20" t="str">
        <f t="shared" si="10"/>
        <v/>
      </c>
      <c r="M72" s="19" t="str">
        <f t="shared" si="11"/>
        <v/>
      </c>
      <c r="N72" s="19" t="str">
        <f t="shared" si="12"/>
        <v/>
      </c>
      <c r="O72" s="19" t="str">
        <f t="shared" si="13"/>
        <v/>
      </c>
      <c r="P72" s="19" t="str">
        <f t="shared" si="14"/>
        <v/>
      </c>
      <c r="Q72" s="19"/>
    </row>
    <row r="73" spans="1:17" x14ac:dyDescent="0.25">
      <c r="A73" s="18"/>
      <c r="B73" s="19"/>
      <c r="C73" s="19"/>
      <c r="D73" s="19"/>
      <c r="E73" s="19"/>
      <c r="F73" s="19"/>
      <c r="G73" s="19"/>
      <c r="H73" s="19"/>
      <c r="I73" s="20"/>
      <c r="J73" s="21"/>
      <c r="K73" s="20" t="str">
        <f>IF(OR($C73="",$I73=""),"",IF(Einstellungen!$B$4="Ja",0,ROUND($I73*$J73,2)))</f>
        <v/>
      </c>
      <c r="L73" s="20" t="str">
        <f t="shared" si="10"/>
        <v/>
      </c>
      <c r="M73" s="19" t="str">
        <f t="shared" si="11"/>
        <v/>
      </c>
      <c r="N73" s="19" t="str">
        <f t="shared" si="12"/>
        <v/>
      </c>
      <c r="O73" s="19" t="str">
        <f t="shared" si="13"/>
        <v/>
      </c>
      <c r="P73" s="19" t="str">
        <f t="shared" si="14"/>
        <v/>
      </c>
      <c r="Q73" s="19"/>
    </row>
    <row r="74" spans="1:17" x14ac:dyDescent="0.25">
      <c r="A74" s="18"/>
      <c r="B74" s="19"/>
      <c r="C74" s="19"/>
      <c r="D74" s="19"/>
      <c r="E74" s="19"/>
      <c r="F74" s="19"/>
      <c r="G74" s="19"/>
      <c r="H74" s="19"/>
      <c r="I74" s="20"/>
      <c r="J74" s="21"/>
      <c r="K74" s="20" t="str">
        <f>IF(OR($C74="",$I74=""),"",IF(Einstellungen!$B$4="Ja",0,ROUND($I74*$J74,2)))</f>
        <v/>
      </c>
      <c r="L74" s="20" t="str">
        <f t="shared" si="10"/>
        <v/>
      </c>
      <c r="M74" s="19" t="str">
        <f t="shared" si="11"/>
        <v/>
      </c>
      <c r="N74" s="19" t="str">
        <f t="shared" si="12"/>
        <v/>
      </c>
      <c r="O74" s="19" t="str">
        <f t="shared" si="13"/>
        <v/>
      </c>
      <c r="P74" s="19" t="str">
        <f t="shared" si="14"/>
        <v/>
      </c>
      <c r="Q74" s="19"/>
    </row>
    <row r="75" spans="1:17" x14ac:dyDescent="0.25">
      <c r="A75" s="18"/>
      <c r="B75" s="19"/>
      <c r="C75" s="19"/>
      <c r="D75" s="19"/>
      <c r="E75" s="19"/>
      <c r="F75" s="19"/>
      <c r="G75" s="19"/>
      <c r="H75" s="19"/>
      <c r="I75" s="20"/>
      <c r="J75" s="21"/>
      <c r="K75" s="20" t="str">
        <f>IF(OR($C75="",$I75=""),"",IF(Einstellungen!$B$4="Ja",0,ROUND($I75*$J75,2)))</f>
        <v/>
      </c>
      <c r="L75" s="20" t="str">
        <f t="shared" si="10"/>
        <v/>
      </c>
      <c r="M75" s="19" t="str">
        <f t="shared" si="11"/>
        <v/>
      </c>
      <c r="N75" s="19" t="str">
        <f t="shared" si="12"/>
        <v/>
      </c>
      <c r="O75" s="19" t="str">
        <f t="shared" si="13"/>
        <v/>
      </c>
      <c r="P75" s="19" t="str">
        <f t="shared" si="14"/>
        <v/>
      </c>
      <c r="Q75" s="19"/>
    </row>
    <row r="76" spans="1:17" x14ac:dyDescent="0.25">
      <c r="A76" s="18"/>
      <c r="B76" s="19"/>
      <c r="C76" s="19"/>
      <c r="D76" s="19"/>
      <c r="E76" s="19"/>
      <c r="F76" s="19"/>
      <c r="G76" s="19"/>
      <c r="H76" s="19"/>
      <c r="I76" s="20"/>
      <c r="J76" s="21"/>
      <c r="K76" s="20" t="str">
        <f>IF(OR($C76="",$I76=""),"",IF(Einstellungen!$B$4="Ja",0,ROUND($I76*$J76,2)))</f>
        <v/>
      </c>
      <c r="L76" s="20" t="str">
        <f t="shared" si="10"/>
        <v/>
      </c>
      <c r="M76" s="19" t="str">
        <f t="shared" si="11"/>
        <v/>
      </c>
      <c r="N76" s="19" t="str">
        <f t="shared" si="12"/>
        <v/>
      </c>
      <c r="O76" s="19" t="str">
        <f t="shared" si="13"/>
        <v/>
      </c>
      <c r="P76" s="19" t="str">
        <f t="shared" si="14"/>
        <v/>
      </c>
      <c r="Q76" s="19"/>
    </row>
    <row r="77" spans="1:17" x14ac:dyDescent="0.25">
      <c r="A77" s="18"/>
      <c r="B77" s="19"/>
      <c r="C77" s="19"/>
      <c r="D77" s="19"/>
      <c r="E77" s="19"/>
      <c r="F77" s="19"/>
      <c r="G77" s="19"/>
      <c r="H77" s="19"/>
      <c r="I77" s="20"/>
      <c r="J77" s="21"/>
      <c r="K77" s="20" t="str">
        <f>IF(OR($C77="",$I77=""),"",IF(Einstellungen!$B$4="Ja",0,ROUND($I77*$J77,2)))</f>
        <v/>
      </c>
      <c r="L77" s="20" t="str">
        <f t="shared" si="10"/>
        <v/>
      </c>
      <c r="M77" s="19" t="str">
        <f t="shared" si="11"/>
        <v/>
      </c>
      <c r="N77" s="19" t="str">
        <f t="shared" si="12"/>
        <v/>
      </c>
      <c r="O77" s="19" t="str">
        <f t="shared" si="13"/>
        <v/>
      </c>
      <c r="P77" s="19" t="str">
        <f t="shared" si="14"/>
        <v/>
      </c>
      <c r="Q77" s="19"/>
    </row>
    <row r="78" spans="1:17" x14ac:dyDescent="0.25">
      <c r="A78" s="18"/>
      <c r="B78" s="19"/>
      <c r="C78" s="19"/>
      <c r="D78" s="19"/>
      <c r="E78" s="19"/>
      <c r="F78" s="19"/>
      <c r="G78" s="19"/>
      <c r="H78" s="19"/>
      <c r="I78" s="20"/>
      <c r="J78" s="21"/>
      <c r="K78" s="20" t="str">
        <f>IF(OR($C78="",$I78=""),"",IF(Einstellungen!$B$4="Ja",0,ROUND($I78*$J78,2)))</f>
        <v/>
      </c>
      <c r="L78" s="20" t="str">
        <f t="shared" si="10"/>
        <v/>
      </c>
      <c r="M78" s="19" t="str">
        <f t="shared" si="11"/>
        <v/>
      </c>
      <c r="N78" s="19" t="str">
        <f t="shared" si="12"/>
        <v/>
      </c>
      <c r="O78" s="19" t="str">
        <f t="shared" si="13"/>
        <v/>
      </c>
      <c r="P78" s="19" t="str">
        <f t="shared" si="14"/>
        <v/>
      </c>
      <c r="Q78" s="19"/>
    </row>
    <row r="79" spans="1:17" x14ac:dyDescent="0.25">
      <c r="A79" s="18"/>
      <c r="B79" s="19"/>
      <c r="C79" s="19"/>
      <c r="D79" s="19"/>
      <c r="E79" s="19"/>
      <c r="F79" s="19"/>
      <c r="G79" s="19"/>
      <c r="H79" s="19"/>
      <c r="I79" s="20"/>
      <c r="J79" s="21"/>
      <c r="K79" s="20" t="str">
        <f>IF(OR($C79="",$I79=""),"",IF(Einstellungen!$B$4="Ja",0,ROUND($I79*$J79,2)))</f>
        <v/>
      </c>
      <c r="L79" s="20" t="str">
        <f t="shared" si="10"/>
        <v/>
      </c>
      <c r="M79" s="19" t="str">
        <f t="shared" si="11"/>
        <v/>
      </c>
      <c r="N79" s="19" t="str">
        <f t="shared" si="12"/>
        <v/>
      </c>
      <c r="O79" s="19" t="str">
        <f t="shared" si="13"/>
        <v/>
      </c>
      <c r="P79" s="19" t="str">
        <f t="shared" si="14"/>
        <v/>
      </c>
      <c r="Q79" s="19"/>
    </row>
    <row r="80" spans="1:17" x14ac:dyDescent="0.25">
      <c r="A80" s="18"/>
      <c r="B80" s="19"/>
      <c r="C80" s="19"/>
      <c r="D80" s="19"/>
      <c r="E80" s="19"/>
      <c r="F80" s="19"/>
      <c r="G80" s="19"/>
      <c r="H80" s="19"/>
      <c r="I80" s="20"/>
      <c r="J80" s="21"/>
      <c r="K80" s="20" t="str">
        <f>IF(OR($C80="",$I80=""),"",IF(Einstellungen!$B$4="Ja",0,ROUND($I80*$J80,2)))</f>
        <v/>
      </c>
      <c r="L80" s="20" t="str">
        <f t="shared" si="10"/>
        <v/>
      </c>
      <c r="M80" s="19" t="str">
        <f t="shared" si="11"/>
        <v/>
      </c>
      <c r="N80" s="19" t="str">
        <f t="shared" si="12"/>
        <v/>
      </c>
      <c r="O80" s="19" t="str">
        <f t="shared" si="13"/>
        <v/>
      </c>
      <c r="P80" s="19" t="str">
        <f t="shared" si="14"/>
        <v/>
      </c>
      <c r="Q80" s="19"/>
    </row>
    <row r="81" spans="1:17" x14ac:dyDescent="0.25">
      <c r="A81" s="18"/>
      <c r="B81" s="19"/>
      <c r="C81" s="19"/>
      <c r="D81" s="19"/>
      <c r="E81" s="19"/>
      <c r="F81" s="19"/>
      <c r="G81" s="19"/>
      <c r="H81" s="19"/>
      <c r="I81" s="20"/>
      <c r="J81" s="21"/>
      <c r="K81" s="20" t="str">
        <f>IF(OR($C81="",$I81=""),"",IF(Einstellungen!$B$4="Ja",0,ROUND($I81*$J81,2)))</f>
        <v/>
      </c>
      <c r="L81" s="20" t="str">
        <f t="shared" si="10"/>
        <v/>
      </c>
      <c r="M81" s="19" t="str">
        <f t="shared" si="11"/>
        <v/>
      </c>
      <c r="N81" s="19" t="str">
        <f t="shared" si="12"/>
        <v/>
      </c>
      <c r="O81" s="19" t="str">
        <f t="shared" si="13"/>
        <v/>
      </c>
      <c r="P81" s="19" t="str">
        <f t="shared" si="14"/>
        <v/>
      </c>
      <c r="Q81" s="19"/>
    </row>
    <row r="82" spans="1:17" x14ac:dyDescent="0.25">
      <c r="A82" s="18"/>
      <c r="B82" s="19"/>
      <c r="C82" s="19"/>
      <c r="D82" s="19"/>
      <c r="E82" s="19"/>
      <c r="F82" s="19"/>
      <c r="G82" s="19"/>
      <c r="H82" s="19"/>
      <c r="I82" s="20"/>
      <c r="J82" s="21"/>
      <c r="K82" s="20" t="str">
        <f>IF(OR($C82="",$I82=""),"",IF(Einstellungen!$B$4="Ja",0,ROUND($I82*$J82,2)))</f>
        <v/>
      </c>
      <c r="L82" s="20" t="str">
        <f t="shared" si="10"/>
        <v/>
      </c>
      <c r="M82" s="19" t="str">
        <f t="shared" si="11"/>
        <v/>
      </c>
      <c r="N82" s="19" t="str">
        <f t="shared" si="12"/>
        <v/>
      </c>
      <c r="O82" s="19" t="str">
        <f t="shared" si="13"/>
        <v/>
      </c>
      <c r="P82" s="19" t="str">
        <f t="shared" si="14"/>
        <v/>
      </c>
      <c r="Q82" s="19"/>
    </row>
    <row r="83" spans="1:17" x14ac:dyDescent="0.25">
      <c r="A83" s="18"/>
      <c r="B83" s="19"/>
      <c r="C83" s="19"/>
      <c r="D83" s="19"/>
      <c r="E83" s="19"/>
      <c r="F83" s="19"/>
      <c r="G83" s="19"/>
      <c r="H83" s="19"/>
      <c r="I83" s="20"/>
      <c r="J83" s="21"/>
      <c r="K83" s="20" t="str">
        <f>IF(OR($C83="",$I83=""),"",IF(Einstellungen!$B$4="Ja",0,ROUND($I83*$J83,2)))</f>
        <v/>
      </c>
      <c r="L83" s="20" t="str">
        <f t="shared" si="10"/>
        <v/>
      </c>
      <c r="M83" s="19" t="str">
        <f t="shared" si="11"/>
        <v/>
      </c>
      <c r="N83" s="19" t="str">
        <f t="shared" si="12"/>
        <v/>
      </c>
      <c r="O83" s="19" t="str">
        <f t="shared" si="13"/>
        <v/>
      </c>
      <c r="P83" s="19" t="str">
        <f t="shared" si="14"/>
        <v/>
      </c>
      <c r="Q83" s="19"/>
    </row>
    <row r="84" spans="1:17" x14ac:dyDescent="0.25">
      <c r="A84" s="18"/>
      <c r="B84" s="19"/>
      <c r="C84" s="19"/>
      <c r="D84" s="19"/>
      <c r="E84" s="19"/>
      <c r="F84" s="19"/>
      <c r="G84" s="19"/>
      <c r="H84" s="19"/>
      <c r="I84" s="20"/>
      <c r="J84" s="21"/>
      <c r="K84" s="20" t="str">
        <f>IF(OR($C84="",$I84=""),"",IF(Einstellungen!$B$4="Ja",0,ROUND($I84*$J84,2)))</f>
        <v/>
      </c>
      <c r="L84" s="20" t="str">
        <f t="shared" si="10"/>
        <v/>
      </c>
      <c r="M84" s="19" t="str">
        <f t="shared" si="11"/>
        <v/>
      </c>
      <c r="N84" s="19" t="str">
        <f t="shared" si="12"/>
        <v/>
      </c>
      <c r="O84" s="19" t="str">
        <f t="shared" si="13"/>
        <v/>
      </c>
      <c r="P84" s="19" t="str">
        <f t="shared" si="14"/>
        <v/>
      </c>
      <c r="Q84" s="19"/>
    </row>
    <row r="85" spans="1:17" x14ac:dyDescent="0.25">
      <c r="A85" s="18"/>
      <c r="B85" s="19"/>
      <c r="C85" s="19"/>
      <c r="D85" s="19"/>
      <c r="E85" s="19"/>
      <c r="F85" s="19"/>
      <c r="G85" s="19"/>
      <c r="H85" s="19"/>
      <c r="I85" s="20"/>
      <c r="J85" s="21"/>
      <c r="K85" s="20" t="str">
        <f>IF(OR($C85="",$I85=""),"",IF(Einstellungen!$B$4="Ja",0,ROUND($I85*$J85,2)))</f>
        <v/>
      </c>
      <c r="L85" s="20" t="str">
        <f t="shared" si="10"/>
        <v/>
      </c>
      <c r="M85" s="19" t="str">
        <f t="shared" si="11"/>
        <v/>
      </c>
      <c r="N85" s="19" t="str">
        <f t="shared" si="12"/>
        <v/>
      </c>
      <c r="O85" s="19" t="str">
        <f t="shared" si="13"/>
        <v/>
      </c>
      <c r="P85" s="19" t="str">
        <f t="shared" si="14"/>
        <v/>
      </c>
      <c r="Q85" s="19"/>
    </row>
    <row r="86" spans="1:17" x14ac:dyDescent="0.25">
      <c r="A86" s="18"/>
      <c r="B86" s="19"/>
      <c r="C86" s="19"/>
      <c r="D86" s="19"/>
      <c r="E86" s="19"/>
      <c r="F86" s="19"/>
      <c r="G86" s="19"/>
      <c r="H86" s="19"/>
      <c r="I86" s="20"/>
      <c r="J86" s="21"/>
      <c r="K86" s="20" t="str">
        <f>IF(OR($C86="",$I86=""),"",IF(Einstellungen!$B$4="Ja",0,ROUND($I86*$J86,2)))</f>
        <v/>
      </c>
      <c r="L86" s="20" t="str">
        <f t="shared" si="10"/>
        <v/>
      </c>
      <c r="M86" s="19" t="str">
        <f t="shared" si="11"/>
        <v/>
      </c>
      <c r="N86" s="19" t="str">
        <f t="shared" si="12"/>
        <v/>
      </c>
      <c r="O86" s="19" t="str">
        <f t="shared" si="13"/>
        <v/>
      </c>
      <c r="P86" s="19" t="str">
        <f t="shared" si="14"/>
        <v/>
      </c>
      <c r="Q86" s="19"/>
    </row>
    <row r="87" spans="1:17" x14ac:dyDescent="0.25">
      <c r="A87" s="18"/>
      <c r="B87" s="19"/>
      <c r="C87" s="19"/>
      <c r="D87" s="19"/>
      <c r="E87" s="19"/>
      <c r="F87" s="19"/>
      <c r="G87" s="19"/>
      <c r="H87" s="19"/>
      <c r="I87" s="20"/>
      <c r="J87" s="21"/>
      <c r="K87" s="20" t="str">
        <f>IF(OR($C87="",$I87=""),"",IF(Einstellungen!$B$4="Ja",0,ROUND($I87*$J87,2)))</f>
        <v/>
      </c>
      <c r="L87" s="20" t="str">
        <f t="shared" si="10"/>
        <v/>
      </c>
      <c r="M87" s="19" t="str">
        <f t="shared" si="11"/>
        <v/>
      </c>
      <c r="N87" s="19" t="str">
        <f t="shared" si="12"/>
        <v/>
      </c>
      <c r="O87" s="19" t="str">
        <f t="shared" si="13"/>
        <v/>
      </c>
      <c r="P87" s="19" t="str">
        <f t="shared" si="14"/>
        <v/>
      </c>
      <c r="Q87" s="19"/>
    </row>
    <row r="88" spans="1:17" x14ac:dyDescent="0.25">
      <c r="A88" s="18"/>
      <c r="B88" s="19"/>
      <c r="C88" s="19"/>
      <c r="D88" s="19"/>
      <c r="E88" s="19"/>
      <c r="F88" s="19"/>
      <c r="G88" s="19"/>
      <c r="H88" s="19"/>
      <c r="I88" s="20"/>
      <c r="J88" s="21"/>
      <c r="K88" s="20" t="str">
        <f>IF(OR($C88="",$I88=""),"",IF(Einstellungen!$B$4="Ja",0,ROUND($I88*$J88,2)))</f>
        <v/>
      </c>
      <c r="L88" s="20" t="str">
        <f t="shared" si="10"/>
        <v/>
      </c>
      <c r="M88" s="19" t="str">
        <f t="shared" si="11"/>
        <v/>
      </c>
      <c r="N88" s="19" t="str">
        <f t="shared" si="12"/>
        <v/>
      </c>
      <c r="O88" s="19" t="str">
        <f t="shared" si="13"/>
        <v/>
      </c>
      <c r="P88" s="19" t="str">
        <f t="shared" si="14"/>
        <v/>
      </c>
      <c r="Q88" s="19"/>
    </row>
    <row r="89" spans="1:17" x14ac:dyDescent="0.25">
      <c r="A89" s="18"/>
      <c r="B89" s="19"/>
      <c r="C89" s="19"/>
      <c r="D89" s="19"/>
      <c r="E89" s="19"/>
      <c r="F89" s="19"/>
      <c r="G89" s="19"/>
      <c r="H89" s="19"/>
      <c r="I89" s="20"/>
      <c r="J89" s="21"/>
      <c r="K89" s="20" t="str">
        <f>IF(OR($C89="",$I89=""),"",IF(Einstellungen!$B$4="Ja",0,ROUND($I89*$J89,2)))</f>
        <v/>
      </c>
      <c r="L89" s="20" t="str">
        <f t="shared" si="10"/>
        <v/>
      </c>
      <c r="M89" s="19" t="str">
        <f t="shared" si="11"/>
        <v/>
      </c>
      <c r="N89" s="19" t="str">
        <f t="shared" si="12"/>
        <v/>
      </c>
      <c r="O89" s="19" t="str">
        <f t="shared" si="13"/>
        <v/>
      </c>
      <c r="P89" s="19" t="str">
        <f t="shared" si="14"/>
        <v/>
      </c>
      <c r="Q89" s="19"/>
    </row>
    <row r="90" spans="1:17" x14ac:dyDescent="0.25">
      <c r="A90" s="18"/>
      <c r="B90" s="19"/>
      <c r="C90" s="19"/>
      <c r="D90" s="19"/>
      <c r="E90" s="19"/>
      <c r="F90" s="19"/>
      <c r="G90" s="19"/>
      <c r="H90" s="19"/>
      <c r="I90" s="20"/>
      <c r="J90" s="21"/>
      <c r="K90" s="20" t="str">
        <f>IF(OR($C90="",$I90=""),"",IF(Einstellungen!$B$4="Ja",0,ROUND($I90*$J90,2)))</f>
        <v/>
      </c>
      <c r="L90" s="20" t="str">
        <f t="shared" si="10"/>
        <v/>
      </c>
      <c r="M90" s="19" t="str">
        <f t="shared" si="11"/>
        <v/>
      </c>
      <c r="N90" s="19" t="str">
        <f t="shared" si="12"/>
        <v/>
      </c>
      <c r="O90" s="19" t="str">
        <f t="shared" si="13"/>
        <v/>
      </c>
      <c r="P90" s="19" t="str">
        <f t="shared" si="14"/>
        <v/>
      </c>
      <c r="Q90" s="19"/>
    </row>
    <row r="91" spans="1:17" x14ac:dyDescent="0.25">
      <c r="A91" s="18"/>
      <c r="B91" s="19"/>
      <c r="C91" s="19"/>
      <c r="D91" s="19"/>
      <c r="E91" s="19"/>
      <c r="F91" s="19"/>
      <c r="G91" s="19"/>
      <c r="H91" s="19"/>
      <c r="I91" s="20"/>
      <c r="J91" s="21"/>
      <c r="K91" s="20" t="str">
        <f>IF(OR($C91="",$I91=""),"",IF(Einstellungen!$B$4="Ja",0,ROUND($I91*$J91,2)))</f>
        <v/>
      </c>
      <c r="L91" s="20" t="str">
        <f t="shared" si="10"/>
        <v/>
      </c>
      <c r="M91" s="19" t="str">
        <f t="shared" si="11"/>
        <v/>
      </c>
      <c r="N91" s="19" t="str">
        <f t="shared" si="12"/>
        <v/>
      </c>
      <c r="O91" s="19" t="str">
        <f t="shared" si="13"/>
        <v/>
      </c>
      <c r="P91" s="19" t="str">
        <f t="shared" si="14"/>
        <v/>
      </c>
      <c r="Q91" s="19"/>
    </row>
    <row r="92" spans="1:17" x14ac:dyDescent="0.25">
      <c r="A92" s="18"/>
      <c r="B92" s="19"/>
      <c r="C92" s="19"/>
      <c r="D92" s="19"/>
      <c r="E92" s="19"/>
      <c r="F92" s="19"/>
      <c r="G92" s="19"/>
      <c r="H92" s="19"/>
      <c r="I92" s="20"/>
      <c r="J92" s="21"/>
      <c r="K92" s="20" t="str">
        <f>IF(OR($C92="",$I92=""),"",IF(Einstellungen!$B$4="Ja",0,ROUND($I92*$J92,2)))</f>
        <v/>
      </c>
      <c r="L92" s="20" t="str">
        <f t="shared" si="10"/>
        <v/>
      </c>
      <c r="M92" s="19" t="str">
        <f t="shared" si="11"/>
        <v/>
      </c>
      <c r="N92" s="19" t="str">
        <f t="shared" si="12"/>
        <v/>
      </c>
      <c r="O92" s="19" t="str">
        <f t="shared" si="13"/>
        <v/>
      </c>
      <c r="P92" s="19" t="str">
        <f t="shared" si="14"/>
        <v/>
      </c>
      <c r="Q92" s="19"/>
    </row>
    <row r="93" spans="1:17" x14ac:dyDescent="0.25">
      <c r="A93" s="18"/>
      <c r="B93" s="19"/>
      <c r="C93" s="19"/>
      <c r="D93" s="19"/>
      <c r="E93" s="19"/>
      <c r="F93" s="19"/>
      <c r="G93" s="19"/>
      <c r="H93" s="19"/>
      <c r="I93" s="20"/>
      <c r="J93" s="21"/>
      <c r="K93" s="20" t="str">
        <f>IF(OR($C93="",$I93=""),"",IF(Einstellungen!$B$4="Ja",0,ROUND($I93*$J93,2)))</f>
        <v/>
      </c>
      <c r="L93" s="20" t="str">
        <f t="shared" si="10"/>
        <v/>
      </c>
      <c r="M93" s="19" t="str">
        <f t="shared" si="11"/>
        <v/>
      </c>
      <c r="N93" s="19" t="str">
        <f t="shared" si="12"/>
        <v/>
      </c>
      <c r="O93" s="19" t="str">
        <f t="shared" si="13"/>
        <v/>
      </c>
      <c r="P93" s="19" t="str">
        <f t="shared" si="14"/>
        <v/>
      </c>
      <c r="Q93" s="19"/>
    </row>
    <row r="94" spans="1:17" x14ac:dyDescent="0.25">
      <c r="A94" s="18"/>
      <c r="B94" s="19"/>
      <c r="C94" s="19"/>
      <c r="D94" s="19"/>
      <c r="E94" s="19"/>
      <c r="F94" s="19"/>
      <c r="G94" s="19"/>
      <c r="H94" s="19"/>
      <c r="I94" s="20"/>
      <c r="J94" s="21"/>
      <c r="K94" s="20" t="str">
        <f>IF(OR($C94="",$I94=""),"",IF(Einstellungen!$B$4="Ja",0,ROUND($I94*$J94,2)))</f>
        <v/>
      </c>
      <c r="L94" s="20" t="str">
        <f t="shared" si="10"/>
        <v/>
      </c>
      <c r="M94" s="19" t="str">
        <f t="shared" si="11"/>
        <v/>
      </c>
      <c r="N94" s="19" t="str">
        <f t="shared" si="12"/>
        <v/>
      </c>
      <c r="O94" s="19" t="str">
        <f t="shared" si="13"/>
        <v/>
      </c>
      <c r="P94" s="19" t="str">
        <f t="shared" si="14"/>
        <v/>
      </c>
      <c r="Q94" s="19"/>
    </row>
    <row r="95" spans="1:17" x14ac:dyDescent="0.25">
      <c r="A95" s="18"/>
      <c r="B95" s="19"/>
      <c r="C95" s="19"/>
      <c r="D95" s="19"/>
      <c r="E95" s="19"/>
      <c r="F95" s="19"/>
      <c r="G95" s="19"/>
      <c r="H95" s="19"/>
      <c r="I95" s="20"/>
      <c r="J95" s="21"/>
      <c r="K95" s="20" t="str">
        <f>IF(OR($C95="",$I95=""),"",IF(Einstellungen!$B$4="Ja",0,ROUND($I95*$J95,2)))</f>
        <v/>
      </c>
      <c r="L95" s="20" t="str">
        <f t="shared" si="10"/>
        <v/>
      </c>
      <c r="M95" s="19" t="str">
        <f t="shared" si="11"/>
        <v/>
      </c>
      <c r="N95" s="19" t="str">
        <f t="shared" si="12"/>
        <v/>
      </c>
      <c r="O95" s="19" t="str">
        <f t="shared" si="13"/>
        <v/>
      </c>
      <c r="P95" s="19" t="str">
        <f t="shared" si="14"/>
        <v/>
      </c>
      <c r="Q95" s="19"/>
    </row>
    <row r="96" spans="1:17" x14ac:dyDescent="0.25">
      <c r="A96" s="18"/>
      <c r="B96" s="19"/>
      <c r="C96" s="19"/>
      <c r="D96" s="19"/>
      <c r="E96" s="19"/>
      <c r="F96" s="19"/>
      <c r="G96" s="19"/>
      <c r="H96" s="19"/>
      <c r="I96" s="20"/>
      <c r="J96" s="21"/>
      <c r="K96" s="20" t="str">
        <f>IF(OR($C96="",$I96=""),"",IF(Einstellungen!$B$4="Ja",0,ROUND($I96*$J96,2)))</f>
        <v/>
      </c>
      <c r="L96" s="20" t="str">
        <f t="shared" si="10"/>
        <v/>
      </c>
      <c r="M96" s="19" t="str">
        <f t="shared" si="11"/>
        <v/>
      </c>
      <c r="N96" s="19" t="str">
        <f t="shared" si="12"/>
        <v/>
      </c>
      <c r="O96" s="19" t="str">
        <f t="shared" si="13"/>
        <v/>
      </c>
      <c r="P96" s="19" t="str">
        <f t="shared" si="14"/>
        <v/>
      </c>
      <c r="Q96" s="19"/>
    </row>
    <row r="97" spans="1:17" x14ac:dyDescent="0.25">
      <c r="A97" s="18"/>
      <c r="B97" s="19"/>
      <c r="C97" s="19"/>
      <c r="D97" s="19"/>
      <c r="E97" s="19"/>
      <c r="F97" s="19"/>
      <c r="G97" s="19"/>
      <c r="H97" s="19"/>
      <c r="I97" s="20"/>
      <c r="J97" s="21"/>
      <c r="K97" s="20" t="str">
        <f>IF(OR($C97="",$I97=""),"",IF(Einstellungen!$B$4="Ja",0,ROUND($I97*$J97,2)))</f>
        <v/>
      </c>
      <c r="L97" s="20" t="str">
        <f t="shared" si="10"/>
        <v/>
      </c>
      <c r="M97" s="19" t="str">
        <f t="shared" si="11"/>
        <v/>
      </c>
      <c r="N97" s="19" t="str">
        <f t="shared" si="12"/>
        <v/>
      </c>
      <c r="O97" s="19" t="str">
        <f t="shared" si="13"/>
        <v/>
      </c>
      <c r="P97" s="19" t="str">
        <f t="shared" si="14"/>
        <v/>
      </c>
      <c r="Q97" s="19"/>
    </row>
    <row r="98" spans="1:17" x14ac:dyDescent="0.25">
      <c r="A98" s="18"/>
      <c r="B98" s="19"/>
      <c r="C98" s="19"/>
      <c r="D98" s="19"/>
      <c r="E98" s="19"/>
      <c r="F98" s="19"/>
      <c r="G98" s="19"/>
      <c r="H98" s="19"/>
      <c r="I98" s="20"/>
      <c r="J98" s="21"/>
      <c r="K98" s="20" t="str">
        <f>IF(OR($C98="",$I98=""),"",IF(Einstellungen!$B$4="Ja",0,ROUND($I98*$J98,2)))</f>
        <v/>
      </c>
      <c r="L98" s="20" t="str">
        <f t="shared" ref="L98:L129" si="15">IF(OR($C98="",$I98=""),"",$I98+$K98)</f>
        <v/>
      </c>
      <c r="M98" s="19" t="str">
        <f t="shared" ref="M98:M129" si="16">IF($D98="","",IF($D98="bezahlt","Ja","Nein"))</f>
        <v/>
      </c>
      <c r="N98" s="19" t="str">
        <f t="shared" ref="N98:N129" si="17">IF($A98="","",MONTH($A98))</f>
        <v/>
      </c>
      <c r="O98" s="19" t="str">
        <f t="shared" ref="O98:O129" si="18">IF($A98="","","Q"&amp;ROUNDUP(MONTH($A98)/3,0))</f>
        <v/>
      </c>
      <c r="P98" s="19" t="str">
        <f t="shared" ref="P98:P129" si="19">IF($A98="","",YEAR($A98))</f>
        <v/>
      </c>
      <c r="Q98" s="19"/>
    </row>
    <row r="99" spans="1:17" x14ac:dyDescent="0.25">
      <c r="A99" s="18"/>
      <c r="B99" s="19"/>
      <c r="C99" s="19"/>
      <c r="D99" s="19"/>
      <c r="E99" s="19"/>
      <c r="F99" s="19"/>
      <c r="G99" s="19"/>
      <c r="H99" s="19"/>
      <c r="I99" s="20"/>
      <c r="J99" s="21"/>
      <c r="K99" s="20" t="str">
        <f>IF(OR($C99="",$I99=""),"",IF(Einstellungen!$B$4="Ja",0,ROUND($I99*$J99,2)))</f>
        <v/>
      </c>
      <c r="L99" s="20" t="str">
        <f t="shared" si="15"/>
        <v/>
      </c>
      <c r="M99" s="19" t="str">
        <f t="shared" si="16"/>
        <v/>
      </c>
      <c r="N99" s="19" t="str">
        <f t="shared" si="17"/>
        <v/>
      </c>
      <c r="O99" s="19" t="str">
        <f t="shared" si="18"/>
        <v/>
      </c>
      <c r="P99" s="19" t="str">
        <f t="shared" si="19"/>
        <v/>
      </c>
      <c r="Q99" s="19"/>
    </row>
    <row r="100" spans="1:17" x14ac:dyDescent="0.25">
      <c r="A100" s="18"/>
      <c r="B100" s="19"/>
      <c r="C100" s="19"/>
      <c r="D100" s="19"/>
      <c r="E100" s="19"/>
      <c r="F100" s="19"/>
      <c r="G100" s="19"/>
      <c r="H100" s="19"/>
      <c r="I100" s="20"/>
      <c r="J100" s="21"/>
      <c r="K100" s="20" t="str">
        <f>IF(OR($C100="",$I100=""),"",IF(Einstellungen!$B$4="Ja",0,ROUND($I100*$J100,2)))</f>
        <v/>
      </c>
      <c r="L100" s="20" t="str">
        <f t="shared" si="15"/>
        <v/>
      </c>
      <c r="M100" s="19" t="str">
        <f t="shared" si="16"/>
        <v/>
      </c>
      <c r="N100" s="19" t="str">
        <f t="shared" si="17"/>
        <v/>
      </c>
      <c r="O100" s="19" t="str">
        <f t="shared" si="18"/>
        <v/>
      </c>
      <c r="P100" s="19" t="str">
        <f t="shared" si="19"/>
        <v/>
      </c>
      <c r="Q100" s="19"/>
    </row>
    <row r="101" spans="1:17" x14ac:dyDescent="0.25">
      <c r="A101" s="18"/>
      <c r="B101" s="19"/>
      <c r="C101" s="19"/>
      <c r="D101" s="19"/>
      <c r="E101" s="19"/>
      <c r="F101" s="19"/>
      <c r="G101" s="19"/>
      <c r="H101" s="19"/>
      <c r="I101" s="20"/>
      <c r="J101" s="21"/>
      <c r="K101" s="20" t="str">
        <f>IF(OR($C101="",$I101=""),"",IF(Einstellungen!$B$4="Ja",0,ROUND($I101*$J101,2)))</f>
        <v/>
      </c>
      <c r="L101" s="20" t="str">
        <f t="shared" si="15"/>
        <v/>
      </c>
      <c r="M101" s="19" t="str">
        <f t="shared" si="16"/>
        <v/>
      </c>
      <c r="N101" s="19" t="str">
        <f t="shared" si="17"/>
        <v/>
      </c>
      <c r="O101" s="19" t="str">
        <f t="shared" si="18"/>
        <v/>
      </c>
      <c r="P101" s="19" t="str">
        <f t="shared" si="19"/>
        <v/>
      </c>
      <c r="Q101" s="19"/>
    </row>
    <row r="102" spans="1:17" x14ac:dyDescent="0.25">
      <c r="A102" s="18"/>
      <c r="B102" s="19"/>
      <c r="C102" s="19"/>
      <c r="D102" s="19"/>
      <c r="E102" s="19"/>
      <c r="F102" s="19"/>
      <c r="G102" s="19"/>
      <c r="H102" s="19"/>
      <c r="I102" s="20"/>
      <c r="J102" s="21"/>
      <c r="K102" s="20" t="str">
        <f>IF(OR($C102="",$I102=""),"",IF(Einstellungen!$B$4="Ja",0,ROUND($I102*$J102,2)))</f>
        <v/>
      </c>
      <c r="L102" s="20" t="str">
        <f t="shared" si="15"/>
        <v/>
      </c>
      <c r="M102" s="19" t="str">
        <f t="shared" si="16"/>
        <v/>
      </c>
      <c r="N102" s="19" t="str">
        <f t="shared" si="17"/>
        <v/>
      </c>
      <c r="O102" s="19" t="str">
        <f t="shared" si="18"/>
        <v/>
      </c>
      <c r="P102" s="19" t="str">
        <f t="shared" si="19"/>
        <v/>
      </c>
      <c r="Q102" s="19"/>
    </row>
    <row r="103" spans="1:17" x14ac:dyDescent="0.25">
      <c r="A103" s="18"/>
      <c r="B103" s="19"/>
      <c r="C103" s="19"/>
      <c r="D103" s="19"/>
      <c r="E103" s="19"/>
      <c r="F103" s="19"/>
      <c r="G103" s="19"/>
      <c r="H103" s="19"/>
      <c r="I103" s="20"/>
      <c r="J103" s="21"/>
      <c r="K103" s="20" t="str">
        <f>IF(OR($C103="",$I103=""),"",IF(Einstellungen!$B$4="Ja",0,ROUND($I103*$J103,2)))</f>
        <v/>
      </c>
      <c r="L103" s="20" t="str">
        <f t="shared" si="15"/>
        <v/>
      </c>
      <c r="M103" s="19" t="str">
        <f t="shared" si="16"/>
        <v/>
      </c>
      <c r="N103" s="19" t="str">
        <f t="shared" si="17"/>
        <v/>
      </c>
      <c r="O103" s="19" t="str">
        <f t="shared" si="18"/>
        <v/>
      </c>
      <c r="P103" s="19" t="str">
        <f t="shared" si="19"/>
        <v/>
      </c>
      <c r="Q103" s="19"/>
    </row>
    <row r="104" spans="1:17" x14ac:dyDescent="0.25">
      <c r="A104" s="18"/>
      <c r="B104" s="19"/>
      <c r="C104" s="19"/>
      <c r="D104" s="19"/>
      <c r="E104" s="19"/>
      <c r="F104" s="19"/>
      <c r="G104" s="19"/>
      <c r="H104" s="19"/>
      <c r="I104" s="20"/>
      <c r="J104" s="21"/>
      <c r="K104" s="20" t="str">
        <f>IF(OR($C104="",$I104=""),"",IF(Einstellungen!$B$4="Ja",0,ROUND($I104*$J104,2)))</f>
        <v/>
      </c>
      <c r="L104" s="20" t="str">
        <f t="shared" si="15"/>
        <v/>
      </c>
      <c r="M104" s="19" t="str">
        <f t="shared" si="16"/>
        <v/>
      </c>
      <c r="N104" s="19" t="str">
        <f t="shared" si="17"/>
        <v/>
      </c>
      <c r="O104" s="19" t="str">
        <f t="shared" si="18"/>
        <v/>
      </c>
      <c r="P104" s="19" t="str">
        <f t="shared" si="19"/>
        <v/>
      </c>
      <c r="Q104" s="19"/>
    </row>
    <row r="105" spans="1:17" x14ac:dyDescent="0.25">
      <c r="A105" s="18"/>
      <c r="B105" s="19"/>
      <c r="C105" s="19"/>
      <c r="D105" s="19"/>
      <c r="E105" s="19"/>
      <c r="F105" s="19"/>
      <c r="G105" s="19"/>
      <c r="H105" s="19"/>
      <c r="I105" s="20"/>
      <c r="J105" s="21"/>
      <c r="K105" s="20" t="str">
        <f>IF(OR($C105="",$I105=""),"",IF(Einstellungen!$B$4="Ja",0,ROUND($I105*$J105,2)))</f>
        <v/>
      </c>
      <c r="L105" s="20" t="str">
        <f t="shared" si="15"/>
        <v/>
      </c>
      <c r="M105" s="19" t="str">
        <f t="shared" si="16"/>
        <v/>
      </c>
      <c r="N105" s="19" t="str">
        <f t="shared" si="17"/>
        <v/>
      </c>
      <c r="O105" s="19" t="str">
        <f t="shared" si="18"/>
        <v/>
      </c>
      <c r="P105" s="19" t="str">
        <f t="shared" si="19"/>
        <v/>
      </c>
      <c r="Q105" s="19"/>
    </row>
    <row r="106" spans="1:17" x14ac:dyDescent="0.25">
      <c r="A106" s="18"/>
      <c r="B106" s="19"/>
      <c r="C106" s="19"/>
      <c r="D106" s="19"/>
      <c r="E106" s="19"/>
      <c r="F106" s="19"/>
      <c r="G106" s="19"/>
      <c r="H106" s="19"/>
      <c r="I106" s="20"/>
      <c r="J106" s="21"/>
      <c r="K106" s="20" t="str">
        <f>IF(OR($C106="",$I106=""),"",IF(Einstellungen!$B$4="Ja",0,ROUND($I106*$J106,2)))</f>
        <v/>
      </c>
      <c r="L106" s="20" t="str">
        <f t="shared" si="15"/>
        <v/>
      </c>
      <c r="M106" s="19" t="str">
        <f t="shared" si="16"/>
        <v/>
      </c>
      <c r="N106" s="19" t="str">
        <f t="shared" si="17"/>
        <v/>
      </c>
      <c r="O106" s="19" t="str">
        <f t="shared" si="18"/>
        <v/>
      </c>
      <c r="P106" s="19" t="str">
        <f t="shared" si="19"/>
        <v/>
      </c>
      <c r="Q106" s="19"/>
    </row>
    <row r="107" spans="1:17" x14ac:dyDescent="0.25">
      <c r="A107" s="18"/>
      <c r="B107" s="19"/>
      <c r="C107" s="19"/>
      <c r="D107" s="19"/>
      <c r="E107" s="19"/>
      <c r="F107" s="19"/>
      <c r="G107" s="19"/>
      <c r="H107" s="19"/>
      <c r="I107" s="20"/>
      <c r="J107" s="21"/>
      <c r="K107" s="20" t="str">
        <f>IF(OR($C107="",$I107=""),"",IF(Einstellungen!$B$4="Ja",0,ROUND($I107*$J107,2)))</f>
        <v/>
      </c>
      <c r="L107" s="20" t="str">
        <f t="shared" si="15"/>
        <v/>
      </c>
      <c r="M107" s="19" t="str">
        <f t="shared" si="16"/>
        <v/>
      </c>
      <c r="N107" s="19" t="str">
        <f t="shared" si="17"/>
        <v/>
      </c>
      <c r="O107" s="19" t="str">
        <f t="shared" si="18"/>
        <v/>
      </c>
      <c r="P107" s="19" t="str">
        <f t="shared" si="19"/>
        <v/>
      </c>
      <c r="Q107" s="19"/>
    </row>
    <row r="108" spans="1:17" x14ac:dyDescent="0.25">
      <c r="A108" s="18"/>
      <c r="B108" s="19"/>
      <c r="C108" s="19"/>
      <c r="D108" s="19"/>
      <c r="E108" s="19"/>
      <c r="F108" s="19"/>
      <c r="G108" s="19"/>
      <c r="H108" s="19"/>
      <c r="I108" s="20"/>
      <c r="J108" s="21"/>
      <c r="K108" s="20" t="str">
        <f>IF(OR($C108="",$I108=""),"",IF(Einstellungen!$B$4="Ja",0,ROUND($I108*$J108,2)))</f>
        <v/>
      </c>
      <c r="L108" s="20" t="str">
        <f t="shared" si="15"/>
        <v/>
      </c>
      <c r="M108" s="19" t="str">
        <f t="shared" si="16"/>
        <v/>
      </c>
      <c r="N108" s="19" t="str">
        <f t="shared" si="17"/>
        <v/>
      </c>
      <c r="O108" s="19" t="str">
        <f t="shared" si="18"/>
        <v/>
      </c>
      <c r="P108" s="19" t="str">
        <f t="shared" si="19"/>
        <v/>
      </c>
      <c r="Q108" s="19"/>
    </row>
    <row r="109" spans="1:17" x14ac:dyDescent="0.25">
      <c r="A109" s="18"/>
      <c r="B109" s="19"/>
      <c r="C109" s="19"/>
      <c r="D109" s="19"/>
      <c r="E109" s="19"/>
      <c r="F109" s="19"/>
      <c r="G109" s="19"/>
      <c r="H109" s="19"/>
      <c r="I109" s="20"/>
      <c r="J109" s="21"/>
      <c r="K109" s="20" t="str">
        <f>IF(OR($C109="",$I109=""),"",IF(Einstellungen!$B$4="Ja",0,ROUND($I109*$J109,2)))</f>
        <v/>
      </c>
      <c r="L109" s="20" t="str">
        <f t="shared" si="15"/>
        <v/>
      </c>
      <c r="M109" s="19" t="str">
        <f t="shared" si="16"/>
        <v/>
      </c>
      <c r="N109" s="19" t="str">
        <f t="shared" si="17"/>
        <v/>
      </c>
      <c r="O109" s="19" t="str">
        <f t="shared" si="18"/>
        <v/>
      </c>
      <c r="P109" s="19" t="str">
        <f t="shared" si="19"/>
        <v/>
      </c>
      <c r="Q109" s="19"/>
    </row>
    <row r="110" spans="1:17" x14ac:dyDescent="0.25">
      <c r="A110" s="18"/>
      <c r="B110" s="19"/>
      <c r="C110" s="19"/>
      <c r="D110" s="19"/>
      <c r="E110" s="19"/>
      <c r="F110" s="19"/>
      <c r="G110" s="19"/>
      <c r="H110" s="19"/>
      <c r="I110" s="20"/>
      <c r="J110" s="21"/>
      <c r="K110" s="20" t="str">
        <f>IF(OR($C110="",$I110=""),"",IF(Einstellungen!$B$4="Ja",0,ROUND($I110*$J110,2)))</f>
        <v/>
      </c>
      <c r="L110" s="20" t="str">
        <f t="shared" si="15"/>
        <v/>
      </c>
      <c r="M110" s="19" t="str">
        <f t="shared" si="16"/>
        <v/>
      </c>
      <c r="N110" s="19" t="str">
        <f t="shared" si="17"/>
        <v/>
      </c>
      <c r="O110" s="19" t="str">
        <f t="shared" si="18"/>
        <v/>
      </c>
      <c r="P110" s="19" t="str">
        <f t="shared" si="19"/>
        <v/>
      </c>
      <c r="Q110" s="19"/>
    </row>
    <row r="111" spans="1:17" x14ac:dyDescent="0.25">
      <c r="A111" s="18"/>
      <c r="B111" s="19"/>
      <c r="C111" s="19"/>
      <c r="D111" s="19"/>
      <c r="E111" s="19"/>
      <c r="F111" s="19"/>
      <c r="G111" s="19"/>
      <c r="H111" s="19"/>
      <c r="I111" s="20"/>
      <c r="J111" s="21"/>
      <c r="K111" s="20" t="str">
        <f>IF(OR($C111="",$I111=""),"",IF(Einstellungen!$B$4="Ja",0,ROUND($I111*$J111,2)))</f>
        <v/>
      </c>
      <c r="L111" s="20" t="str">
        <f t="shared" si="15"/>
        <v/>
      </c>
      <c r="M111" s="19" t="str">
        <f t="shared" si="16"/>
        <v/>
      </c>
      <c r="N111" s="19" t="str">
        <f t="shared" si="17"/>
        <v/>
      </c>
      <c r="O111" s="19" t="str">
        <f t="shared" si="18"/>
        <v/>
      </c>
      <c r="P111" s="19" t="str">
        <f t="shared" si="19"/>
        <v/>
      </c>
      <c r="Q111" s="19"/>
    </row>
    <row r="112" spans="1:17" x14ac:dyDescent="0.25">
      <c r="A112" s="18"/>
      <c r="B112" s="19"/>
      <c r="C112" s="19"/>
      <c r="D112" s="19"/>
      <c r="E112" s="19"/>
      <c r="F112" s="19"/>
      <c r="G112" s="19"/>
      <c r="H112" s="19"/>
      <c r="I112" s="20"/>
      <c r="J112" s="21"/>
      <c r="K112" s="20" t="str">
        <f>IF(OR($C112="",$I112=""),"",IF(Einstellungen!$B$4="Ja",0,ROUND($I112*$J112,2)))</f>
        <v/>
      </c>
      <c r="L112" s="20" t="str">
        <f t="shared" si="15"/>
        <v/>
      </c>
      <c r="M112" s="19" t="str">
        <f t="shared" si="16"/>
        <v/>
      </c>
      <c r="N112" s="19" t="str">
        <f t="shared" si="17"/>
        <v/>
      </c>
      <c r="O112" s="19" t="str">
        <f t="shared" si="18"/>
        <v/>
      </c>
      <c r="P112" s="19" t="str">
        <f t="shared" si="19"/>
        <v/>
      </c>
      <c r="Q112" s="19"/>
    </row>
    <row r="113" spans="1:17" x14ac:dyDescent="0.25">
      <c r="A113" s="18"/>
      <c r="B113" s="19"/>
      <c r="C113" s="19"/>
      <c r="D113" s="19"/>
      <c r="E113" s="19"/>
      <c r="F113" s="19"/>
      <c r="G113" s="19"/>
      <c r="H113" s="19"/>
      <c r="I113" s="20"/>
      <c r="J113" s="21"/>
      <c r="K113" s="20" t="str">
        <f>IF(OR($C113="",$I113=""),"",IF(Einstellungen!$B$4="Ja",0,ROUND($I113*$J113,2)))</f>
        <v/>
      </c>
      <c r="L113" s="20" t="str">
        <f t="shared" si="15"/>
        <v/>
      </c>
      <c r="M113" s="19" t="str">
        <f t="shared" si="16"/>
        <v/>
      </c>
      <c r="N113" s="19" t="str">
        <f t="shared" si="17"/>
        <v/>
      </c>
      <c r="O113" s="19" t="str">
        <f t="shared" si="18"/>
        <v/>
      </c>
      <c r="P113" s="19" t="str">
        <f t="shared" si="19"/>
        <v/>
      </c>
      <c r="Q113" s="19"/>
    </row>
    <row r="114" spans="1:17" x14ac:dyDescent="0.25">
      <c r="A114" s="18"/>
      <c r="B114" s="19"/>
      <c r="C114" s="19"/>
      <c r="D114" s="19"/>
      <c r="E114" s="19"/>
      <c r="F114" s="19"/>
      <c r="G114" s="19"/>
      <c r="H114" s="19"/>
      <c r="I114" s="20"/>
      <c r="J114" s="21"/>
      <c r="K114" s="20" t="str">
        <f>IF(OR($C114="",$I114=""),"",IF(Einstellungen!$B$4="Ja",0,ROUND($I114*$J114,2)))</f>
        <v/>
      </c>
      <c r="L114" s="20" t="str">
        <f t="shared" si="15"/>
        <v/>
      </c>
      <c r="M114" s="19" t="str">
        <f t="shared" si="16"/>
        <v/>
      </c>
      <c r="N114" s="19" t="str">
        <f t="shared" si="17"/>
        <v/>
      </c>
      <c r="O114" s="19" t="str">
        <f t="shared" si="18"/>
        <v/>
      </c>
      <c r="P114" s="19" t="str">
        <f t="shared" si="19"/>
        <v/>
      </c>
      <c r="Q114" s="19"/>
    </row>
    <row r="115" spans="1:17" x14ac:dyDescent="0.25">
      <c r="A115" s="18"/>
      <c r="B115" s="19"/>
      <c r="C115" s="19"/>
      <c r="D115" s="19"/>
      <c r="E115" s="19"/>
      <c r="F115" s="19"/>
      <c r="G115" s="19"/>
      <c r="H115" s="19"/>
      <c r="I115" s="20"/>
      <c r="J115" s="21"/>
      <c r="K115" s="20" t="str">
        <f>IF(OR($C115="",$I115=""),"",IF(Einstellungen!$B$4="Ja",0,ROUND($I115*$J115,2)))</f>
        <v/>
      </c>
      <c r="L115" s="20" t="str">
        <f t="shared" si="15"/>
        <v/>
      </c>
      <c r="M115" s="19" t="str">
        <f t="shared" si="16"/>
        <v/>
      </c>
      <c r="N115" s="19" t="str">
        <f t="shared" si="17"/>
        <v/>
      </c>
      <c r="O115" s="19" t="str">
        <f t="shared" si="18"/>
        <v/>
      </c>
      <c r="P115" s="19" t="str">
        <f t="shared" si="19"/>
        <v/>
      </c>
      <c r="Q115" s="19"/>
    </row>
    <row r="116" spans="1:17" x14ac:dyDescent="0.25">
      <c r="A116" s="18"/>
      <c r="B116" s="19"/>
      <c r="C116" s="19"/>
      <c r="D116" s="19"/>
      <c r="E116" s="19"/>
      <c r="F116" s="19"/>
      <c r="G116" s="19"/>
      <c r="H116" s="19"/>
      <c r="I116" s="20"/>
      <c r="J116" s="21"/>
      <c r="K116" s="20" t="str">
        <f>IF(OR($C116="",$I116=""),"",IF(Einstellungen!$B$4="Ja",0,ROUND($I116*$J116,2)))</f>
        <v/>
      </c>
      <c r="L116" s="20" t="str">
        <f t="shared" si="15"/>
        <v/>
      </c>
      <c r="M116" s="19" t="str">
        <f t="shared" si="16"/>
        <v/>
      </c>
      <c r="N116" s="19" t="str">
        <f t="shared" si="17"/>
        <v/>
      </c>
      <c r="O116" s="19" t="str">
        <f t="shared" si="18"/>
        <v/>
      </c>
      <c r="P116" s="19" t="str">
        <f t="shared" si="19"/>
        <v/>
      </c>
      <c r="Q116" s="19"/>
    </row>
    <row r="117" spans="1:17" x14ac:dyDescent="0.25">
      <c r="A117" s="18"/>
      <c r="B117" s="19"/>
      <c r="C117" s="19"/>
      <c r="D117" s="19"/>
      <c r="E117" s="19"/>
      <c r="F117" s="19"/>
      <c r="G117" s="19"/>
      <c r="H117" s="19"/>
      <c r="I117" s="20"/>
      <c r="J117" s="21"/>
      <c r="K117" s="20" t="str">
        <f>IF(OR($C117="",$I117=""),"",IF(Einstellungen!$B$4="Ja",0,ROUND($I117*$J117,2)))</f>
        <v/>
      </c>
      <c r="L117" s="20" t="str">
        <f t="shared" si="15"/>
        <v/>
      </c>
      <c r="M117" s="19" t="str">
        <f t="shared" si="16"/>
        <v/>
      </c>
      <c r="N117" s="19" t="str">
        <f t="shared" si="17"/>
        <v/>
      </c>
      <c r="O117" s="19" t="str">
        <f t="shared" si="18"/>
        <v/>
      </c>
      <c r="P117" s="19" t="str">
        <f t="shared" si="19"/>
        <v/>
      </c>
      <c r="Q117" s="19"/>
    </row>
    <row r="118" spans="1:17" x14ac:dyDescent="0.25">
      <c r="A118" s="18"/>
      <c r="B118" s="19"/>
      <c r="C118" s="19"/>
      <c r="D118" s="19"/>
      <c r="E118" s="19"/>
      <c r="F118" s="19"/>
      <c r="G118" s="19"/>
      <c r="H118" s="19"/>
      <c r="I118" s="20"/>
      <c r="J118" s="21"/>
      <c r="K118" s="20" t="str">
        <f>IF(OR($C118="",$I118=""),"",IF(Einstellungen!$B$4="Ja",0,ROUND($I118*$J118,2)))</f>
        <v/>
      </c>
      <c r="L118" s="20" t="str">
        <f t="shared" si="15"/>
        <v/>
      </c>
      <c r="M118" s="19" t="str">
        <f t="shared" si="16"/>
        <v/>
      </c>
      <c r="N118" s="19" t="str">
        <f t="shared" si="17"/>
        <v/>
      </c>
      <c r="O118" s="19" t="str">
        <f t="shared" si="18"/>
        <v/>
      </c>
      <c r="P118" s="19" t="str">
        <f t="shared" si="19"/>
        <v/>
      </c>
      <c r="Q118" s="19"/>
    </row>
    <row r="119" spans="1:17" x14ac:dyDescent="0.25">
      <c r="A119" s="18"/>
      <c r="B119" s="19"/>
      <c r="C119" s="19"/>
      <c r="D119" s="19"/>
      <c r="E119" s="19"/>
      <c r="F119" s="19"/>
      <c r="G119" s="19"/>
      <c r="H119" s="19"/>
      <c r="I119" s="20"/>
      <c r="J119" s="21"/>
      <c r="K119" s="20" t="str">
        <f>IF(OR($C119="",$I119=""),"",IF(Einstellungen!$B$4="Ja",0,ROUND($I119*$J119,2)))</f>
        <v/>
      </c>
      <c r="L119" s="20" t="str">
        <f t="shared" si="15"/>
        <v/>
      </c>
      <c r="M119" s="19" t="str">
        <f t="shared" si="16"/>
        <v/>
      </c>
      <c r="N119" s="19" t="str">
        <f t="shared" si="17"/>
        <v/>
      </c>
      <c r="O119" s="19" t="str">
        <f t="shared" si="18"/>
        <v/>
      </c>
      <c r="P119" s="19" t="str">
        <f t="shared" si="19"/>
        <v/>
      </c>
      <c r="Q119" s="19"/>
    </row>
    <row r="120" spans="1:17" x14ac:dyDescent="0.25">
      <c r="A120" s="18"/>
      <c r="B120" s="19"/>
      <c r="C120" s="19"/>
      <c r="D120" s="19"/>
      <c r="E120" s="19"/>
      <c r="F120" s="19"/>
      <c r="G120" s="19"/>
      <c r="H120" s="19"/>
      <c r="I120" s="20"/>
      <c r="J120" s="21"/>
      <c r="K120" s="20" t="str">
        <f>IF(OR($C120="",$I120=""),"",IF(Einstellungen!$B$4="Ja",0,ROUND($I120*$J120,2)))</f>
        <v/>
      </c>
      <c r="L120" s="20" t="str">
        <f t="shared" si="15"/>
        <v/>
      </c>
      <c r="M120" s="19" t="str">
        <f t="shared" si="16"/>
        <v/>
      </c>
      <c r="N120" s="19" t="str">
        <f t="shared" si="17"/>
        <v/>
      </c>
      <c r="O120" s="19" t="str">
        <f t="shared" si="18"/>
        <v/>
      </c>
      <c r="P120" s="19" t="str">
        <f t="shared" si="19"/>
        <v/>
      </c>
      <c r="Q120" s="19"/>
    </row>
    <row r="121" spans="1:17" x14ac:dyDescent="0.25">
      <c r="A121" s="18"/>
      <c r="B121" s="19"/>
      <c r="C121" s="19"/>
      <c r="D121" s="19"/>
      <c r="E121" s="19"/>
      <c r="F121" s="19"/>
      <c r="G121" s="19"/>
      <c r="H121" s="19"/>
      <c r="I121" s="20"/>
      <c r="J121" s="21"/>
      <c r="K121" s="20" t="str">
        <f>IF(OR($C121="",$I121=""),"",IF(Einstellungen!$B$4="Ja",0,ROUND($I121*$J121,2)))</f>
        <v/>
      </c>
      <c r="L121" s="20" t="str">
        <f t="shared" si="15"/>
        <v/>
      </c>
      <c r="M121" s="19" t="str">
        <f t="shared" si="16"/>
        <v/>
      </c>
      <c r="N121" s="19" t="str">
        <f t="shared" si="17"/>
        <v/>
      </c>
      <c r="O121" s="19" t="str">
        <f t="shared" si="18"/>
        <v/>
      </c>
      <c r="P121" s="19" t="str">
        <f t="shared" si="19"/>
        <v/>
      </c>
      <c r="Q121" s="19"/>
    </row>
    <row r="122" spans="1:17" x14ac:dyDescent="0.25">
      <c r="A122" s="18"/>
      <c r="B122" s="19"/>
      <c r="C122" s="19"/>
      <c r="D122" s="19"/>
      <c r="E122" s="19"/>
      <c r="F122" s="19"/>
      <c r="G122" s="19"/>
      <c r="H122" s="19"/>
      <c r="I122" s="20"/>
      <c r="J122" s="21"/>
      <c r="K122" s="20" t="str">
        <f>IF(OR($C122="",$I122=""),"",IF(Einstellungen!$B$4="Ja",0,ROUND($I122*$J122,2)))</f>
        <v/>
      </c>
      <c r="L122" s="20" t="str">
        <f t="shared" si="15"/>
        <v/>
      </c>
      <c r="M122" s="19" t="str">
        <f t="shared" si="16"/>
        <v/>
      </c>
      <c r="N122" s="19" t="str">
        <f t="shared" si="17"/>
        <v/>
      </c>
      <c r="O122" s="19" t="str">
        <f t="shared" si="18"/>
        <v/>
      </c>
      <c r="P122" s="19" t="str">
        <f t="shared" si="19"/>
        <v/>
      </c>
      <c r="Q122" s="19"/>
    </row>
    <row r="123" spans="1:17" x14ac:dyDescent="0.25">
      <c r="A123" s="18"/>
      <c r="B123" s="19"/>
      <c r="C123" s="19"/>
      <c r="D123" s="19"/>
      <c r="E123" s="19"/>
      <c r="F123" s="19"/>
      <c r="G123" s="19"/>
      <c r="H123" s="19"/>
      <c r="I123" s="20"/>
      <c r="J123" s="21"/>
      <c r="K123" s="20" t="str">
        <f>IF(OR($C123="",$I123=""),"",IF(Einstellungen!$B$4="Ja",0,ROUND($I123*$J123,2)))</f>
        <v/>
      </c>
      <c r="L123" s="20" t="str">
        <f t="shared" si="15"/>
        <v/>
      </c>
      <c r="M123" s="19" t="str">
        <f t="shared" si="16"/>
        <v/>
      </c>
      <c r="N123" s="19" t="str">
        <f t="shared" si="17"/>
        <v/>
      </c>
      <c r="O123" s="19" t="str">
        <f t="shared" si="18"/>
        <v/>
      </c>
      <c r="P123" s="19" t="str">
        <f t="shared" si="19"/>
        <v/>
      </c>
      <c r="Q123" s="19"/>
    </row>
    <row r="124" spans="1:17" x14ac:dyDescent="0.25">
      <c r="A124" s="18"/>
      <c r="B124" s="19"/>
      <c r="C124" s="19"/>
      <c r="D124" s="19"/>
      <c r="E124" s="19"/>
      <c r="F124" s="19"/>
      <c r="G124" s="19"/>
      <c r="H124" s="19"/>
      <c r="I124" s="20"/>
      <c r="J124" s="21"/>
      <c r="K124" s="20" t="str">
        <f>IF(OR($C124="",$I124=""),"",IF(Einstellungen!$B$4="Ja",0,ROUND($I124*$J124,2)))</f>
        <v/>
      </c>
      <c r="L124" s="20" t="str">
        <f t="shared" si="15"/>
        <v/>
      </c>
      <c r="M124" s="19" t="str">
        <f t="shared" si="16"/>
        <v/>
      </c>
      <c r="N124" s="19" t="str">
        <f t="shared" si="17"/>
        <v/>
      </c>
      <c r="O124" s="19" t="str">
        <f t="shared" si="18"/>
        <v/>
      </c>
      <c r="P124" s="19" t="str">
        <f t="shared" si="19"/>
        <v/>
      </c>
      <c r="Q124" s="19"/>
    </row>
    <row r="125" spans="1:17" x14ac:dyDescent="0.25">
      <c r="A125" s="18"/>
      <c r="B125" s="19"/>
      <c r="C125" s="19"/>
      <c r="D125" s="19"/>
      <c r="E125" s="19"/>
      <c r="F125" s="19"/>
      <c r="G125" s="19"/>
      <c r="H125" s="19"/>
      <c r="I125" s="20"/>
      <c r="J125" s="21"/>
      <c r="K125" s="20" t="str">
        <f>IF(OR($C125="",$I125=""),"",IF(Einstellungen!$B$4="Ja",0,ROUND($I125*$J125,2)))</f>
        <v/>
      </c>
      <c r="L125" s="20" t="str">
        <f t="shared" si="15"/>
        <v/>
      </c>
      <c r="M125" s="19" t="str">
        <f t="shared" si="16"/>
        <v/>
      </c>
      <c r="N125" s="19" t="str">
        <f t="shared" si="17"/>
        <v/>
      </c>
      <c r="O125" s="19" t="str">
        <f t="shared" si="18"/>
        <v/>
      </c>
      <c r="P125" s="19" t="str">
        <f t="shared" si="19"/>
        <v/>
      </c>
      <c r="Q125" s="19"/>
    </row>
    <row r="126" spans="1:17" x14ac:dyDescent="0.25">
      <c r="A126" s="18"/>
      <c r="B126" s="19"/>
      <c r="C126" s="19"/>
      <c r="D126" s="19"/>
      <c r="E126" s="19"/>
      <c r="F126" s="19"/>
      <c r="G126" s="19"/>
      <c r="H126" s="19"/>
      <c r="I126" s="20"/>
      <c r="J126" s="21"/>
      <c r="K126" s="20" t="str">
        <f>IF(OR($C126="",$I126=""),"",IF(Einstellungen!$B$4="Ja",0,ROUND($I126*$J126,2)))</f>
        <v/>
      </c>
      <c r="L126" s="20" t="str">
        <f t="shared" si="15"/>
        <v/>
      </c>
      <c r="M126" s="19" t="str">
        <f t="shared" si="16"/>
        <v/>
      </c>
      <c r="N126" s="19" t="str">
        <f t="shared" si="17"/>
        <v/>
      </c>
      <c r="O126" s="19" t="str">
        <f t="shared" si="18"/>
        <v/>
      </c>
      <c r="P126" s="19" t="str">
        <f t="shared" si="19"/>
        <v/>
      </c>
      <c r="Q126" s="19"/>
    </row>
    <row r="127" spans="1:17" x14ac:dyDescent="0.25">
      <c r="A127" s="18"/>
      <c r="B127" s="19"/>
      <c r="C127" s="19"/>
      <c r="D127" s="19"/>
      <c r="E127" s="19"/>
      <c r="F127" s="19"/>
      <c r="G127" s="19"/>
      <c r="H127" s="19"/>
      <c r="I127" s="20"/>
      <c r="J127" s="21"/>
      <c r="K127" s="20" t="str">
        <f>IF(OR($C127="",$I127=""),"",IF(Einstellungen!$B$4="Ja",0,ROUND($I127*$J127,2)))</f>
        <v/>
      </c>
      <c r="L127" s="20" t="str">
        <f t="shared" si="15"/>
        <v/>
      </c>
      <c r="M127" s="19" t="str">
        <f t="shared" si="16"/>
        <v/>
      </c>
      <c r="N127" s="19" t="str">
        <f t="shared" si="17"/>
        <v/>
      </c>
      <c r="O127" s="19" t="str">
        <f t="shared" si="18"/>
        <v/>
      </c>
      <c r="P127" s="19" t="str">
        <f t="shared" si="19"/>
        <v/>
      </c>
      <c r="Q127" s="19"/>
    </row>
    <row r="128" spans="1:17" x14ac:dyDescent="0.25">
      <c r="A128" s="18"/>
      <c r="B128" s="19"/>
      <c r="C128" s="19"/>
      <c r="D128" s="19"/>
      <c r="E128" s="19"/>
      <c r="F128" s="19"/>
      <c r="G128" s="19"/>
      <c r="H128" s="19"/>
      <c r="I128" s="20"/>
      <c r="J128" s="21"/>
      <c r="K128" s="20" t="str">
        <f>IF(OR($C128="",$I128=""),"",IF(Einstellungen!$B$4="Ja",0,ROUND($I128*$J128,2)))</f>
        <v/>
      </c>
      <c r="L128" s="20" t="str">
        <f t="shared" si="15"/>
        <v/>
      </c>
      <c r="M128" s="19" t="str">
        <f t="shared" si="16"/>
        <v/>
      </c>
      <c r="N128" s="19" t="str">
        <f t="shared" si="17"/>
        <v/>
      </c>
      <c r="O128" s="19" t="str">
        <f t="shared" si="18"/>
        <v/>
      </c>
      <c r="P128" s="19" t="str">
        <f t="shared" si="19"/>
        <v/>
      </c>
      <c r="Q128" s="19"/>
    </row>
    <row r="129" spans="1:17" x14ac:dyDescent="0.25">
      <c r="A129" s="18"/>
      <c r="B129" s="19"/>
      <c r="C129" s="19"/>
      <c r="D129" s="19"/>
      <c r="E129" s="19"/>
      <c r="F129" s="19"/>
      <c r="G129" s="19"/>
      <c r="H129" s="19"/>
      <c r="I129" s="20"/>
      <c r="J129" s="21"/>
      <c r="K129" s="20" t="str">
        <f>IF(OR($C129="",$I129=""),"",IF(Einstellungen!$B$4="Ja",0,ROUND($I129*$J129,2)))</f>
        <v/>
      </c>
      <c r="L129" s="20" t="str">
        <f t="shared" si="15"/>
        <v/>
      </c>
      <c r="M129" s="19" t="str">
        <f t="shared" si="16"/>
        <v/>
      </c>
      <c r="N129" s="19" t="str">
        <f t="shared" si="17"/>
        <v/>
      </c>
      <c r="O129" s="19" t="str">
        <f t="shared" si="18"/>
        <v/>
      </c>
      <c r="P129" s="19" t="str">
        <f t="shared" si="19"/>
        <v/>
      </c>
      <c r="Q129" s="19"/>
    </row>
    <row r="130" spans="1:17" x14ac:dyDescent="0.25">
      <c r="A130" s="18"/>
      <c r="B130" s="19"/>
      <c r="C130" s="19"/>
      <c r="D130" s="19"/>
      <c r="E130" s="19"/>
      <c r="F130" s="19"/>
      <c r="G130" s="19"/>
      <c r="H130" s="19"/>
      <c r="I130" s="20"/>
      <c r="J130" s="21"/>
      <c r="K130" s="20" t="str">
        <f>IF(OR($C130="",$I130=""),"",IF(Einstellungen!$B$4="Ja",0,ROUND($I130*$J130,2)))</f>
        <v/>
      </c>
      <c r="L130" s="20" t="str">
        <f t="shared" ref="L130:L161" si="20">IF(OR($C130="",$I130=""),"",$I130+$K130)</f>
        <v/>
      </c>
      <c r="M130" s="19" t="str">
        <f t="shared" ref="M130:M161" si="21">IF($D130="","",IF($D130="bezahlt","Ja","Nein"))</f>
        <v/>
      </c>
      <c r="N130" s="19" t="str">
        <f t="shared" ref="N130:N161" si="22">IF($A130="","",MONTH($A130))</f>
        <v/>
      </c>
      <c r="O130" s="19" t="str">
        <f t="shared" ref="O130:O161" si="23">IF($A130="","","Q"&amp;ROUNDUP(MONTH($A130)/3,0))</f>
        <v/>
      </c>
      <c r="P130" s="19" t="str">
        <f t="shared" ref="P130:P161" si="24">IF($A130="","",YEAR($A130))</f>
        <v/>
      </c>
      <c r="Q130" s="19"/>
    </row>
    <row r="131" spans="1:17" x14ac:dyDescent="0.25">
      <c r="A131" s="18"/>
      <c r="B131" s="19"/>
      <c r="C131" s="19"/>
      <c r="D131" s="19"/>
      <c r="E131" s="19"/>
      <c r="F131" s="19"/>
      <c r="G131" s="19"/>
      <c r="H131" s="19"/>
      <c r="I131" s="20"/>
      <c r="J131" s="21"/>
      <c r="K131" s="20" t="str">
        <f>IF(OR($C131="",$I131=""),"",IF(Einstellungen!$B$4="Ja",0,ROUND($I131*$J131,2)))</f>
        <v/>
      </c>
      <c r="L131" s="20" t="str">
        <f t="shared" si="20"/>
        <v/>
      </c>
      <c r="M131" s="19" t="str">
        <f t="shared" si="21"/>
        <v/>
      </c>
      <c r="N131" s="19" t="str">
        <f t="shared" si="22"/>
        <v/>
      </c>
      <c r="O131" s="19" t="str">
        <f t="shared" si="23"/>
        <v/>
      </c>
      <c r="P131" s="19" t="str">
        <f t="shared" si="24"/>
        <v/>
      </c>
      <c r="Q131" s="19"/>
    </row>
    <row r="132" spans="1:17" x14ac:dyDescent="0.25">
      <c r="A132" s="18"/>
      <c r="B132" s="19"/>
      <c r="C132" s="19"/>
      <c r="D132" s="19"/>
      <c r="E132" s="19"/>
      <c r="F132" s="19"/>
      <c r="G132" s="19"/>
      <c r="H132" s="19"/>
      <c r="I132" s="20"/>
      <c r="J132" s="21"/>
      <c r="K132" s="20" t="str">
        <f>IF(OR($C132="",$I132=""),"",IF(Einstellungen!$B$4="Ja",0,ROUND($I132*$J132,2)))</f>
        <v/>
      </c>
      <c r="L132" s="20" t="str">
        <f t="shared" si="20"/>
        <v/>
      </c>
      <c r="M132" s="19" t="str">
        <f t="shared" si="21"/>
        <v/>
      </c>
      <c r="N132" s="19" t="str">
        <f t="shared" si="22"/>
        <v/>
      </c>
      <c r="O132" s="19" t="str">
        <f t="shared" si="23"/>
        <v/>
      </c>
      <c r="P132" s="19" t="str">
        <f t="shared" si="24"/>
        <v/>
      </c>
      <c r="Q132" s="19"/>
    </row>
    <row r="133" spans="1:17" x14ac:dyDescent="0.25">
      <c r="A133" s="18"/>
      <c r="B133" s="19"/>
      <c r="C133" s="19"/>
      <c r="D133" s="19"/>
      <c r="E133" s="19"/>
      <c r="F133" s="19"/>
      <c r="G133" s="19"/>
      <c r="H133" s="19"/>
      <c r="I133" s="20"/>
      <c r="J133" s="21"/>
      <c r="K133" s="20" t="str">
        <f>IF(OR($C133="",$I133=""),"",IF(Einstellungen!$B$4="Ja",0,ROUND($I133*$J133,2)))</f>
        <v/>
      </c>
      <c r="L133" s="20" t="str">
        <f t="shared" si="20"/>
        <v/>
      </c>
      <c r="M133" s="19" t="str">
        <f t="shared" si="21"/>
        <v/>
      </c>
      <c r="N133" s="19" t="str">
        <f t="shared" si="22"/>
        <v/>
      </c>
      <c r="O133" s="19" t="str">
        <f t="shared" si="23"/>
        <v/>
      </c>
      <c r="P133" s="19" t="str">
        <f t="shared" si="24"/>
        <v/>
      </c>
      <c r="Q133" s="19"/>
    </row>
    <row r="134" spans="1:17" x14ac:dyDescent="0.25">
      <c r="A134" s="18"/>
      <c r="B134" s="19"/>
      <c r="C134" s="19"/>
      <c r="D134" s="19"/>
      <c r="E134" s="19"/>
      <c r="F134" s="19"/>
      <c r="G134" s="19"/>
      <c r="H134" s="19"/>
      <c r="I134" s="20"/>
      <c r="J134" s="21"/>
      <c r="K134" s="20" t="str">
        <f>IF(OR($C134="",$I134=""),"",IF(Einstellungen!$B$4="Ja",0,ROUND($I134*$J134,2)))</f>
        <v/>
      </c>
      <c r="L134" s="20" t="str">
        <f t="shared" si="20"/>
        <v/>
      </c>
      <c r="M134" s="19" t="str">
        <f t="shared" si="21"/>
        <v/>
      </c>
      <c r="N134" s="19" t="str">
        <f t="shared" si="22"/>
        <v/>
      </c>
      <c r="O134" s="19" t="str">
        <f t="shared" si="23"/>
        <v/>
      </c>
      <c r="P134" s="19" t="str">
        <f t="shared" si="24"/>
        <v/>
      </c>
      <c r="Q134" s="19"/>
    </row>
    <row r="135" spans="1:17" x14ac:dyDescent="0.25">
      <c r="A135" s="18"/>
      <c r="B135" s="19"/>
      <c r="C135" s="19"/>
      <c r="D135" s="19"/>
      <c r="E135" s="19"/>
      <c r="F135" s="19"/>
      <c r="G135" s="19"/>
      <c r="H135" s="19"/>
      <c r="I135" s="20"/>
      <c r="J135" s="21"/>
      <c r="K135" s="20" t="str">
        <f>IF(OR($C135="",$I135=""),"",IF(Einstellungen!$B$4="Ja",0,ROUND($I135*$J135,2)))</f>
        <v/>
      </c>
      <c r="L135" s="20" t="str">
        <f t="shared" si="20"/>
        <v/>
      </c>
      <c r="M135" s="19" t="str">
        <f t="shared" si="21"/>
        <v/>
      </c>
      <c r="N135" s="19" t="str">
        <f t="shared" si="22"/>
        <v/>
      </c>
      <c r="O135" s="19" t="str">
        <f t="shared" si="23"/>
        <v/>
      </c>
      <c r="P135" s="19" t="str">
        <f t="shared" si="24"/>
        <v/>
      </c>
      <c r="Q135" s="19"/>
    </row>
    <row r="136" spans="1:17" x14ac:dyDescent="0.25">
      <c r="A136" s="18"/>
      <c r="B136" s="19"/>
      <c r="C136" s="19"/>
      <c r="D136" s="19"/>
      <c r="E136" s="19"/>
      <c r="F136" s="19"/>
      <c r="G136" s="19"/>
      <c r="H136" s="19"/>
      <c r="I136" s="20"/>
      <c r="J136" s="21"/>
      <c r="K136" s="20" t="str">
        <f>IF(OR($C136="",$I136=""),"",IF(Einstellungen!$B$4="Ja",0,ROUND($I136*$J136,2)))</f>
        <v/>
      </c>
      <c r="L136" s="20" t="str">
        <f t="shared" si="20"/>
        <v/>
      </c>
      <c r="M136" s="19" t="str">
        <f t="shared" si="21"/>
        <v/>
      </c>
      <c r="N136" s="19" t="str">
        <f t="shared" si="22"/>
        <v/>
      </c>
      <c r="O136" s="19" t="str">
        <f t="shared" si="23"/>
        <v/>
      </c>
      <c r="P136" s="19" t="str">
        <f t="shared" si="24"/>
        <v/>
      </c>
      <c r="Q136" s="19"/>
    </row>
    <row r="137" spans="1:17" x14ac:dyDescent="0.25">
      <c r="A137" s="18"/>
      <c r="B137" s="19"/>
      <c r="C137" s="19"/>
      <c r="D137" s="19"/>
      <c r="E137" s="19"/>
      <c r="F137" s="19"/>
      <c r="G137" s="19"/>
      <c r="H137" s="19"/>
      <c r="I137" s="20"/>
      <c r="J137" s="21"/>
      <c r="K137" s="20" t="str">
        <f>IF(OR($C137="",$I137=""),"",IF(Einstellungen!$B$4="Ja",0,ROUND($I137*$J137,2)))</f>
        <v/>
      </c>
      <c r="L137" s="20" t="str">
        <f t="shared" si="20"/>
        <v/>
      </c>
      <c r="M137" s="19" t="str">
        <f t="shared" si="21"/>
        <v/>
      </c>
      <c r="N137" s="19" t="str">
        <f t="shared" si="22"/>
        <v/>
      </c>
      <c r="O137" s="19" t="str">
        <f t="shared" si="23"/>
        <v/>
      </c>
      <c r="P137" s="19" t="str">
        <f t="shared" si="24"/>
        <v/>
      </c>
      <c r="Q137" s="19"/>
    </row>
    <row r="138" spans="1:17" x14ac:dyDescent="0.25">
      <c r="A138" s="18"/>
      <c r="B138" s="19"/>
      <c r="C138" s="19"/>
      <c r="D138" s="19"/>
      <c r="E138" s="19"/>
      <c r="F138" s="19"/>
      <c r="G138" s="19"/>
      <c r="H138" s="19"/>
      <c r="I138" s="20"/>
      <c r="J138" s="21"/>
      <c r="K138" s="20" t="str">
        <f>IF(OR($C138="",$I138=""),"",IF(Einstellungen!$B$4="Ja",0,ROUND($I138*$J138,2)))</f>
        <v/>
      </c>
      <c r="L138" s="20" t="str">
        <f t="shared" si="20"/>
        <v/>
      </c>
      <c r="M138" s="19" t="str">
        <f t="shared" si="21"/>
        <v/>
      </c>
      <c r="N138" s="19" t="str">
        <f t="shared" si="22"/>
        <v/>
      </c>
      <c r="O138" s="19" t="str">
        <f t="shared" si="23"/>
        <v/>
      </c>
      <c r="P138" s="19" t="str">
        <f t="shared" si="24"/>
        <v/>
      </c>
      <c r="Q138" s="19"/>
    </row>
    <row r="139" spans="1:17" x14ac:dyDescent="0.25">
      <c r="A139" s="18"/>
      <c r="B139" s="19"/>
      <c r="C139" s="19"/>
      <c r="D139" s="19"/>
      <c r="E139" s="19"/>
      <c r="F139" s="19"/>
      <c r="G139" s="19"/>
      <c r="H139" s="19"/>
      <c r="I139" s="20"/>
      <c r="J139" s="21"/>
      <c r="K139" s="20" t="str">
        <f>IF(OR($C139="",$I139=""),"",IF(Einstellungen!$B$4="Ja",0,ROUND($I139*$J139,2)))</f>
        <v/>
      </c>
      <c r="L139" s="20" t="str">
        <f t="shared" si="20"/>
        <v/>
      </c>
      <c r="M139" s="19" t="str">
        <f t="shared" si="21"/>
        <v/>
      </c>
      <c r="N139" s="19" t="str">
        <f t="shared" si="22"/>
        <v/>
      </c>
      <c r="O139" s="19" t="str">
        <f t="shared" si="23"/>
        <v/>
      </c>
      <c r="P139" s="19" t="str">
        <f t="shared" si="24"/>
        <v/>
      </c>
      <c r="Q139" s="19"/>
    </row>
    <row r="140" spans="1:17" x14ac:dyDescent="0.25">
      <c r="A140" s="18"/>
      <c r="B140" s="19"/>
      <c r="C140" s="19"/>
      <c r="D140" s="19"/>
      <c r="E140" s="19"/>
      <c r="F140" s="19"/>
      <c r="G140" s="19"/>
      <c r="H140" s="19"/>
      <c r="I140" s="20"/>
      <c r="J140" s="21"/>
      <c r="K140" s="20" t="str">
        <f>IF(OR($C140="",$I140=""),"",IF(Einstellungen!$B$4="Ja",0,ROUND($I140*$J140,2)))</f>
        <v/>
      </c>
      <c r="L140" s="20" t="str">
        <f t="shared" si="20"/>
        <v/>
      </c>
      <c r="M140" s="19" t="str">
        <f t="shared" si="21"/>
        <v/>
      </c>
      <c r="N140" s="19" t="str">
        <f t="shared" si="22"/>
        <v/>
      </c>
      <c r="O140" s="19" t="str">
        <f t="shared" si="23"/>
        <v/>
      </c>
      <c r="P140" s="19" t="str">
        <f t="shared" si="24"/>
        <v/>
      </c>
      <c r="Q140" s="19"/>
    </row>
    <row r="141" spans="1:17" x14ac:dyDescent="0.25">
      <c r="A141" s="18"/>
      <c r="B141" s="19"/>
      <c r="C141" s="19"/>
      <c r="D141" s="19"/>
      <c r="E141" s="19"/>
      <c r="F141" s="19"/>
      <c r="G141" s="19"/>
      <c r="H141" s="19"/>
      <c r="I141" s="20"/>
      <c r="J141" s="21"/>
      <c r="K141" s="20" t="str">
        <f>IF(OR($C141="",$I141=""),"",IF(Einstellungen!$B$4="Ja",0,ROUND($I141*$J141,2)))</f>
        <v/>
      </c>
      <c r="L141" s="20" t="str">
        <f t="shared" si="20"/>
        <v/>
      </c>
      <c r="M141" s="19" t="str">
        <f t="shared" si="21"/>
        <v/>
      </c>
      <c r="N141" s="19" t="str">
        <f t="shared" si="22"/>
        <v/>
      </c>
      <c r="O141" s="19" t="str">
        <f t="shared" si="23"/>
        <v/>
      </c>
      <c r="P141" s="19" t="str">
        <f t="shared" si="24"/>
        <v/>
      </c>
      <c r="Q141" s="19"/>
    </row>
    <row r="142" spans="1:17" x14ac:dyDescent="0.25">
      <c r="A142" s="18"/>
      <c r="B142" s="19"/>
      <c r="C142" s="19"/>
      <c r="D142" s="19"/>
      <c r="E142" s="19"/>
      <c r="F142" s="19"/>
      <c r="G142" s="19"/>
      <c r="H142" s="19"/>
      <c r="I142" s="20"/>
      <c r="J142" s="21"/>
      <c r="K142" s="20" t="str">
        <f>IF(OR($C142="",$I142=""),"",IF(Einstellungen!$B$4="Ja",0,ROUND($I142*$J142,2)))</f>
        <v/>
      </c>
      <c r="L142" s="20" t="str">
        <f t="shared" si="20"/>
        <v/>
      </c>
      <c r="M142" s="19" t="str">
        <f t="shared" si="21"/>
        <v/>
      </c>
      <c r="N142" s="19" t="str">
        <f t="shared" si="22"/>
        <v/>
      </c>
      <c r="O142" s="19" t="str">
        <f t="shared" si="23"/>
        <v/>
      </c>
      <c r="P142" s="19" t="str">
        <f t="shared" si="24"/>
        <v/>
      </c>
      <c r="Q142" s="19"/>
    </row>
    <row r="143" spans="1:17" x14ac:dyDescent="0.25">
      <c r="A143" s="18"/>
      <c r="B143" s="19"/>
      <c r="C143" s="19"/>
      <c r="D143" s="19"/>
      <c r="E143" s="19"/>
      <c r="F143" s="19"/>
      <c r="G143" s="19"/>
      <c r="H143" s="19"/>
      <c r="I143" s="20"/>
      <c r="J143" s="21"/>
      <c r="K143" s="20" t="str">
        <f>IF(OR($C143="",$I143=""),"",IF(Einstellungen!$B$4="Ja",0,ROUND($I143*$J143,2)))</f>
        <v/>
      </c>
      <c r="L143" s="20" t="str">
        <f t="shared" si="20"/>
        <v/>
      </c>
      <c r="M143" s="19" t="str">
        <f t="shared" si="21"/>
        <v/>
      </c>
      <c r="N143" s="19" t="str">
        <f t="shared" si="22"/>
        <v/>
      </c>
      <c r="O143" s="19" t="str">
        <f t="shared" si="23"/>
        <v/>
      </c>
      <c r="P143" s="19" t="str">
        <f t="shared" si="24"/>
        <v/>
      </c>
      <c r="Q143" s="19"/>
    </row>
    <row r="144" spans="1:17" x14ac:dyDescent="0.25">
      <c r="A144" s="18"/>
      <c r="B144" s="19"/>
      <c r="C144" s="19"/>
      <c r="D144" s="19"/>
      <c r="E144" s="19"/>
      <c r="F144" s="19"/>
      <c r="G144" s="19"/>
      <c r="H144" s="19"/>
      <c r="I144" s="20"/>
      <c r="J144" s="21"/>
      <c r="K144" s="20" t="str">
        <f>IF(OR($C144="",$I144=""),"",IF(Einstellungen!$B$4="Ja",0,ROUND($I144*$J144,2)))</f>
        <v/>
      </c>
      <c r="L144" s="20" t="str">
        <f t="shared" si="20"/>
        <v/>
      </c>
      <c r="M144" s="19" t="str">
        <f t="shared" si="21"/>
        <v/>
      </c>
      <c r="N144" s="19" t="str">
        <f t="shared" si="22"/>
        <v/>
      </c>
      <c r="O144" s="19" t="str">
        <f t="shared" si="23"/>
        <v/>
      </c>
      <c r="P144" s="19" t="str">
        <f t="shared" si="24"/>
        <v/>
      </c>
      <c r="Q144" s="19"/>
    </row>
    <row r="145" spans="1:17" x14ac:dyDescent="0.25">
      <c r="A145" s="18"/>
      <c r="B145" s="19"/>
      <c r="C145" s="19"/>
      <c r="D145" s="19"/>
      <c r="E145" s="19"/>
      <c r="F145" s="19"/>
      <c r="G145" s="19"/>
      <c r="H145" s="19"/>
      <c r="I145" s="20"/>
      <c r="J145" s="21"/>
      <c r="K145" s="20" t="str">
        <f>IF(OR($C145="",$I145=""),"",IF(Einstellungen!$B$4="Ja",0,ROUND($I145*$J145,2)))</f>
        <v/>
      </c>
      <c r="L145" s="20" t="str">
        <f t="shared" si="20"/>
        <v/>
      </c>
      <c r="M145" s="19" t="str">
        <f t="shared" si="21"/>
        <v/>
      </c>
      <c r="N145" s="19" t="str">
        <f t="shared" si="22"/>
        <v/>
      </c>
      <c r="O145" s="19" t="str">
        <f t="shared" si="23"/>
        <v/>
      </c>
      <c r="P145" s="19" t="str">
        <f t="shared" si="24"/>
        <v/>
      </c>
      <c r="Q145" s="19"/>
    </row>
    <row r="146" spans="1:17" x14ac:dyDescent="0.25">
      <c r="A146" s="18"/>
      <c r="B146" s="19"/>
      <c r="C146" s="19"/>
      <c r="D146" s="19"/>
      <c r="E146" s="19"/>
      <c r="F146" s="19"/>
      <c r="G146" s="19"/>
      <c r="H146" s="19"/>
      <c r="I146" s="20"/>
      <c r="J146" s="21"/>
      <c r="K146" s="20" t="str">
        <f>IF(OR($C146="",$I146=""),"",IF(Einstellungen!$B$4="Ja",0,ROUND($I146*$J146,2)))</f>
        <v/>
      </c>
      <c r="L146" s="20" t="str">
        <f t="shared" si="20"/>
        <v/>
      </c>
      <c r="M146" s="19" t="str">
        <f t="shared" si="21"/>
        <v/>
      </c>
      <c r="N146" s="19" t="str">
        <f t="shared" si="22"/>
        <v/>
      </c>
      <c r="O146" s="19" t="str">
        <f t="shared" si="23"/>
        <v/>
      </c>
      <c r="P146" s="19" t="str">
        <f t="shared" si="24"/>
        <v/>
      </c>
      <c r="Q146" s="19"/>
    </row>
    <row r="147" spans="1:17" x14ac:dyDescent="0.25">
      <c r="A147" s="18"/>
      <c r="B147" s="19"/>
      <c r="C147" s="19"/>
      <c r="D147" s="19"/>
      <c r="E147" s="19"/>
      <c r="F147" s="19"/>
      <c r="G147" s="19"/>
      <c r="H147" s="19"/>
      <c r="I147" s="20"/>
      <c r="J147" s="21"/>
      <c r="K147" s="20" t="str">
        <f>IF(OR($C147="",$I147=""),"",IF(Einstellungen!$B$4="Ja",0,ROUND($I147*$J147,2)))</f>
        <v/>
      </c>
      <c r="L147" s="20" t="str">
        <f t="shared" si="20"/>
        <v/>
      </c>
      <c r="M147" s="19" t="str">
        <f t="shared" si="21"/>
        <v/>
      </c>
      <c r="N147" s="19" t="str">
        <f t="shared" si="22"/>
        <v/>
      </c>
      <c r="O147" s="19" t="str">
        <f t="shared" si="23"/>
        <v/>
      </c>
      <c r="P147" s="19" t="str">
        <f t="shared" si="24"/>
        <v/>
      </c>
      <c r="Q147" s="19"/>
    </row>
    <row r="148" spans="1:17" x14ac:dyDescent="0.25">
      <c r="A148" s="18"/>
      <c r="B148" s="19"/>
      <c r="C148" s="19"/>
      <c r="D148" s="19"/>
      <c r="E148" s="19"/>
      <c r="F148" s="19"/>
      <c r="G148" s="19"/>
      <c r="H148" s="19"/>
      <c r="I148" s="20"/>
      <c r="J148" s="21"/>
      <c r="K148" s="20" t="str">
        <f>IF(OR($C148="",$I148=""),"",IF(Einstellungen!$B$4="Ja",0,ROUND($I148*$J148,2)))</f>
        <v/>
      </c>
      <c r="L148" s="20" t="str">
        <f t="shared" si="20"/>
        <v/>
      </c>
      <c r="M148" s="19" t="str">
        <f t="shared" si="21"/>
        <v/>
      </c>
      <c r="N148" s="19" t="str">
        <f t="shared" si="22"/>
        <v/>
      </c>
      <c r="O148" s="19" t="str">
        <f t="shared" si="23"/>
        <v/>
      </c>
      <c r="P148" s="19" t="str">
        <f t="shared" si="24"/>
        <v/>
      </c>
      <c r="Q148" s="19"/>
    </row>
    <row r="149" spans="1:17" x14ac:dyDescent="0.25">
      <c r="A149" s="18"/>
      <c r="B149" s="19"/>
      <c r="C149" s="19"/>
      <c r="D149" s="19"/>
      <c r="E149" s="19"/>
      <c r="F149" s="19"/>
      <c r="G149" s="19"/>
      <c r="H149" s="19"/>
      <c r="I149" s="20"/>
      <c r="J149" s="21"/>
      <c r="K149" s="20" t="str">
        <f>IF(OR($C149="",$I149=""),"",IF(Einstellungen!$B$4="Ja",0,ROUND($I149*$J149,2)))</f>
        <v/>
      </c>
      <c r="L149" s="20" t="str">
        <f t="shared" si="20"/>
        <v/>
      </c>
      <c r="M149" s="19" t="str">
        <f t="shared" si="21"/>
        <v/>
      </c>
      <c r="N149" s="19" t="str">
        <f t="shared" si="22"/>
        <v/>
      </c>
      <c r="O149" s="19" t="str">
        <f t="shared" si="23"/>
        <v/>
      </c>
      <c r="P149" s="19" t="str">
        <f t="shared" si="24"/>
        <v/>
      </c>
      <c r="Q149" s="19"/>
    </row>
    <row r="150" spans="1:17" x14ac:dyDescent="0.25">
      <c r="A150" s="18"/>
      <c r="B150" s="19"/>
      <c r="C150" s="19"/>
      <c r="D150" s="19"/>
      <c r="E150" s="19"/>
      <c r="F150" s="19"/>
      <c r="G150" s="19"/>
      <c r="H150" s="19"/>
      <c r="I150" s="20"/>
      <c r="J150" s="21"/>
      <c r="K150" s="20" t="str">
        <f>IF(OR($C150="",$I150=""),"",IF(Einstellungen!$B$4="Ja",0,ROUND($I150*$J150,2)))</f>
        <v/>
      </c>
      <c r="L150" s="20" t="str">
        <f t="shared" si="20"/>
        <v/>
      </c>
      <c r="M150" s="19" t="str">
        <f t="shared" si="21"/>
        <v/>
      </c>
      <c r="N150" s="19" t="str">
        <f t="shared" si="22"/>
        <v/>
      </c>
      <c r="O150" s="19" t="str">
        <f t="shared" si="23"/>
        <v/>
      </c>
      <c r="P150" s="19" t="str">
        <f t="shared" si="24"/>
        <v/>
      </c>
      <c r="Q150" s="19"/>
    </row>
    <row r="151" spans="1:17" x14ac:dyDescent="0.25">
      <c r="A151" s="18"/>
      <c r="B151" s="19"/>
      <c r="C151" s="19"/>
      <c r="D151" s="19"/>
      <c r="E151" s="19"/>
      <c r="F151" s="19"/>
      <c r="G151" s="19"/>
      <c r="H151" s="19"/>
      <c r="I151" s="20"/>
      <c r="J151" s="21"/>
      <c r="K151" s="20" t="str">
        <f>IF(OR($C151="",$I151=""),"",IF(Einstellungen!$B$4="Ja",0,ROUND($I151*$J151,2)))</f>
        <v/>
      </c>
      <c r="L151" s="20" t="str">
        <f t="shared" si="20"/>
        <v/>
      </c>
      <c r="M151" s="19" t="str">
        <f t="shared" si="21"/>
        <v/>
      </c>
      <c r="N151" s="19" t="str">
        <f t="shared" si="22"/>
        <v/>
      </c>
      <c r="O151" s="19" t="str">
        <f t="shared" si="23"/>
        <v/>
      </c>
      <c r="P151" s="19" t="str">
        <f t="shared" si="24"/>
        <v/>
      </c>
      <c r="Q151" s="19"/>
    </row>
    <row r="152" spans="1:17" x14ac:dyDescent="0.25">
      <c r="A152" s="18"/>
      <c r="B152" s="19"/>
      <c r="C152" s="19"/>
      <c r="D152" s="19"/>
      <c r="E152" s="19"/>
      <c r="F152" s="19"/>
      <c r="G152" s="19"/>
      <c r="H152" s="19"/>
      <c r="I152" s="20"/>
      <c r="J152" s="21"/>
      <c r="K152" s="20" t="str">
        <f>IF(OR($C152="",$I152=""),"",IF(Einstellungen!$B$4="Ja",0,ROUND($I152*$J152,2)))</f>
        <v/>
      </c>
      <c r="L152" s="20" t="str">
        <f t="shared" si="20"/>
        <v/>
      </c>
      <c r="M152" s="19" t="str">
        <f t="shared" si="21"/>
        <v/>
      </c>
      <c r="N152" s="19" t="str">
        <f t="shared" si="22"/>
        <v/>
      </c>
      <c r="O152" s="19" t="str">
        <f t="shared" si="23"/>
        <v/>
      </c>
      <c r="P152" s="19" t="str">
        <f t="shared" si="24"/>
        <v/>
      </c>
      <c r="Q152" s="19"/>
    </row>
    <row r="153" spans="1:17" x14ac:dyDescent="0.25">
      <c r="A153" s="18"/>
      <c r="B153" s="19"/>
      <c r="C153" s="19"/>
      <c r="D153" s="19"/>
      <c r="E153" s="19"/>
      <c r="F153" s="19"/>
      <c r="G153" s="19"/>
      <c r="H153" s="19"/>
      <c r="I153" s="20"/>
      <c r="J153" s="21"/>
      <c r="K153" s="20" t="str">
        <f>IF(OR($C153="",$I153=""),"",IF(Einstellungen!$B$4="Ja",0,ROUND($I153*$J153,2)))</f>
        <v/>
      </c>
      <c r="L153" s="20" t="str">
        <f t="shared" si="20"/>
        <v/>
      </c>
      <c r="M153" s="19" t="str">
        <f t="shared" si="21"/>
        <v/>
      </c>
      <c r="N153" s="19" t="str">
        <f t="shared" si="22"/>
        <v/>
      </c>
      <c r="O153" s="19" t="str">
        <f t="shared" si="23"/>
        <v/>
      </c>
      <c r="P153" s="19" t="str">
        <f t="shared" si="24"/>
        <v/>
      </c>
      <c r="Q153" s="19"/>
    </row>
    <row r="154" spans="1:17" x14ac:dyDescent="0.25">
      <c r="A154" s="18"/>
      <c r="B154" s="19"/>
      <c r="C154" s="19"/>
      <c r="D154" s="19"/>
      <c r="E154" s="19"/>
      <c r="F154" s="19"/>
      <c r="G154" s="19"/>
      <c r="H154" s="19"/>
      <c r="I154" s="20"/>
      <c r="J154" s="21"/>
      <c r="K154" s="20" t="str">
        <f>IF(OR($C154="",$I154=""),"",IF(Einstellungen!$B$4="Ja",0,ROUND($I154*$J154,2)))</f>
        <v/>
      </c>
      <c r="L154" s="20" t="str">
        <f t="shared" si="20"/>
        <v/>
      </c>
      <c r="M154" s="19" t="str">
        <f t="shared" si="21"/>
        <v/>
      </c>
      <c r="N154" s="19" t="str">
        <f t="shared" si="22"/>
        <v/>
      </c>
      <c r="O154" s="19" t="str">
        <f t="shared" si="23"/>
        <v/>
      </c>
      <c r="P154" s="19" t="str">
        <f t="shared" si="24"/>
        <v/>
      </c>
      <c r="Q154" s="19"/>
    </row>
    <row r="155" spans="1:17" x14ac:dyDescent="0.25">
      <c r="A155" s="18"/>
      <c r="B155" s="19"/>
      <c r="C155" s="19"/>
      <c r="D155" s="19"/>
      <c r="E155" s="19"/>
      <c r="F155" s="19"/>
      <c r="G155" s="19"/>
      <c r="H155" s="19"/>
      <c r="I155" s="20"/>
      <c r="J155" s="21"/>
      <c r="K155" s="20" t="str">
        <f>IF(OR($C155="",$I155=""),"",IF(Einstellungen!$B$4="Ja",0,ROUND($I155*$J155,2)))</f>
        <v/>
      </c>
      <c r="L155" s="20" t="str">
        <f t="shared" si="20"/>
        <v/>
      </c>
      <c r="M155" s="19" t="str">
        <f t="shared" si="21"/>
        <v/>
      </c>
      <c r="N155" s="19" t="str">
        <f t="shared" si="22"/>
        <v/>
      </c>
      <c r="O155" s="19" t="str">
        <f t="shared" si="23"/>
        <v/>
      </c>
      <c r="P155" s="19" t="str">
        <f t="shared" si="24"/>
        <v/>
      </c>
      <c r="Q155" s="19"/>
    </row>
    <row r="156" spans="1:17" x14ac:dyDescent="0.25">
      <c r="A156" s="18"/>
      <c r="B156" s="19"/>
      <c r="C156" s="19"/>
      <c r="D156" s="19"/>
      <c r="E156" s="19"/>
      <c r="F156" s="19"/>
      <c r="G156" s="19"/>
      <c r="H156" s="19"/>
      <c r="I156" s="20"/>
      <c r="J156" s="21"/>
      <c r="K156" s="20" t="str">
        <f>IF(OR($C156="",$I156=""),"",IF(Einstellungen!$B$4="Ja",0,ROUND($I156*$J156,2)))</f>
        <v/>
      </c>
      <c r="L156" s="20" t="str">
        <f t="shared" si="20"/>
        <v/>
      </c>
      <c r="M156" s="19" t="str">
        <f t="shared" si="21"/>
        <v/>
      </c>
      <c r="N156" s="19" t="str">
        <f t="shared" si="22"/>
        <v/>
      </c>
      <c r="O156" s="19" t="str">
        <f t="shared" si="23"/>
        <v/>
      </c>
      <c r="P156" s="19" t="str">
        <f t="shared" si="24"/>
        <v/>
      </c>
      <c r="Q156" s="19"/>
    </row>
    <row r="157" spans="1:17" x14ac:dyDescent="0.25">
      <c r="A157" s="18"/>
      <c r="B157" s="19"/>
      <c r="C157" s="19"/>
      <c r="D157" s="19"/>
      <c r="E157" s="19"/>
      <c r="F157" s="19"/>
      <c r="G157" s="19"/>
      <c r="H157" s="19"/>
      <c r="I157" s="20"/>
      <c r="J157" s="21"/>
      <c r="K157" s="20" t="str">
        <f>IF(OR($C157="",$I157=""),"",IF(Einstellungen!$B$4="Ja",0,ROUND($I157*$J157,2)))</f>
        <v/>
      </c>
      <c r="L157" s="20" t="str">
        <f t="shared" si="20"/>
        <v/>
      </c>
      <c r="M157" s="19" t="str">
        <f t="shared" si="21"/>
        <v/>
      </c>
      <c r="N157" s="19" t="str">
        <f t="shared" si="22"/>
        <v/>
      </c>
      <c r="O157" s="19" t="str">
        <f t="shared" si="23"/>
        <v/>
      </c>
      <c r="P157" s="19" t="str">
        <f t="shared" si="24"/>
        <v/>
      </c>
      <c r="Q157" s="19"/>
    </row>
    <row r="158" spans="1:17" x14ac:dyDescent="0.25">
      <c r="A158" s="18"/>
      <c r="B158" s="19"/>
      <c r="C158" s="19"/>
      <c r="D158" s="19"/>
      <c r="E158" s="19"/>
      <c r="F158" s="19"/>
      <c r="G158" s="19"/>
      <c r="H158" s="19"/>
      <c r="I158" s="20"/>
      <c r="J158" s="21"/>
      <c r="K158" s="20" t="str">
        <f>IF(OR($C158="",$I158=""),"",IF(Einstellungen!$B$4="Ja",0,ROUND($I158*$J158,2)))</f>
        <v/>
      </c>
      <c r="L158" s="20" t="str">
        <f t="shared" si="20"/>
        <v/>
      </c>
      <c r="M158" s="19" t="str">
        <f t="shared" si="21"/>
        <v/>
      </c>
      <c r="N158" s="19" t="str">
        <f t="shared" si="22"/>
        <v/>
      </c>
      <c r="O158" s="19" t="str">
        <f t="shared" si="23"/>
        <v/>
      </c>
      <c r="P158" s="19" t="str">
        <f t="shared" si="24"/>
        <v/>
      </c>
      <c r="Q158" s="19"/>
    </row>
    <row r="159" spans="1:17" x14ac:dyDescent="0.25">
      <c r="A159" s="18"/>
      <c r="B159" s="19"/>
      <c r="C159" s="19"/>
      <c r="D159" s="19"/>
      <c r="E159" s="19"/>
      <c r="F159" s="19"/>
      <c r="G159" s="19"/>
      <c r="H159" s="19"/>
      <c r="I159" s="20"/>
      <c r="J159" s="21"/>
      <c r="K159" s="20" t="str">
        <f>IF(OR($C159="",$I159=""),"",IF(Einstellungen!$B$4="Ja",0,ROUND($I159*$J159,2)))</f>
        <v/>
      </c>
      <c r="L159" s="20" t="str">
        <f t="shared" si="20"/>
        <v/>
      </c>
      <c r="M159" s="19" t="str">
        <f t="shared" si="21"/>
        <v/>
      </c>
      <c r="N159" s="19" t="str">
        <f t="shared" si="22"/>
        <v/>
      </c>
      <c r="O159" s="19" t="str">
        <f t="shared" si="23"/>
        <v/>
      </c>
      <c r="P159" s="19" t="str">
        <f t="shared" si="24"/>
        <v/>
      </c>
      <c r="Q159" s="19"/>
    </row>
    <row r="160" spans="1:17" x14ac:dyDescent="0.25">
      <c r="A160" s="18"/>
      <c r="B160" s="19"/>
      <c r="C160" s="19"/>
      <c r="D160" s="19"/>
      <c r="E160" s="19"/>
      <c r="F160" s="19"/>
      <c r="G160" s="19"/>
      <c r="H160" s="19"/>
      <c r="I160" s="20"/>
      <c r="J160" s="21"/>
      <c r="K160" s="20" t="str">
        <f>IF(OR($C160="",$I160=""),"",IF(Einstellungen!$B$4="Ja",0,ROUND($I160*$J160,2)))</f>
        <v/>
      </c>
      <c r="L160" s="20" t="str">
        <f t="shared" si="20"/>
        <v/>
      </c>
      <c r="M160" s="19" t="str">
        <f t="shared" si="21"/>
        <v/>
      </c>
      <c r="N160" s="19" t="str">
        <f t="shared" si="22"/>
        <v/>
      </c>
      <c r="O160" s="19" t="str">
        <f t="shared" si="23"/>
        <v/>
      </c>
      <c r="P160" s="19" t="str">
        <f t="shared" si="24"/>
        <v/>
      </c>
      <c r="Q160" s="19"/>
    </row>
    <row r="161" spans="1:17" x14ac:dyDescent="0.25">
      <c r="A161" s="18"/>
      <c r="B161" s="19"/>
      <c r="C161" s="19"/>
      <c r="D161" s="19"/>
      <c r="E161" s="19"/>
      <c r="F161" s="19"/>
      <c r="G161" s="19"/>
      <c r="H161" s="19"/>
      <c r="I161" s="20"/>
      <c r="J161" s="21"/>
      <c r="K161" s="20" t="str">
        <f>IF(OR($C161="",$I161=""),"",IF(Einstellungen!$B$4="Ja",0,ROUND($I161*$J161,2)))</f>
        <v/>
      </c>
      <c r="L161" s="20" t="str">
        <f t="shared" si="20"/>
        <v/>
      </c>
      <c r="M161" s="19" t="str">
        <f t="shared" si="21"/>
        <v/>
      </c>
      <c r="N161" s="19" t="str">
        <f t="shared" si="22"/>
        <v/>
      </c>
      <c r="O161" s="19" t="str">
        <f t="shared" si="23"/>
        <v/>
      </c>
      <c r="P161" s="19" t="str">
        <f t="shared" si="24"/>
        <v/>
      </c>
      <c r="Q161" s="19"/>
    </row>
    <row r="162" spans="1:17" x14ac:dyDescent="0.25">
      <c r="A162" s="18"/>
      <c r="B162" s="19"/>
      <c r="C162" s="19"/>
      <c r="D162" s="19"/>
      <c r="E162" s="19"/>
      <c r="F162" s="19"/>
      <c r="G162" s="19"/>
      <c r="H162" s="19"/>
      <c r="I162" s="20"/>
      <c r="J162" s="21"/>
      <c r="K162" s="20" t="str">
        <f>IF(OR($C162="",$I162=""),"",IF(Einstellungen!$B$4="Ja",0,ROUND($I162*$J162,2)))</f>
        <v/>
      </c>
      <c r="L162" s="20" t="str">
        <f t="shared" ref="L162:L193" si="25">IF(OR($C162="",$I162=""),"",$I162+$K162)</f>
        <v/>
      </c>
      <c r="M162" s="19" t="str">
        <f t="shared" ref="M162:M193" si="26">IF($D162="","",IF($D162="bezahlt","Ja","Nein"))</f>
        <v/>
      </c>
      <c r="N162" s="19" t="str">
        <f t="shared" ref="N162:N193" si="27">IF($A162="","",MONTH($A162))</f>
        <v/>
      </c>
      <c r="O162" s="19" t="str">
        <f t="shared" ref="O162:O193" si="28">IF($A162="","","Q"&amp;ROUNDUP(MONTH($A162)/3,0))</f>
        <v/>
      </c>
      <c r="P162" s="19" t="str">
        <f t="shared" ref="P162:P193" si="29">IF($A162="","",YEAR($A162))</f>
        <v/>
      </c>
      <c r="Q162" s="19"/>
    </row>
    <row r="163" spans="1:17" x14ac:dyDescent="0.25">
      <c r="A163" s="18"/>
      <c r="B163" s="19"/>
      <c r="C163" s="19"/>
      <c r="D163" s="19"/>
      <c r="E163" s="19"/>
      <c r="F163" s="19"/>
      <c r="G163" s="19"/>
      <c r="H163" s="19"/>
      <c r="I163" s="20"/>
      <c r="J163" s="21"/>
      <c r="K163" s="20" t="str">
        <f>IF(OR($C163="",$I163=""),"",IF(Einstellungen!$B$4="Ja",0,ROUND($I163*$J163,2)))</f>
        <v/>
      </c>
      <c r="L163" s="20" t="str">
        <f t="shared" si="25"/>
        <v/>
      </c>
      <c r="M163" s="19" t="str">
        <f t="shared" si="26"/>
        <v/>
      </c>
      <c r="N163" s="19" t="str">
        <f t="shared" si="27"/>
        <v/>
      </c>
      <c r="O163" s="19" t="str">
        <f t="shared" si="28"/>
        <v/>
      </c>
      <c r="P163" s="19" t="str">
        <f t="shared" si="29"/>
        <v/>
      </c>
      <c r="Q163" s="19"/>
    </row>
    <row r="164" spans="1:17" x14ac:dyDescent="0.25">
      <c r="A164" s="18"/>
      <c r="B164" s="19"/>
      <c r="C164" s="19"/>
      <c r="D164" s="19"/>
      <c r="E164" s="19"/>
      <c r="F164" s="19"/>
      <c r="G164" s="19"/>
      <c r="H164" s="19"/>
      <c r="I164" s="20"/>
      <c r="J164" s="21"/>
      <c r="K164" s="20" t="str">
        <f>IF(OR($C164="",$I164=""),"",IF(Einstellungen!$B$4="Ja",0,ROUND($I164*$J164,2)))</f>
        <v/>
      </c>
      <c r="L164" s="20" t="str">
        <f t="shared" si="25"/>
        <v/>
      </c>
      <c r="M164" s="19" t="str">
        <f t="shared" si="26"/>
        <v/>
      </c>
      <c r="N164" s="19" t="str">
        <f t="shared" si="27"/>
        <v/>
      </c>
      <c r="O164" s="19" t="str">
        <f t="shared" si="28"/>
        <v/>
      </c>
      <c r="P164" s="19" t="str">
        <f t="shared" si="29"/>
        <v/>
      </c>
      <c r="Q164" s="19"/>
    </row>
    <row r="165" spans="1:17" x14ac:dyDescent="0.25">
      <c r="A165" s="18"/>
      <c r="B165" s="19"/>
      <c r="C165" s="19"/>
      <c r="D165" s="19"/>
      <c r="E165" s="19"/>
      <c r="F165" s="19"/>
      <c r="G165" s="19"/>
      <c r="H165" s="19"/>
      <c r="I165" s="20"/>
      <c r="J165" s="21"/>
      <c r="K165" s="20" t="str">
        <f>IF(OR($C165="",$I165=""),"",IF(Einstellungen!$B$4="Ja",0,ROUND($I165*$J165,2)))</f>
        <v/>
      </c>
      <c r="L165" s="20" t="str">
        <f t="shared" si="25"/>
        <v/>
      </c>
      <c r="M165" s="19" t="str">
        <f t="shared" si="26"/>
        <v/>
      </c>
      <c r="N165" s="19" t="str">
        <f t="shared" si="27"/>
        <v/>
      </c>
      <c r="O165" s="19" t="str">
        <f t="shared" si="28"/>
        <v/>
      </c>
      <c r="P165" s="19" t="str">
        <f t="shared" si="29"/>
        <v/>
      </c>
      <c r="Q165" s="19"/>
    </row>
    <row r="166" spans="1:17" x14ac:dyDescent="0.25">
      <c r="A166" s="18"/>
      <c r="B166" s="19"/>
      <c r="C166" s="19"/>
      <c r="D166" s="19"/>
      <c r="E166" s="19"/>
      <c r="F166" s="19"/>
      <c r="G166" s="19"/>
      <c r="H166" s="19"/>
      <c r="I166" s="20"/>
      <c r="J166" s="21"/>
      <c r="K166" s="20" t="str">
        <f>IF(OR($C166="",$I166=""),"",IF(Einstellungen!$B$4="Ja",0,ROUND($I166*$J166,2)))</f>
        <v/>
      </c>
      <c r="L166" s="20" t="str">
        <f t="shared" si="25"/>
        <v/>
      </c>
      <c r="M166" s="19" t="str">
        <f t="shared" si="26"/>
        <v/>
      </c>
      <c r="N166" s="19" t="str">
        <f t="shared" si="27"/>
        <v/>
      </c>
      <c r="O166" s="19" t="str">
        <f t="shared" si="28"/>
        <v/>
      </c>
      <c r="P166" s="19" t="str">
        <f t="shared" si="29"/>
        <v/>
      </c>
      <c r="Q166" s="19"/>
    </row>
    <row r="167" spans="1:17" x14ac:dyDescent="0.25">
      <c r="A167" s="18"/>
      <c r="B167" s="19"/>
      <c r="C167" s="19"/>
      <c r="D167" s="19"/>
      <c r="E167" s="19"/>
      <c r="F167" s="19"/>
      <c r="G167" s="19"/>
      <c r="H167" s="19"/>
      <c r="I167" s="20"/>
      <c r="J167" s="21"/>
      <c r="K167" s="20" t="str">
        <f>IF(OR($C167="",$I167=""),"",IF(Einstellungen!$B$4="Ja",0,ROUND($I167*$J167,2)))</f>
        <v/>
      </c>
      <c r="L167" s="20" t="str">
        <f t="shared" si="25"/>
        <v/>
      </c>
      <c r="M167" s="19" t="str">
        <f t="shared" si="26"/>
        <v/>
      </c>
      <c r="N167" s="19" t="str">
        <f t="shared" si="27"/>
        <v/>
      </c>
      <c r="O167" s="19" t="str">
        <f t="shared" si="28"/>
        <v/>
      </c>
      <c r="P167" s="19" t="str">
        <f t="shared" si="29"/>
        <v/>
      </c>
      <c r="Q167" s="19"/>
    </row>
    <row r="168" spans="1:17" x14ac:dyDescent="0.25">
      <c r="A168" s="18"/>
      <c r="B168" s="19"/>
      <c r="C168" s="19"/>
      <c r="D168" s="19"/>
      <c r="E168" s="19"/>
      <c r="F168" s="19"/>
      <c r="G168" s="19"/>
      <c r="H168" s="19"/>
      <c r="I168" s="20"/>
      <c r="J168" s="21"/>
      <c r="K168" s="20" t="str">
        <f>IF(OR($C168="",$I168=""),"",IF(Einstellungen!$B$4="Ja",0,ROUND($I168*$J168,2)))</f>
        <v/>
      </c>
      <c r="L168" s="20" t="str">
        <f t="shared" si="25"/>
        <v/>
      </c>
      <c r="M168" s="19" t="str">
        <f t="shared" si="26"/>
        <v/>
      </c>
      <c r="N168" s="19" t="str">
        <f t="shared" si="27"/>
        <v/>
      </c>
      <c r="O168" s="19" t="str">
        <f t="shared" si="28"/>
        <v/>
      </c>
      <c r="P168" s="19" t="str">
        <f t="shared" si="29"/>
        <v/>
      </c>
      <c r="Q168" s="19"/>
    </row>
    <row r="169" spans="1:17" x14ac:dyDescent="0.25">
      <c r="A169" s="18"/>
      <c r="B169" s="19"/>
      <c r="C169" s="19"/>
      <c r="D169" s="19"/>
      <c r="E169" s="19"/>
      <c r="F169" s="19"/>
      <c r="G169" s="19"/>
      <c r="H169" s="19"/>
      <c r="I169" s="20"/>
      <c r="J169" s="21"/>
      <c r="K169" s="20" t="str">
        <f>IF(OR($C169="",$I169=""),"",IF(Einstellungen!$B$4="Ja",0,ROUND($I169*$J169,2)))</f>
        <v/>
      </c>
      <c r="L169" s="20" t="str">
        <f t="shared" si="25"/>
        <v/>
      </c>
      <c r="M169" s="19" t="str">
        <f t="shared" si="26"/>
        <v/>
      </c>
      <c r="N169" s="19" t="str">
        <f t="shared" si="27"/>
        <v/>
      </c>
      <c r="O169" s="19" t="str">
        <f t="shared" si="28"/>
        <v/>
      </c>
      <c r="P169" s="19" t="str">
        <f t="shared" si="29"/>
        <v/>
      </c>
      <c r="Q169" s="19"/>
    </row>
    <row r="170" spans="1:17" x14ac:dyDescent="0.25">
      <c r="A170" s="18"/>
      <c r="B170" s="19"/>
      <c r="C170" s="19"/>
      <c r="D170" s="19"/>
      <c r="E170" s="19"/>
      <c r="F170" s="19"/>
      <c r="G170" s="19"/>
      <c r="H170" s="19"/>
      <c r="I170" s="20"/>
      <c r="J170" s="21"/>
      <c r="K170" s="20" t="str">
        <f>IF(OR($C170="",$I170=""),"",IF(Einstellungen!$B$4="Ja",0,ROUND($I170*$J170,2)))</f>
        <v/>
      </c>
      <c r="L170" s="20" t="str">
        <f t="shared" si="25"/>
        <v/>
      </c>
      <c r="M170" s="19" t="str">
        <f t="shared" si="26"/>
        <v/>
      </c>
      <c r="N170" s="19" t="str">
        <f t="shared" si="27"/>
        <v/>
      </c>
      <c r="O170" s="19" t="str">
        <f t="shared" si="28"/>
        <v/>
      </c>
      <c r="P170" s="19" t="str">
        <f t="shared" si="29"/>
        <v/>
      </c>
      <c r="Q170" s="19"/>
    </row>
    <row r="171" spans="1:17" x14ac:dyDescent="0.25">
      <c r="A171" s="18"/>
      <c r="B171" s="19"/>
      <c r="C171" s="19"/>
      <c r="D171" s="19"/>
      <c r="E171" s="19"/>
      <c r="F171" s="19"/>
      <c r="G171" s="19"/>
      <c r="H171" s="19"/>
      <c r="I171" s="20"/>
      <c r="J171" s="21"/>
      <c r="K171" s="20" t="str">
        <f>IF(OR($C171="",$I171=""),"",IF(Einstellungen!$B$4="Ja",0,ROUND($I171*$J171,2)))</f>
        <v/>
      </c>
      <c r="L171" s="20" t="str">
        <f t="shared" si="25"/>
        <v/>
      </c>
      <c r="M171" s="19" t="str">
        <f t="shared" si="26"/>
        <v/>
      </c>
      <c r="N171" s="19" t="str">
        <f t="shared" si="27"/>
        <v/>
      </c>
      <c r="O171" s="19" t="str">
        <f t="shared" si="28"/>
        <v/>
      </c>
      <c r="P171" s="19" t="str">
        <f t="shared" si="29"/>
        <v/>
      </c>
      <c r="Q171" s="19"/>
    </row>
    <row r="172" spans="1:17" x14ac:dyDescent="0.25">
      <c r="A172" s="18"/>
      <c r="B172" s="19"/>
      <c r="C172" s="19"/>
      <c r="D172" s="19"/>
      <c r="E172" s="19"/>
      <c r="F172" s="19"/>
      <c r="G172" s="19"/>
      <c r="H172" s="19"/>
      <c r="I172" s="20"/>
      <c r="J172" s="21"/>
      <c r="K172" s="20" t="str">
        <f>IF(OR($C172="",$I172=""),"",IF(Einstellungen!$B$4="Ja",0,ROUND($I172*$J172,2)))</f>
        <v/>
      </c>
      <c r="L172" s="20" t="str">
        <f t="shared" si="25"/>
        <v/>
      </c>
      <c r="M172" s="19" t="str">
        <f t="shared" si="26"/>
        <v/>
      </c>
      <c r="N172" s="19" t="str">
        <f t="shared" si="27"/>
        <v/>
      </c>
      <c r="O172" s="19" t="str">
        <f t="shared" si="28"/>
        <v/>
      </c>
      <c r="P172" s="19" t="str">
        <f t="shared" si="29"/>
        <v/>
      </c>
      <c r="Q172" s="19"/>
    </row>
    <row r="173" spans="1:17" x14ac:dyDescent="0.25">
      <c r="A173" s="18"/>
      <c r="B173" s="19"/>
      <c r="C173" s="19"/>
      <c r="D173" s="19"/>
      <c r="E173" s="19"/>
      <c r="F173" s="19"/>
      <c r="G173" s="19"/>
      <c r="H173" s="19"/>
      <c r="I173" s="20"/>
      <c r="J173" s="21"/>
      <c r="K173" s="20" t="str">
        <f>IF(OR($C173="",$I173=""),"",IF(Einstellungen!$B$4="Ja",0,ROUND($I173*$J173,2)))</f>
        <v/>
      </c>
      <c r="L173" s="20" t="str">
        <f t="shared" si="25"/>
        <v/>
      </c>
      <c r="M173" s="19" t="str">
        <f t="shared" si="26"/>
        <v/>
      </c>
      <c r="N173" s="19" t="str">
        <f t="shared" si="27"/>
        <v/>
      </c>
      <c r="O173" s="19" t="str">
        <f t="shared" si="28"/>
        <v/>
      </c>
      <c r="P173" s="19" t="str">
        <f t="shared" si="29"/>
        <v/>
      </c>
      <c r="Q173" s="19"/>
    </row>
    <row r="174" spans="1:17" x14ac:dyDescent="0.25">
      <c r="A174" s="18"/>
      <c r="B174" s="19"/>
      <c r="C174" s="19"/>
      <c r="D174" s="19"/>
      <c r="E174" s="19"/>
      <c r="F174" s="19"/>
      <c r="G174" s="19"/>
      <c r="H174" s="19"/>
      <c r="I174" s="20"/>
      <c r="J174" s="21"/>
      <c r="K174" s="20" t="str">
        <f>IF(OR($C174="",$I174=""),"",IF(Einstellungen!$B$4="Ja",0,ROUND($I174*$J174,2)))</f>
        <v/>
      </c>
      <c r="L174" s="20" t="str">
        <f t="shared" si="25"/>
        <v/>
      </c>
      <c r="M174" s="19" t="str">
        <f t="shared" si="26"/>
        <v/>
      </c>
      <c r="N174" s="19" t="str">
        <f t="shared" si="27"/>
        <v/>
      </c>
      <c r="O174" s="19" t="str">
        <f t="shared" si="28"/>
        <v/>
      </c>
      <c r="P174" s="19" t="str">
        <f t="shared" si="29"/>
        <v/>
      </c>
      <c r="Q174" s="19"/>
    </row>
    <row r="175" spans="1:17" x14ac:dyDescent="0.25">
      <c r="A175" s="18"/>
      <c r="B175" s="19"/>
      <c r="C175" s="19"/>
      <c r="D175" s="19"/>
      <c r="E175" s="19"/>
      <c r="F175" s="19"/>
      <c r="G175" s="19"/>
      <c r="H175" s="19"/>
      <c r="I175" s="20"/>
      <c r="J175" s="21"/>
      <c r="K175" s="20" t="str">
        <f>IF(OR($C175="",$I175=""),"",IF(Einstellungen!$B$4="Ja",0,ROUND($I175*$J175,2)))</f>
        <v/>
      </c>
      <c r="L175" s="20" t="str">
        <f t="shared" si="25"/>
        <v/>
      </c>
      <c r="M175" s="19" t="str">
        <f t="shared" si="26"/>
        <v/>
      </c>
      <c r="N175" s="19" t="str">
        <f t="shared" si="27"/>
        <v/>
      </c>
      <c r="O175" s="19" t="str">
        <f t="shared" si="28"/>
        <v/>
      </c>
      <c r="P175" s="19" t="str">
        <f t="shared" si="29"/>
        <v/>
      </c>
      <c r="Q175" s="19"/>
    </row>
    <row r="176" spans="1:17" x14ac:dyDescent="0.25">
      <c r="A176" s="18"/>
      <c r="B176" s="19"/>
      <c r="C176" s="19"/>
      <c r="D176" s="19"/>
      <c r="E176" s="19"/>
      <c r="F176" s="19"/>
      <c r="G176" s="19"/>
      <c r="H176" s="19"/>
      <c r="I176" s="20"/>
      <c r="J176" s="21"/>
      <c r="K176" s="20" t="str">
        <f>IF(OR($C176="",$I176=""),"",IF(Einstellungen!$B$4="Ja",0,ROUND($I176*$J176,2)))</f>
        <v/>
      </c>
      <c r="L176" s="20" t="str">
        <f t="shared" si="25"/>
        <v/>
      </c>
      <c r="M176" s="19" t="str">
        <f t="shared" si="26"/>
        <v/>
      </c>
      <c r="N176" s="19" t="str">
        <f t="shared" si="27"/>
        <v/>
      </c>
      <c r="O176" s="19" t="str">
        <f t="shared" si="28"/>
        <v/>
      </c>
      <c r="P176" s="19" t="str">
        <f t="shared" si="29"/>
        <v/>
      </c>
      <c r="Q176" s="19"/>
    </row>
    <row r="177" spans="1:17" x14ac:dyDescent="0.25">
      <c r="A177" s="18"/>
      <c r="B177" s="19"/>
      <c r="C177" s="19"/>
      <c r="D177" s="19"/>
      <c r="E177" s="19"/>
      <c r="F177" s="19"/>
      <c r="G177" s="19"/>
      <c r="H177" s="19"/>
      <c r="I177" s="20"/>
      <c r="J177" s="21"/>
      <c r="K177" s="20" t="str">
        <f>IF(OR($C177="",$I177=""),"",IF(Einstellungen!$B$4="Ja",0,ROUND($I177*$J177,2)))</f>
        <v/>
      </c>
      <c r="L177" s="20" t="str">
        <f t="shared" si="25"/>
        <v/>
      </c>
      <c r="M177" s="19" t="str">
        <f t="shared" si="26"/>
        <v/>
      </c>
      <c r="N177" s="19" t="str">
        <f t="shared" si="27"/>
        <v/>
      </c>
      <c r="O177" s="19" t="str">
        <f t="shared" si="28"/>
        <v/>
      </c>
      <c r="P177" s="19" t="str">
        <f t="shared" si="29"/>
        <v/>
      </c>
      <c r="Q177" s="19"/>
    </row>
    <row r="178" spans="1:17" x14ac:dyDescent="0.25">
      <c r="A178" s="18"/>
      <c r="B178" s="19"/>
      <c r="C178" s="19"/>
      <c r="D178" s="19"/>
      <c r="E178" s="19"/>
      <c r="F178" s="19"/>
      <c r="G178" s="19"/>
      <c r="H178" s="19"/>
      <c r="I178" s="20"/>
      <c r="J178" s="21"/>
      <c r="K178" s="20" t="str">
        <f>IF(OR($C178="",$I178=""),"",IF(Einstellungen!$B$4="Ja",0,ROUND($I178*$J178,2)))</f>
        <v/>
      </c>
      <c r="L178" s="20" t="str">
        <f t="shared" si="25"/>
        <v/>
      </c>
      <c r="M178" s="19" t="str">
        <f t="shared" si="26"/>
        <v/>
      </c>
      <c r="N178" s="19" t="str">
        <f t="shared" si="27"/>
        <v/>
      </c>
      <c r="O178" s="19" t="str">
        <f t="shared" si="28"/>
        <v/>
      </c>
      <c r="P178" s="19" t="str">
        <f t="shared" si="29"/>
        <v/>
      </c>
      <c r="Q178" s="19"/>
    </row>
    <row r="179" spans="1:17" x14ac:dyDescent="0.25">
      <c r="A179" s="18"/>
      <c r="B179" s="19"/>
      <c r="C179" s="19"/>
      <c r="D179" s="19"/>
      <c r="E179" s="19"/>
      <c r="F179" s="19"/>
      <c r="G179" s="19"/>
      <c r="H179" s="19"/>
      <c r="I179" s="20"/>
      <c r="J179" s="21"/>
      <c r="K179" s="20" t="str">
        <f>IF(OR($C179="",$I179=""),"",IF(Einstellungen!$B$4="Ja",0,ROUND($I179*$J179,2)))</f>
        <v/>
      </c>
      <c r="L179" s="20" t="str">
        <f t="shared" si="25"/>
        <v/>
      </c>
      <c r="M179" s="19" t="str">
        <f t="shared" si="26"/>
        <v/>
      </c>
      <c r="N179" s="19" t="str">
        <f t="shared" si="27"/>
        <v/>
      </c>
      <c r="O179" s="19" t="str">
        <f t="shared" si="28"/>
        <v/>
      </c>
      <c r="P179" s="19" t="str">
        <f t="shared" si="29"/>
        <v/>
      </c>
      <c r="Q179" s="19"/>
    </row>
    <row r="180" spans="1:17" x14ac:dyDescent="0.25">
      <c r="A180" s="18"/>
      <c r="B180" s="19"/>
      <c r="C180" s="19"/>
      <c r="D180" s="19"/>
      <c r="E180" s="19"/>
      <c r="F180" s="19"/>
      <c r="G180" s="19"/>
      <c r="H180" s="19"/>
      <c r="I180" s="20"/>
      <c r="J180" s="21"/>
      <c r="K180" s="20" t="str">
        <f>IF(OR($C180="",$I180=""),"",IF(Einstellungen!$B$4="Ja",0,ROUND($I180*$J180,2)))</f>
        <v/>
      </c>
      <c r="L180" s="20" t="str">
        <f t="shared" si="25"/>
        <v/>
      </c>
      <c r="M180" s="19" t="str">
        <f t="shared" si="26"/>
        <v/>
      </c>
      <c r="N180" s="19" t="str">
        <f t="shared" si="27"/>
        <v/>
      </c>
      <c r="O180" s="19" t="str">
        <f t="shared" si="28"/>
        <v/>
      </c>
      <c r="P180" s="19" t="str">
        <f t="shared" si="29"/>
        <v/>
      </c>
      <c r="Q180" s="19"/>
    </row>
    <row r="181" spans="1:17" x14ac:dyDescent="0.25">
      <c r="A181" s="18"/>
      <c r="B181" s="19"/>
      <c r="C181" s="19"/>
      <c r="D181" s="19"/>
      <c r="E181" s="19"/>
      <c r="F181" s="19"/>
      <c r="G181" s="19"/>
      <c r="H181" s="19"/>
      <c r="I181" s="20"/>
      <c r="J181" s="21"/>
      <c r="K181" s="20" t="str">
        <f>IF(OR($C181="",$I181=""),"",IF(Einstellungen!$B$4="Ja",0,ROUND($I181*$J181,2)))</f>
        <v/>
      </c>
      <c r="L181" s="20" t="str">
        <f t="shared" si="25"/>
        <v/>
      </c>
      <c r="M181" s="19" t="str">
        <f t="shared" si="26"/>
        <v/>
      </c>
      <c r="N181" s="19" t="str">
        <f t="shared" si="27"/>
        <v/>
      </c>
      <c r="O181" s="19" t="str">
        <f t="shared" si="28"/>
        <v/>
      </c>
      <c r="P181" s="19" t="str">
        <f t="shared" si="29"/>
        <v/>
      </c>
      <c r="Q181" s="19"/>
    </row>
    <row r="182" spans="1:17" x14ac:dyDescent="0.25">
      <c r="A182" s="18"/>
      <c r="B182" s="19"/>
      <c r="C182" s="19"/>
      <c r="D182" s="19"/>
      <c r="E182" s="19"/>
      <c r="F182" s="19"/>
      <c r="G182" s="19"/>
      <c r="H182" s="19"/>
      <c r="I182" s="20"/>
      <c r="J182" s="21"/>
      <c r="K182" s="20" t="str">
        <f>IF(OR($C182="",$I182=""),"",IF(Einstellungen!$B$4="Ja",0,ROUND($I182*$J182,2)))</f>
        <v/>
      </c>
      <c r="L182" s="20" t="str">
        <f t="shared" si="25"/>
        <v/>
      </c>
      <c r="M182" s="19" t="str">
        <f t="shared" si="26"/>
        <v/>
      </c>
      <c r="N182" s="19" t="str">
        <f t="shared" si="27"/>
        <v/>
      </c>
      <c r="O182" s="19" t="str">
        <f t="shared" si="28"/>
        <v/>
      </c>
      <c r="P182" s="19" t="str">
        <f t="shared" si="29"/>
        <v/>
      </c>
      <c r="Q182" s="19"/>
    </row>
    <row r="183" spans="1:17" x14ac:dyDescent="0.25">
      <c r="A183" s="18"/>
      <c r="B183" s="19"/>
      <c r="C183" s="19"/>
      <c r="D183" s="19"/>
      <c r="E183" s="19"/>
      <c r="F183" s="19"/>
      <c r="G183" s="19"/>
      <c r="H183" s="19"/>
      <c r="I183" s="20"/>
      <c r="J183" s="21"/>
      <c r="K183" s="20" t="str">
        <f>IF(OR($C183="",$I183=""),"",IF(Einstellungen!$B$4="Ja",0,ROUND($I183*$J183,2)))</f>
        <v/>
      </c>
      <c r="L183" s="20" t="str">
        <f t="shared" si="25"/>
        <v/>
      </c>
      <c r="M183" s="19" t="str">
        <f t="shared" si="26"/>
        <v/>
      </c>
      <c r="N183" s="19" t="str">
        <f t="shared" si="27"/>
        <v/>
      </c>
      <c r="O183" s="19" t="str">
        <f t="shared" si="28"/>
        <v/>
      </c>
      <c r="P183" s="19" t="str">
        <f t="shared" si="29"/>
        <v/>
      </c>
      <c r="Q183" s="19"/>
    </row>
    <row r="184" spans="1:17" x14ac:dyDescent="0.25">
      <c r="A184" s="18"/>
      <c r="B184" s="19"/>
      <c r="C184" s="19"/>
      <c r="D184" s="19"/>
      <c r="E184" s="19"/>
      <c r="F184" s="19"/>
      <c r="G184" s="19"/>
      <c r="H184" s="19"/>
      <c r="I184" s="20"/>
      <c r="J184" s="21"/>
      <c r="K184" s="20" t="str">
        <f>IF(OR($C184="",$I184=""),"",IF(Einstellungen!$B$4="Ja",0,ROUND($I184*$J184,2)))</f>
        <v/>
      </c>
      <c r="L184" s="20" t="str">
        <f t="shared" si="25"/>
        <v/>
      </c>
      <c r="M184" s="19" t="str">
        <f t="shared" si="26"/>
        <v/>
      </c>
      <c r="N184" s="19" t="str">
        <f t="shared" si="27"/>
        <v/>
      </c>
      <c r="O184" s="19" t="str">
        <f t="shared" si="28"/>
        <v/>
      </c>
      <c r="P184" s="19" t="str">
        <f t="shared" si="29"/>
        <v/>
      </c>
      <c r="Q184" s="19"/>
    </row>
    <row r="185" spans="1:17" x14ac:dyDescent="0.25">
      <c r="A185" s="18"/>
      <c r="B185" s="19"/>
      <c r="C185" s="19"/>
      <c r="D185" s="19"/>
      <c r="E185" s="19"/>
      <c r="F185" s="19"/>
      <c r="G185" s="19"/>
      <c r="H185" s="19"/>
      <c r="I185" s="20"/>
      <c r="J185" s="21"/>
      <c r="K185" s="20" t="str">
        <f>IF(OR($C185="",$I185=""),"",IF(Einstellungen!$B$4="Ja",0,ROUND($I185*$J185,2)))</f>
        <v/>
      </c>
      <c r="L185" s="20" t="str">
        <f t="shared" si="25"/>
        <v/>
      </c>
      <c r="M185" s="19" t="str">
        <f t="shared" si="26"/>
        <v/>
      </c>
      <c r="N185" s="19" t="str">
        <f t="shared" si="27"/>
        <v/>
      </c>
      <c r="O185" s="19" t="str">
        <f t="shared" si="28"/>
        <v/>
      </c>
      <c r="P185" s="19" t="str">
        <f t="shared" si="29"/>
        <v/>
      </c>
      <c r="Q185" s="19"/>
    </row>
    <row r="186" spans="1:17" x14ac:dyDescent="0.25">
      <c r="A186" s="18"/>
      <c r="B186" s="19"/>
      <c r="C186" s="19"/>
      <c r="D186" s="19"/>
      <c r="E186" s="19"/>
      <c r="F186" s="19"/>
      <c r="G186" s="19"/>
      <c r="H186" s="19"/>
      <c r="I186" s="20"/>
      <c r="J186" s="21"/>
      <c r="K186" s="20" t="str">
        <f>IF(OR($C186="",$I186=""),"",IF(Einstellungen!$B$4="Ja",0,ROUND($I186*$J186,2)))</f>
        <v/>
      </c>
      <c r="L186" s="20" t="str">
        <f t="shared" si="25"/>
        <v/>
      </c>
      <c r="M186" s="19" t="str">
        <f t="shared" si="26"/>
        <v/>
      </c>
      <c r="N186" s="19" t="str">
        <f t="shared" si="27"/>
        <v/>
      </c>
      <c r="O186" s="19" t="str">
        <f t="shared" si="28"/>
        <v/>
      </c>
      <c r="P186" s="19" t="str">
        <f t="shared" si="29"/>
        <v/>
      </c>
      <c r="Q186" s="19"/>
    </row>
    <row r="187" spans="1:17" x14ac:dyDescent="0.25">
      <c r="A187" s="18"/>
      <c r="B187" s="19"/>
      <c r="C187" s="19"/>
      <c r="D187" s="19"/>
      <c r="E187" s="19"/>
      <c r="F187" s="19"/>
      <c r="G187" s="19"/>
      <c r="H187" s="19"/>
      <c r="I187" s="20"/>
      <c r="J187" s="21"/>
      <c r="K187" s="20" t="str">
        <f>IF(OR($C187="",$I187=""),"",IF(Einstellungen!$B$4="Ja",0,ROUND($I187*$J187,2)))</f>
        <v/>
      </c>
      <c r="L187" s="20" t="str">
        <f t="shared" si="25"/>
        <v/>
      </c>
      <c r="M187" s="19" t="str">
        <f t="shared" si="26"/>
        <v/>
      </c>
      <c r="N187" s="19" t="str">
        <f t="shared" si="27"/>
        <v/>
      </c>
      <c r="O187" s="19" t="str">
        <f t="shared" si="28"/>
        <v/>
      </c>
      <c r="P187" s="19" t="str">
        <f t="shared" si="29"/>
        <v/>
      </c>
      <c r="Q187" s="19"/>
    </row>
    <row r="188" spans="1:17" x14ac:dyDescent="0.25">
      <c r="A188" s="18"/>
      <c r="B188" s="19"/>
      <c r="C188" s="19"/>
      <c r="D188" s="19"/>
      <c r="E188" s="19"/>
      <c r="F188" s="19"/>
      <c r="G188" s="19"/>
      <c r="H188" s="19"/>
      <c r="I188" s="20"/>
      <c r="J188" s="21"/>
      <c r="K188" s="20" t="str">
        <f>IF(OR($C188="",$I188=""),"",IF(Einstellungen!$B$4="Ja",0,ROUND($I188*$J188,2)))</f>
        <v/>
      </c>
      <c r="L188" s="20" t="str">
        <f t="shared" si="25"/>
        <v/>
      </c>
      <c r="M188" s="19" t="str">
        <f t="shared" si="26"/>
        <v/>
      </c>
      <c r="N188" s="19" t="str">
        <f t="shared" si="27"/>
        <v/>
      </c>
      <c r="O188" s="19" t="str">
        <f t="shared" si="28"/>
        <v/>
      </c>
      <c r="P188" s="19" t="str">
        <f t="shared" si="29"/>
        <v/>
      </c>
      <c r="Q188" s="19"/>
    </row>
    <row r="189" spans="1:17" x14ac:dyDescent="0.25">
      <c r="A189" s="18"/>
      <c r="B189" s="19"/>
      <c r="C189" s="19"/>
      <c r="D189" s="19"/>
      <c r="E189" s="19"/>
      <c r="F189" s="19"/>
      <c r="G189" s="19"/>
      <c r="H189" s="19"/>
      <c r="I189" s="20"/>
      <c r="J189" s="21"/>
      <c r="K189" s="20" t="str">
        <f>IF(OR($C189="",$I189=""),"",IF(Einstellungen!$B$4="Ja",0,ROUND($I189*$J189,2)))</f>
        <v/>
      </c>
      <c r="L189" s="20" t="str">
        <f t="shared" si="25"/>
        <v/>
      </c>
      <c r="M189" s="19" t="str">
        <f t="shared" si="26"/>
        <v/>
      </c>
      <c r="N189" s="19" t="str">
        <f t="shared" si="27"/>
        <v/>
      </c>
      <c r="O189" s="19" t="str">
        <f t="shared" si="28"/>
        <v/>
      </c>
      <c r="P189" s="19" t="str">
        <f t="shared" si="29"/>
        <v/>
      </c>
      <c r="Q189" s="19"/>
    </row>
    <row r="190" spans="1:17" x14ac:dyDescent="0.25">
      <c r="A190" s="18"/>
      <c r="B190" s="19"/>
      <c r="C190" s="19"/>
      <c r="D190" s="19"/>
      <c r="E190" s="19"/>
      <c r="F190" s="19"/>
      <c r="G190" s="19"/>
      <c r="H190" s="19"/>
      <c r="I190" s="20"/>
      <c r="J190" s="21"/>
      <c r="K190" s="20" t="str">
        <f>IF(OR($C190="",$I190=""),"",IF(Einstellungen!$B$4="Ja",0,ROUND($I190*$J190,2)))</f>
        <v/>
      </c>
      <c r="L190" s="20" t="str">
        <f t="shared" si="25"/>
        <v/>
      </c>
      <c r="M190" s="19" t="str">
        <f t="shared" si="26"/>
        <v/>
      </c>
      <c r="N190" s="19" t="str">
        <f t="shared" si="27"/>
        <v/>
      </c>
      <c r="O190" s="19" t="str">
        <f t="shared" si="28"/>
        <v/>
      </c>
      <c r="P190" s="19" t="str">
        <f t="shared" si="29"/>
        <v/>
      </c>
      <c r="Q190" s="19"/>
    </row>
    <row r="191" spans="1:17" x14ac:dyDescent="0.25">
      <c r="A191" s="18"/>
      <c r="B191" s="19"/>
      <c r="C191" s="19"/>
      <c r="D191" s="19"/>
      <c r="E191" s="19"/>
      <c r="F191" s="19"/>
      <c r="G191" s="19"/>
      <c r="H191" s="19"/>
      <c r="I191" s="20"/>
      <c r="J191" s="21"/>
      <c r="K191" s="20" t="str">
        <f>IF(OR($C191="",$I191=""),"",IF(Einstellungen!$B$4="Ja",0,ROUND($I191*$J191,2)))</f>
        <v/>
      </c>
      <c r="L191" s="20" t="str">
        <f t="shared" si="25"/>
        <v/>
      </c>
      <c r="M191" s="19" t="str">
        <f t="shared" si="26"/>
        <v/>
      </c>
      <c r="N191" s="19" t="str">
        <f t="shared" si="27"/>
        <v/>
      </c>
      <c r="O191" s="19" t="str">
        <f t="shared" si="28"/>
        <v/>
      </c>
      <c r="P191" s="19" t="str">
        <f t="shared" si="29"/>
        <v/>
      </c>
      <c r="Q191" s="19"/>
    </row>
    <row r="192" spans="1:17" x14ac:dyDescent="0.25">
      <c r="A192" s="18"/>
      <c r="B192" s="19"/>
      <c r="C192" s="19"/>
      <c r="D192" s="19"/>
      <c r="E192" s="19"/>
      <c r="F192" s="19"/>
      <c r="G192" s="19"/>
      <c r="H192" s="19"/>
      <c r="I192" s="20"/>
      <c r="J192" s="21"/>
      <c r="K192" s="20" t="str">
        <f>IF(OR($C192="",$I192=""),"",IF(Einstellungen!$B$4="Ja",0,ROUND($I192*$J192,2)))</f>
        <v/>
      </c>
      <c r="L192" s="20" t="str">
        <f t="shared" si="25"/>
        <v/>
      </c>
      <c r="M192" s="19" t="str">
        <f t="shared" si="26"/>
        <v/>
      </c>
      <c r="N192" s="19" t="str">
        <f t="shared" si="27"/>
        <v/>
      </c>
      <c r="O192" s="19" t="str">
        <f t="shared" si="28"/>
        <v/>
      </c>
      <c r="P192" s="19" t="str">
        <f t="shared" si="29"/>
        <v/>
      </c>
      <c r="Q192" s="19"/>
    </row>
    <row r="193" spans="1:17" x14ac:dyDescent="0.25">
      <c r="A193" s="18"/>
      <c r="B193" s="19"/>
      <c r="C193" s="19"/>
      <c r="D193" s="19"/>
      <c r="E193" s="19"/>
      <c r="F193" s="19"/>
      <c r="G193" s="19"/>
      <c r="H193" s="19"/>
      <c r="I193" s="20"/>
      <c r="J193" s="21"/>
      <c r="K193" s="20" t="str">
        <f>IF(OR($C193="",$I193=""),"",IF(Einstellungen!$B$4="Ja",0,ROUND($I193*$J193,2)))</f>
        <v/>
      </c>
      <c r="L193" s="20" t="str">
        <f t="shared" si="25"/>
        <v/>
      </c>
      <c r="M193" s="19" t="str">
        <f t="shared" si="26"/>
        <v/>
      </c>
      <c r="N193" s="19" t="str">
        <f t="shared" si="27"/>
        <v/>
      </c>
      <c r="O193" s="19" t="str">
        <f t="shared" si="28"/>
        <v/>
      </c>
      <c r="P193" s="19" t="str">
        <f t="shared" si="29"/>
        <v/>
      </c>
      <c r="Q193" s="19"/>
    </row>
    <row r="194" spans="1:17" x14ac:dyDescent="0.25">
      <c r="A194" s="18"/>
      <c r="B194" s="19"/>
      <c r="C194" s="19"/>
      <c r="D194" s="19"/>
      <c r="E194" s="19"/>
      <c r="F194" s="19"/>
      <c r="G194" s="19"/>
      <c r="H194" s="19"/>
      <c r="I194" s="20"/>
      <c r="J194" s="21"/>
      <c r="K194" s="20" t="str">
        <f>IF(OR($C194="",$I194=""),"",IF(Einstellungen!$B$4="Ja",0,ROUND($I194*$J194,2)))</f>
        <v/>
      </c>
      <c r="L194" s="20" t="str">
        <f t="shared" ref="L194:L201" si="30">IF(OR($C194="",$I194=""),"",$I194+$K194)</f>
        <v/>
      </c>
      <c r="M194" s="19" t="str">
        <f t="shared" ref="M194:M201" si="31">IF($D194="","",IF($D194="bezahlt","Ja","Nein"))</f>
        <v/>
      </c>
      <c r="N194" s="19" t="str">
        <f t="shared" ref="N194:N201" si="32">IF($A194="","",MONTH($A194))</f>
        <v/>
      </c>
      <c r="O194" s="19" t="str">
        <f t="shared" ref="O194:O201" si="33">IF($A194="","","Q"&amp;ROUNDUP(MONTH($A194)/3,0))</f>
        <v/>
      </c>
      <c r="P194" s="19" t="str">
        <f t="shared" ref="P194:P201" si="34">IF($A194="","",YEAR($A194))</f>
        <v/>
      </c>
      <c r="Q194" s="19"/>
    </row>
    <row r="195" spans="1:17" x14ac:dyDescent="0.25">
      <c r="A195" s="18"/>
      <c r="B195" s="19"/>
      <c r="C195" s="19"/>
      <c r="D195" s="19"/>
      <c r="E195" s="19"/>
      <c r="F195" s="19"/>
      <c r="G195" s="19"/>
      <c r="H195" s="19"/>
      <c r="I195" s="20"/>
      <c r="J195" s="21"/>
      <c r="K195" s="20" t="str">
        <f>IF(OR($C195="",$I195=""),"",IF(Einstellungen!$B$4="Ja",0,ROUND($I195*$J195,2)))</f>
        <v/>
      </c>
      <c r="L195" s="20" t="str">
        <f t="shared" si="30"/>
        <v/>
      </c>
      <c r="M195" s="19" t="str">
        <f t="shared" si="31"/>
        <v/>
      </c>
      <c r="N195" s="19" t="str">
        <f t="shared" si="32"/>
        <v/>
      </c>
      <c r="O195" s="19" t="str">
        <f t="shared" si="33"/>
        <v/>
      </c>
      <c r="P195" s="19" t="str">
        <f t="shared" si="34"/>
        <v/>
      </c>
      <c r="Q195" s="19"/>
    </row>
    <row r="196" spans="1:17" x14ac:dyDescent="0.25">
      <c r="A196" s="18"/>
      <c r="B196" s="19"/>
      <c r="C196" s="19"/>
      <c r="D196" s="19"/>
      <c r="E196" s="19"/>
      <c r="F196" s="19"/>
      <c r="G196" s="19"/>
      <c r="H196" s="19"/>
      <c r="I196" s="20"/>
      <c r="J196" s="21"/>
      <c r="K196" s="20" t="str">
        <f>IF(OR($C196="",$I196=""),"",IF(Einstellungen!$B$4="Ja",0,ROUND($I196*$J196,2)))</f>
        <v/>
      </c>
      <c r="L196" s="20" t="str">
        <f t="shared" si="30"/>
        <v/>
      </c>
      <c r="M196" s="19" t="str">
        <f t="shared" si="31"/>
        <v/>
      </c>
      <c r="N196" s="19" t="str">
        <f t="shared" si="32"/>
        <v/>
      </c>
      <c r="O196" s="19" t="str">
        <f t="shared" si="33"/>
        <v/>
      </c>
      <c r="P196" s="19" t="str">
        <f t="shared" si="34"/>
        <v/>
      </c>
      <c r="Q196" s="19"/>
    </row>
    <row r="197" spans="1:17" x14ac:dyDescent="0.25">
      <c r="A197" s="18"/>
      <c r="B197" s="19"/>
      <c r="C197" s="19"/>
      <c r="D197" s="19"/>
      <c r="E197" s="19"/>
      <c r="F197" s="19"/>
      <c r="G197" s="19"/>
      <c r="H197" s="19"/>
      <c r="I197" s="20"/>
      <c r="J197" s="21"/>
      <c r="K197" s="20" t="str">
        <f>IF(OR($C197="",$I197=""),"",IF(Einstellungen!$B$4="Ja",0,ROUND($I197*$J197,2)))</f>
        <v/>
      </c>
      <c r="L197" s="20" t="str">
        <f t="shared" si="30"/>
        <v/>
      </c>
      <c r="M197" s="19" t="str">
        <f t="shared" si="31"/>
        <v/>
      </c>
      <c r="N197" s="19" t="str">
        <f t="shared" si="32"/>
        <v/>
      </c>
      <c r="O197" s="19" t="str">
        <f t="shared" si="33"/>
        <v/>
      </c>
      <c r="P197" s="19" t="str">
        <f t="shared" si="34"/>
        <v/>
      </c>
      <c r="Q197" s="19"/>
    </row>
    <row r="198" spans="1:17" x14ac:dyDescent="0.25">
      <c r="A198" s="18"/>
      <c r="B198" s="19"/>
      <c r="C198" s="19"/>
      <c r="D198" s="19"/>
      <c r="E198" s="19"/>
      <c r="F198" s="19"/>
      <c r="G198" s="19"/>
      <c r="H198" s="19"/>
      <c r="I198" s="20"/>
      <c r="J198" s="21"/>
      <c r="K198" s="20" t="str">
        <f>IF(OR($C198="",$I198=""),"",IF(Einstellungen!$B$4="Ja",0,ROUND($I198*$J198,2)))</f>
        <v/>
      </c>
      <c r="L198" s="20" t="str">
        <f t="shared" si="30"/>
        <v/>
      </c>
      <c r="M198" s="19" t="str">
        <f t="shared" si="31"/>
        <v/>
      </c>
      <c r="N198" s="19" t="str">
        <f t="shared" si="32"/>
        <v/>
      </c>
      <c r="O198" s="19" t="str">
        <f t="shared" si="33"/>
        <v/>
      </c>
      <c r="P198" s="19" t="str">
        <f t="shared" si="34"/>
        <v/>
      </c>
      <c r="Q198" s="19"/>
    </row>
    <row r="199" spans="1:17" x14ac:dyDescent="0.25">
      <c r="A199" s="18"/>
      <c r="B199" s="19"/>
      <c r="C199" s="19"/>
      <c r="D199" s="19"/>
      <c r="E199" s="19"/>
      <c r="F199" s="19"/>
      <c r="G199" s="19"/>
      <c r="H199" s="19"/>
      <c r="I199" s="20"/>
      <c r="J199" s="21"/>
      <c r="K199" s="20" t="str">
        <f>IF(OR($C199="",$I199=""),"",IF(Einstellungen!$B$4="Ja",0,ROUND($I199*$J199,2)))</f>
        <v/>
      </c>
      <c r="L199" s="20" t="str">
        <f t="shared" si="30"/>
        <v/>
      </c>
      <c r="M199" s="19" t="str">
        <f t="shared" si="31"/>
        <v/>
      </c>
      <c r="N199" s="19" t="str">
        <f t="shared" si="32"/>
        <v/>
      </c>
      <c r="O199" s="19" t="str">
        <f t="shared" si="33"/>
        <v/>
      </c>
      <c r="P199" s="19" t="str">
        <f t="shared" si="34"/>
        <v/>
      </c>
      <c r="Q199" s="19"/>
    </row>
    <row r="200" spans="1:17" x14ac:dyDescent="0.25">
      <c r="A200" s="18"/>
      <c r="B200" s="19"/>
      <c r="C200" s="19"/>
      <c r="D200" s="19"/>
      <c r="E200" s="19"/>
      <c r="F200" s="19"/>
      <c r="G200" s="19"/>
      <c r="H200" s="19"/>
      <c r="I200" s="20"/>
      <c r="J200" s="21"/>
      <c r="K200" s="20" t="str">
        <f>IF(OR($C200="",$I200=""),"",IF(Einstellungen!$B$4="Ja",0,ROUND($I200*$J200,2)))</f>
        <v/>
      </c>
      <c r="L200" s="20" t="str">
        <f t="shared" si="30"/>
        <v/>
      </c>
      <c r="M200" s="19" t="str">
        <f t="shared" si="31"/>
        <v/>
      </c>
      <c r="N200" s="19" t="str">
        <f t="shared" si="32"/>
        <v/>
      </c>
      <c r="O200" s="19" t="str">
        <f t="shared" si="33"/>
        <v/>
      </c>
      <c r="P200" s="19" t="str">
        <f t="shared" si="34"/>
        <v/>
      </c>
      <c r="Q200" s="19"/>
    </row>
    <row r="201" spans="1:17" x14ac:dyDescent="0.25">
      <c r="A201" s="18"/>
      <c r="B201" s="19"/>
      <c r="C201" s="19"/>
      <c r="D201" s="19"/>
      <c r="E201" s="19"/>
      <c r="F201" s="19"/>
      <c r="G201" s="19"/>
      <c r="H201" s="19"/>
      <c r="I201" s="20"/>
      <c r="J201" s="21"/>
      <c r="K201" s="20" t="str">
        <f>IF(OR($C201="",$I201=""),"",IF(Einstellungen!$B$4="Ja",0,ROUND($I201*$J201,2)))</f>
        <v/>
      </c>
      <c r="L201" s="20" t="str">
        <f t="shared" si="30"/>
        <v/>
      </c>
      <c r="M201" s="19" t="str">
        <f t="shared" si="31"/>
        <v/>
      </c>
      <c r="N201" s="19" t="str">
        <f t="shared" si="32"/>
        <v/>
      </c>
      <c r="O201" s="19" t="str">
        <f t="shared" si="33"/>
        <v/>
      </c>
      <c r="P201" s="19" t="str">
        <f t="shared" si="34"/>
        <v/>
      </c>
      <c r="Q201" s="19"/>
    </row>
  </sheetData>
  <conditionalFormatting sqref="C2:C201">
    <cfRule type="expression" dxfId="4" priority="2">
      <formula>$C2="Einnahme"</formula>
    </cfRule>
    <cfRule type="expression" dxfId="3" priority="3">
      <formula>$C2="Ausgabe"</formula>
    </cfRule>
  </conditionalFormatting>
  <conditionalFormatting sqref="D2:D201">
    <cfRule type="expression" dxfId="2" priority="1">
      <formula>$D2="offen"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Einstellungen!$D$4:$D$5</xm:f>
          </x14:formula1>
          <xm:sqref>C2:C201</xm:sqref>
        </x14:dataValidation>
        <x14:dataValidation type="list" xr:uid="{00000000-0002-0000-0100-000001000000}">
          <x14:formula1>
            <xm:f>Einstellungen!$F$4:$F$5</xm:f>
          </x14:formula1>
          <xm:sqref>D2:D201</xm:sqref>
        </x14:dataValidation>
        <x14:dataValidation type="list" xr:uid="{00000000-0002-0000-0100-000002000000}">
          <x14:formula1>
            <xm:f>Einstellungen!$A$11:$A$29</xm:f>
          </x14:formula1>
          <xm:sqref>G2:G201</xm:sqref>
        </x14:dataValidation>
        <x14:dataValidation type="list" xr:uid="{00000000-0002-0000-0100-000003000000}">
          <x14:formula1>
            <xm:f>Einstellungen!$H$4:$H$8</xm:f>
          </x14:formula1>
          <xm:sqref>H2:H201</xm:sqref>
        </x14:dataValidation>
        <x14:dataValidation type="list" xr:uid="{00000000-0002-0000-0100-000004000000}">
          <x14:formula1>
            <xm:f>Einstellungen!$J$4:$J$6</xm:f>
          </x14:formula1>
          <xm:sqref>J2:J201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/>
  </sheetViews>
  <sheetFormatPr baseColWidth="10" defaultColWidth="9" defaultRowHeight="15" x14ac:dyDescent="0.25"/>
  <cols>
    <col min="1" max="1" width="10" customWidth="1"/>
    <col min="2" max="2" width="14" customWidth="1"/>
    <col min="3" max="6" width="16" customWidth="1"/>
    <col min="7" max="7" width="13" customWidth="1"/>
    <col min="8" max="8" width="16" customWidth="1"/>
    <col min="9" max="9" width="17" customWidth="1"/>
    <col min="10" max="10" width="15" customWidth="1"/>
    <col min="11" max="11" width="16" customWidth="1"/>
    <col min="12" max="12" width="18" customWidth="1"/>
  </cols>
  <sheetData>
    <row r="1" spans="1:12" ht="27.95" customHeight="1" x14ac:dyDescent="0.25">
      <c r="A1" s="31" t="s">
        <v>144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3" spans="1:12" x14ac:dyDescent="0.25">
      <c r="A3" s="35" t="s">
        <v>145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5" spans="1:12" ht="30" x14ac:dyDescent="0.25">
      <c r="A5" s="11" t="s">
        <v>146</v>
      </c>
      <c r="B5" s="11" t="s">
        <v>41</v>
      </c>
      <c r="C5" s="11" t="s">
        <v>147</v>
      </c>
      <c r="D5" s="11" t="s">
        <v>148</v>
      </c>
      <c r="E5" s="11" t="s">
        <v>149</v>
      </c>
      <c r="F5" s="11" t="s">
        <v>150</v>
      </c>
      <c r="G5" s="11" t="s">
        <v>151</v>
      </c>
      <c r="H5" s="11" t="s">
        <v>152</v>
      </c>
      <c r="I5" s="11" t="s">
        <v>8</v>
      </c>
      <c r="J5" s="11" t="s">
        <v>13</v>
      </c>
      <c r="K5" s="11" t="s">
        <v>15</v>
      </c>
      <c r="L5" s="11" t="s">
        <v>17</v>
      </c>
    </row>
    <row r="6" spans="1:12" x14ac:dyDescent="0.25">
      <c r="A6" s="22">
        <v>1</v>
      </c>
      <c r="B6" s="22" t="s">
        <v>153</v>
      </c>
      <c r="C6" s="23">
        <f>SUMIFS(Buchungen!$I$2:$I$201,Buchungen!$C$2:$C$201,"Einnahme",Buchungen!$M$2:$M$201,"Ja",Buchungen!$N$2:$N$201,$A6,Buchungen!$P$2:$P$201,Einstellungen!$B$3)</f>
        <v>2830</v>
      </c>
      <c r="D6" s="23">
        <f>SUMIFS(Buchungen!$K$2:$K$201,Buchungen!$C$2:$C$201,"Einnahme",Buchungen!$M$2:$M$201,"Ja",Buchungen!$N$2:$N$201,$A6,Buchungen!$P$2:$P$201,Einstellungen!$B$3)</f>
        <v>537.70000000000005</v>
      </c>
      <c r="E6" s="23">
        <f>SUMIFS(Buchungen!$L$2:$L$201,Buchungen!$C$2:$C$201,"Einnahme",Buchungen!$M$2:$M$201,"Ja",Buchungen!$N$2:$N$201,$A6,Buchungen!$P$2:$P$201,Einstellungen!$B$3)</f>
        <v>3367.7</v>
      </c>
      <c r="F6" s="23">
        <f>SUMIFS(Buchungen!$I$2:$I$201,Buchungen!$C$2:$C$201,"Ausgabe",Buchungen!$M$2:$M$201,"Ja",Buchungen!$N$2:$N$201,$A6,Buchungen!$P$2:$P$201,Einstellungen!$B$3)</f>
        <v>313</v>
      </c>
      <c r="G6" s="23">
        <f>SUMIFS(Buchungen!$K$2:$K$201,Buchungen!$C$2:$C$201,"Ausgabe",Buchungen!$M$2:$M$201,"Ja",Buchungen!$N$2:$N$201,$A6,Buchungen!$P$2:$P$201,Einstellungen!$B$3)</f>
        <v>52.989999999999995</v>
      </c>
      <c r="H6" s="23">
        <f>SUMIFS(Buchungen!$L$2:$L$201,Buchungen!$C$2:$C$201,"Ausgabe",Buchungen!$M$2:$M$201,"Ja",Buchungen!$N$2:$N$201,$A6,Buchungen!$P$2:$P$201,Einstellungen!$B$3)</f>
        <v>365.99</v>
      </c>
      <c r="I6" s="23">
        <f t="shared" ref="I6:I17" si="0">C6-F6</f>
        <v>2517</v>
      </c>
      <c r="J6" s="23">
        <f t="shared" ref="J6:J17" si="1">D6-G6</f>
        <v>484.71000000000004</v>
      </c>
      <c r="K6" s="23">
        <f>SUMIFS(Buchungen!$L$2:$L$201,Buchungen!$C$2:$C$201,"Einnahme",Buchungen!$D$2:$D$201,"offen",Buchungen!$N$2:$N$201,$A6,Buchungen!$P$2:$P$201,Einstellungen!$B$3)</f>
        <v>0</v>
      </c>
      <c r="L6" s="23">
        <f>SUMIFS(Buchungen!$L$2:$L$201,Buchungen!$C$2:$C$201,"Ausgabe",Buchungen!$D$2:$D$201,"offen",Buchungen!$N$2:$N$201,$A6,Buchungen!$P$2:$P$201,Einstellungen!$B$3)</f>
        <v>0</v>
      </c>
    </row>
    <row r="7" spans="1:12" x14ac:dyDescent="0.25">
      <c r="A7" s="22">
        <v>2</v>
      </c>
      <c r="B7" s="22" t="s">
        <v>154</v>
      </c>
      <c r="C7" s="23">
        <f>SUMIFS(Buchungen!$I$2:$I$201,Buchungen!$C$2:$C$201,"Einnahme",Buchungen!$M$2:$M$201,"Ja",Buchungen!$N$2:$N$201,$A7,Buchungen!$P$2:$P$201,Einstellungen!$B$3)</f>
        <v>3160</v>
      </c>
      <c r="D7" s="23">
        <f>SUMIFS(Buchungen!$K$2:$K$201,Buchungen!$C$2:$C$201,"Einnahme",Buchungen!$M$2:$M$201,"Ja",Buchungen!$N$2:$N$201,$A7,Buchungen!$P$2:$P$201,Einstellungen!$B$3)</f>
        <v>600.4</v>
      </c>
      <c r="E7" s="23">
        <f>SUMIFS(Buchungen!$L$2:$L$201,Buchungen!$C$2:$C$201,"Einnahme",Buchungen!$M$2:$M$201,"Ja",Buchungen!$N$2:$N$201,$A7,Buchungen!$P$2:$P$201,Einstellungen!$B$3)</f>
        <v>3760.4</v>
      </c>
      <c r="F7" s="23">
        <f>SUMIFS(Buchungen!$I$2:$I$201,Buchungen!$C$2:$C$201,"Ausgabe",Buchungen!$M$2:$M$201,"Ja",Buchungen!$N$2:$N$201,$A7,Buchungen!$P$2:$P$201,Einstellungen!$B$3)</f>
        <v>296.5</v>
      </c>
      <c r="G7" s="23">
        <f>SUMIFS(Buchungen!$K$2:$K$201,Buchungen!$C$2:$C$201,"Ausgabe",Buchungen!$M$2:$M$201,"Ja",Buchungen!$N$2:$N$201,$A7,Buchungen!$P$2:$P$201,Einstellungen!$B$3)</f>
        <v>38.1</v>
      </c>
      <c r="H7" s="23">
        <f>SUMIFS(Buchungen!$L$2:$L$201,Buchungen!$C$2:$C$201,"Ausgabe",Buchungen!$M$2:$M$201,"Ja",Buchungen!$N$2:$N$201,$A7,Buchungen!$P$2:$P$201,Einstellungen!$B$3)</f>
        <v>334.6</v>
      </c>
      <c r="I7" s="23">
        <f t="shared" si="0"/>
        <v>2863.5</v>
      </c>
      <c r="J7" s="23">
        <f t="shared" si="1"/>
        <v>562.29999999999995</v>
      </c>
      <c r="K7" s="23">
        <f>SUMIFS(Buchungen!$L$2:$L$201,Buchungen!$C$2:$C$201,"Einnahme",Buchungen!$D$2:$D$201,"offen",Buchungen!$N$2:$N$201,$A7,Buchungen!$P$2:$P$201,Einstellungen!$B$3)</f>
        <v>0</v>
      </c>
      <c r="L7" s="23">
        <f>SUMIFS(Buchungen!$L$2:$L$201,Buchungen!$C$2:$C$201,"Ausgabe",Buchungen!$D$2:$D$201,"offen",Buchungen!$N$2:$N$201,$A7,Buchungen!$P$2:$P$201,Einstellungen!$B$3)</f>
        <v>0</v>
      </c>
    </row>
    <row r="8" spans="1:12" x14ac:dyDescent="0.25">
      <c r="A8" s="22">
        <v>3</v>
      </c>
      <c r="B8" s="22" t="s">
        <v>155</v>
      </c>
      <c r="C8" s="23">
        <f>SUMIFS(Buchungen!$I$2:$I$201,Buchungen!$C$2:$C$201,"Einnahme",Buchungen!$M$2:$M$201,"Ja",Buchungen!$N$2:$N$201,$A8,Buchungen!$P$2:$P$201,Einstellungen!$B$3)</f>
        <v>1960</v>
      </c>
      <c r="D8" s="23">
        <f>SUMIFS(Buchungen!$K$2:$K$201,Buchungen!$C$2:$C$201,"Einnahme",Buchungen!$M$2:$M$201,"Ja",Buchungen!$N$2:$N$201,$A8,Buchungen!$P$2:$P$201,Einstellungen!$B$3)</f>
        <v>372.4</v>
      </c>
      <c r="E8" s="23">
        <f>SUMIFS(Buchungen!$L$2:$L$201,Buchungen!$C$2:$C$201,"Einnahme",Buchungen!$M$2:$M$201,"Ja",Buchungen!$N$2:$N$201,$A8,Buchungen!$P$2:$P$201,Einstellungen!$B$3)</f>
        <v>2332.4</v>
      </c>
      <c r="F8" s="23">
        <f>SUMIFS(Buchungen!$I$2:$I$201,Buchungen!$C$2:$C$201,"Ausgabe",Buchungen!$M$2:$M$201,"Ja",Buchungen!$N$2:$N$201,$A8,Buchungen!$P$2:$P$201,Einstellungen!$B$3)</f>
        <v>452.2</v>
      </c>
      <c r="G8" s="23">
        <f>SUMIFS(Buchungen!$K$2:$K$201,Buchungen!$C$2:$C$201,"Ausgabe",Buchungen!$M$2:$M$201,"Ja",Buchungen!$N$2:$N$201,$A8,Buchungen!$P$2:$P$201,Einstellungen!$B$3)</f>
        <v>74.900000000000006</v>
      </c>
      <c r="H8" s="23">
        <f>SUMIFS(Buchungen!$L$2:$L$201,Buchungen!$C$2:$C$201,"Ausgabe",Buchungen!$M$2:$M$201,"Ja",Buchungen!$N$2:$N$201,$A8,Buchungen!$P$2:$P$201,Einstellungen!$B$3)</f>
        <v>527.09999999999991</v>
      </c>
      <c r="I8" s="23">
        <f t="shared" si="0"/>
        <v>1507.8</v>
      </c>
      <c r="J8" s="23">
        <f t="shared" si="1"/>
        <v>297.5</v>
      </c>
      <c r="K8" s="23">
        <f>SUMIFS(Buchungen!$L$2:$L$201,Buchungen!$C$2:$C$201,"Einnahme",Buchungen!$D$2:$D$201,"offen",Buchungen!$N$2:$N$201,$A8,Buchungen!$P$2:$P$201,Einstellungen!$B$3)</f>
        <v>1523.2</v>
      </c>
      <c r="L8" s="23">
        <f>SUMIFS(Buchungen!$L$2:$L$201,Buchungen!$C$2:$C$201,"Ausgabe",Buchungen!$D$2:$D$201,"offen",Buchungen!$N$2:$N$201,$A8,Buchungen!$P$2:$P$201,Einstellungen!$B$3)</f>
        <v>0</v>
      </c>
    </row>
    <row r="9" spans="1:12" x14ac:dyDescent="0.25">
      <c r="A9" s="22">
        <v>4</v>
      </c>
      <c r="B9" s="22" t="s">
        <v>156</v>
      </c>
      <c r="C9" s="23">
        <f>SUMIFS(Buchungen!$I$2:$I$201,Buchungen!$C$2:$C$201,"Einnahme",Buchungen!$M$2:$M$201,"Ja",Buchungen!$N$2:$N$201,$A9,Buchungen!$P$2:$P$201,Einstellungen!$B$3)</f>
        <v>2790</v>
      </c>
      <c r="D9" s="23">
        <f>SUMIFS(Buchungen!$K$2:$K$201,Buchungen!$C$2:$C$201,"Einnahme",Buchungen!$M$2:$M$201,"Ja",Buchungen!$N$2:$N$201,$A9,Buchungen!$P$2:$P$201,Einstellungen!$B$3)</f>
        <v>530.1</v>
      </c>
      <c r="E9" s="23">
        <f>SUMIFS(Buchungen!$L$2:$L$201,Buchungen!$C$2:$C$201,"Einnahme",Buchungen!$M$2:$M$201,"Ja",Buchungen!$N$2:$N$201,$A9,Buchungen!$P$2:$P$201,Einstellungen!$B$3)</f>
        <v>3320.1</v>
      </c>
      <c r="F9" s="23">
        <f>SUMIFS(Buchungen!$I$2:$I$201,Buchungen!$C$2:$C$201,"Ausgabe",Buchungen!$M$2:$M$201,"Ja",Buchungen!$N$2:$N$201,$A9,Buchungen!$P$2:$P$201,Einstellungen!$B$3)</f>
        <v>432</v>
      </c>
      <c r="G9" s="23">
        <f>SUMIFS(Buchungen!$K$2:$K$201,Buchungen!$C$2:$C$201,"Ausgabe",Buchungen!$M$2:$M$201,"Ja",Buchungen!$N$2:$N$201,$A9,Buchungen!$P$2:$P$201,Einstellungen!$B$3)</f>
        <v>76.95</v>
      </c>
      <c r="H9" s="23">
        <f>SUMIFS(Buchungen!$L$2:$L$201,Buchungen!$C$2:$C$201,"Ausgabe",Buchungen!$M$2:$M$201,"Ja",Buchungen!$N$2:$N$201,$A9,Buchungen!$P$2:$P$201,Einstellungen!$B$3)</f>
        <v>508.95</v>
      </c>
      <c r="I9" s="23">
        <f t="shared" si="0"/>
        <v>2358</v>
      </c>
      <c r="J9" s="23">
        <f t="shared" si="1"/>
        <v>453.15000000000003</v>
      </c>
      <c r="K9" s="23">
        <f>SUMIFS(Buchungen!$L$2:$L$201,Buchungen!$C$2:$C$201,"Einnahme",Buchungen!$D$2:$D$201,"offen",Buchungen!$N$2:$N$201,$A9,Buchungen!$P$2:$P$201,Einstellungen!$B$3)</f>
        <v>0</v>
      </c>
      <c r="L9" s="23">
        <f>SUMIFS(Buchungen!$L$2:$L$201,Buchungen!$C$2:$C$201,"Ausgabe",Buchungen!$D$2:$D$201,"offen",Buchungen!$N$2:$N$201,$A9,Buchungen!$P$2:$P$201,Einstellungen!$B$3)</f>
        <v>214.2</v>
      </c>
    </row>
    <row r="10" spans="1:12" x14ac:dyDescent="0.25">
      <c r="A10" s="22">
        <v>5</v>
      </c>
      <c r="B10" s="22" t="s">
        <v>157</v>
      </c>
      <c r="C10" s="23">
        <f>SUMIFS(Buchungen!$I$2:$I$201,Buchungen!$C$2:$C$201,"Einnahme",Buchungen!$M$2:$M$201,"Ja",Buchungen!$N$2:$N$201,$A10,Buchungen!$P$2:$P$201,Einstellungen!$B$3)</f>
        <v>1250</v>
      </c>
      <c r="D10" s="23">
        <f>SUMIFS(Buchungen!$K$2:$K$201,Buchungen!$C$2:$C$201,"Einnahme",Buchungen!$M$2:$M$201,"Ja",Buchungen!$N$2:$N$201,$A10,Buchungen!$P$2:$P$201,Einstellungen!$B$3)</f>
        <v>237.5</v>
      </c>
      <c r="E10" s="23">
        <f>SUMIFS(Buchungen!$L$2:$L$201,Buchungen!$C$2:$C$201,"Einnahme",Buchungen!$M$2:$M$201,"Ja",Buchungen!$N$2:$N$201,$A10,Buchungen!$P$2:$P$201,Einstellungen!$B$3)</f>
        <v>1487.5</v>
      </c>
      <c r="F10" s="23">
        <f>SUMIFS(Buchungen!$I$2:$I$201,Buchungen!$C$2:$C$201,"Ausgabe",Buchungen!$M$2:$M$201,"Ja",Buchungen!$N$2:$N$201,$A10,Buchungen!$P$2:$P$201,Einstellungen!$B$3)</f>
        <v>46</v>
      </c>
      <c r="G10" s="23">
        <f>SUMIFS(Buchungen!$K$2:$K$201,Buchungen!$C$2:$C$201,"Ausgabe",Buchungen!$M$2:$M$201,"Ja",Buchungen!$N$2:$N$201,$A10,Buchungen!$P$2:$P$201,Einstellungen!$B$3)</f>
        <v>8.74</v>
      </c>
      <c r="H10" s="23">
        <f>SUMIFS(Buchungen!$L$2:$L$201,Buchungen!$C$2:$C$201,"Ausgabe",Buchungen!$M$2:$M$201,"Ja",Buchungen!$N$2:$N$201,$A10,Buchungen!$P$2:$P$201,Einstellungen!$B$3)</f>
        <v>54.74</v>
      </c>
      <c r="I10" s="23">
        <f t="shared" si="0"/>
        <v>1204</v>
      </c>
      <c r="J10" s="23">
        <f t="shared" si="1"/>
        <v>228.76</v>
      </c>
      <c r="K10" s="23">
        <f>SUMIFS(Buchungen!$L$2:$L$201,Buchungen!$C$2:$C$201,"Einnahme",Buchungen!$D$2:$D$201,"offen",Buchungen!$N$2:$N$201,$A10,Buchungen!$P$2:$P$201,Einstellungen!$B$3)</f>
        <v>0</v>
      </c>
      <c r="L10" s="23">
        <f>SUMIFS(Buchungen!$L$2:$L$201,Buchungen!$C$2:$C$201,"Ausgabe",Buchungen!$D$2:$D$201,"offen",Buchungen!$N$2:$N$201,$A10,Buchungen!$P$2:$P$201,Einstellungen!$B$3)</f>
        <v>0</v>
      </c>
    </row>
    <row r="11" spans="1:12" x14ac:dyDescent="0.25">
      <c r="A11" s="22">
        <v>6</v>
      </c>
      <c r="B11" s="22" t="s">
        <v>158</v>
      </c>
      <c r="C11" s="23">
        <f>SUMIFS(Buchungen!$I$2:$I$201,Buchungen!$C$2:$C$201,"Einnahme",Buchungen!$M$2:$M$201,"Ja",Buchungen!$N$2:$N$201,$A11,Buchungen!$P$2:$P$201,Einstellungen!$B$3)</f>
        <v>0</v>
      </c>
      <c r="D11" s="23">
        <f>SUMIFS(Buchungen!$K$2:$K$201,Buchungen!$C$2:$C$201,"Einnahme",Buchungen!$M$2:$M$201,"Ja",Buchungen!$N$2:$N$201,$A11,Buchungen!$P$2:$P$201,Einstellungen!$B$3)</f>
        <v>0</v>
      </c>
      <c r="E11" s="23">
        <f>SUMIFS(Buchungen!$L$2:$L$201,Buchungen!$C$2:$C$201,"Einnahme",Buchungen!$M$2:$M$201,"Ja",Buchungen!$N$2:$N$201,$A11,Buchungen!$P$2:$P$201,Einstellungen!$B$3)</f>
        <v>0</v>
      </c>
      <c r="F11" s="23">
        <f>SUMIFS(Buchungen!$I$2:$I$201,Buchungen!$C$2:$C$201,"Ausgabe",Buchungen!$M$2:$M$201,"Ja",Buchungen!$N$2:$N$201,$A11,Buchungen!$P$2:$P$201,Einstellungen!$B$3)</f>
        <v>0</v>
      </c>
      <c r="G11" s="23">
        <f>SUMIFS(Buchungen!$K$2:$K$201,Buchungen!$C$2:$C$201,"Ausgabe",Buchungen!$M$2:$M$201,"Ja",Buchungen!$N$2:$N$201,$A11,Buchungen!$P$2:$P$201,Einstellungen!$B$3)</f>
        <v>0</v>
      </c>
      <c r="H11" s="23">
        <f>SUMIFS(Buchungen!$L$2:$L$201,Buchungen!$C$2:$C$201,"Ausgabe",Buchungen!$M$2:$M$201,"Ja",Buchungen!$N$2:$N$201,$A11,Buchungen!$P$2:$P$201,Einstellungen!$B$3)</f>
        <v>0</v>
      </c>
      <c r="I11" s="23">
        <f t="shared" si="0"/>
        <v>0</v>
      </c>
      <c r="J11" s="23">
        <f t="shared" si="1"/>
        <v>0</v>
      </c>
      <c r="K11" s="23">
        <f>SUMIFS(Buchungen!$L$2:$L$201,Buchungen!$C$2:$C$201,"Einnahme",Buchungen!$D$2:$D$201,"offen",Buchungen!$N$2:$N$201,$A11,Buchungen!$P$2:$P$201,Einstellungen!$B$3)</f>
        <v>0</v>
      </c>
      <c r="L11" s="23">
        <f>SUMIFS(Buchungen!$L$2:$L$201,Buchungen!$C$2:$C$201,"Ausgabe",Buchungen!$D$2:$D$201,"offen",Buchungen!$N$2:$N$201,$A11,Buchungen!$P$2:$P$201,Einstellungen!$B$3)</f>
        <v>0</v>
      </c>
    </row>
    <row r="12" spans="1:12" x14ac:dyDescent="0.25">
      <c r="A12" s="22">
        <v>7</v>
      </c>
      <c r="B12" s="22" t="s">
        <v>159</v>
      </c>
      <c r="C12" s="23">
        <f>SUMIFS(Buchungen!$I$2:$I$201,Buchungen!$C$2:$C$201,"Einnahme",Buchungen!$M$2:$M$201,"Ja",Buchungen!$N$2:$N$201,$A12,Buchungen!$P$2:$P$201,Einstellungen!$B$3)</f>
        <v>0</v>
      </c>
      <c r="D12" s="23">
        <f>SUMIFS(Buchungen!$K$2:$K$201,Buchungen!$C$2:$C$201,"Einnahme",Buchungen!$M$2:$M$201,"Ja",Buchungen!$N$2:$N$201,$A12,Buchungen!$P$2:$P$201,Einstellungen!$B$3)</f>
        <v>0</v>
      </c>
      <c r="E12" s="23">
        <f>SUMIFS(Buchungen!$L$2:$L$201,Buchungen!$C$2:$C$201,"Einnahme",Buchungen!$M$2:$M$201,"Ja",Buchungen!$N$2:$N$201,$A12,Buchungen!$P$2:$P$201,Einstellungen!$B$3)</f>
        <v>0</v>
      </c>
      <c r="F12" s="23">
        <f>SUMIFS(Buchungen!$I$2:$I$201,Buchungen!$C$2:$C$201,"Ausgabe",Buchungen!$M$2:$M$201,"Ja",Buchungen!$N$2:$N$201,$A12,Buchungen!$P$2:$P$201,Einstellungen!$B$3)</f>
        <v>0</v>
      </c>
      <c r="G12" s="23">
        <f>SUMIFS(Buchungen!$K$2:$K$201,Buchungen!$C$2:$C$201,"Ausgabe",Buchungen!$M$2:$M$201,"Ja",Buchungen!$N$2:$N$201,$A12,Buchungen!$P$2:$P$201,Einstellungen!$B$3)</f>
        <v>0</v>
      </c>
      <c r="H12" s="23">
        <f>SUMIFS(Buchungen!$L$2:$L$201,Buchungen!$C$2:$C$201,"Ausgabe",Buchungen!$M$2:$M$201,"Ja",Buchungen!$N$2:$N$201,$A12,Buchungen!$P$2:$P$201,Einstellungen!$B$3)</f>
        <v>0</v>
      </c>
      <c r="I12" s="23">
        <f t="shared" si="0"/>
        <v>0</v>
      </c>
      <c r="J12" s="23">
        <f t="shared" si="1"/>
        <v>0</v>
      </c>
      <c r="K12" s="23">
        <f>SUMIFS(Buchungen!$L$2:$L$201,Buchungen!$C$2:$C$201,"Einnahme",Buchungen!$D$2:$D$201,"offen",Buchungen!$N$2:$N$201,$A12,Buchungen!$P$2:$P$201,Einstellungen!$B$3)</f>
        <v>0</v>
      </c>
      <c r="L12" s="23">
        <f>SUMIFS(Buchungen!$L$2:$L$201,Buchungen!$C$2:$C$201,"Ausgabe",Buchungen!$D$2:$D$201,"offen",Buchungen!$N$2:$N$201,$A12,Buchungen!$P$2:$P$201,Einstellungen!$B$3)</f>
        <v>0</v>
      </c>
    </row>
    <row r="13" spans="1:12" x14ac:dyDescent="0.25">
      <c r="A13" s="22">
        <v>8</v>
      </c>
      <c r="B13" s="22" t="s">
        <v>160</v>
      </c>
      <c r="C13" s="23">
        <f>SUMIFS(Buchungen!$I$2:$I$201,Buchungen!$C$2:$C$201,"Einnahme",Buchungen!$M$2:$M$201,"Ja",Buchungen!$N$2:$N$201,$A13,Buchungen!$P$2:$P$201,Einstellungen!$B$3)</f>
        <v>0</v>
      </c>
      <c r="D13" s="23">
        <f>SUMIFS(Buchungen!$K$2:$K$201,Buchungen!$C$2:$C$201,"Einnahme",Buchungen!$M$2:$M$201,"Ja",Buchungen!$N$2:$N$201,$A13,Buchungen!$P$2:$P$201,Einstellungen!$B$3)</f>
        <v>0</v>
      </c>
      <c r="E13" s="23">
        <f>SUMIFS(Buchungen!$L$2:$L$201,Buchungen!$C$2:$C$201,"Einnahme",Buchungen!$M$2:$M$201,"Ja",Buchungen!$N$2:$N$201,$A13,Buchungen!$P$2:$P$201,Einstellungen!$B$3)</f>
        <v>0</v>
      </c>
      <c r="F13" s="23">
        <f>SUMIFS(Buchungen!$I$2:$I$201,Buchungen!$C$2:$C$201,"Ausgabe",Buchungen!$M$2:$M$201,"Ja",Buchungen!$N$2:$N$201,$A13,Buchungen!$P$2:$P$201,Einstellungen!$B$3)</f>
        <v>0</v>
      </c>
      <c r="G13" s="23">
        <f>SUMIFS(Buchungen!$K$2:$K$201,Buchungen!$C$2:$C$201,"Ausgabe",Buchungen!$M$2:$M$201,"Ja",Buchungen!$N$2:$N$201,$A13,Buchungen!$P$2:$P$201,Einstellungen!$B$3)</f>
        <v>0</v>
      </c>
      <c r="H13" s="23">
        <f>SUMIFS(Buchungen!$L$2:$L$201,Buchungen!$C$2:$C$201,"Ausgabe",Buchungen!$M$2:$M$201,"Ja",Buchungen!$N$2:$N$201,$A13,Buchungen!$P$2:$P$201,Einstellungen!$B$3)</f>
        <v>0</v>
      </c>
      <c r="I13" s="23">
        <f t="shared" si="0"/>
        <v>0</v>
      </c>
      <c r="J13" s="23">
        <f t="shared" si="1"/>
        <v>0</v>
      </c>
      <c r="K13" s="23">
        <f>SUMIFS(Buchungen!$L$2:$L$201,Buchungen!$C$2:$C$201,"Einnahme",Buchungen!$D$2:$D$201,"offen",Buchungen!$N$2:$N$201,$A13,Buchungen!$P$2:$P$201,Einstellungen!$B$3)</f>
        <v>0</v>
      </c>
      <c r="L13" s="23">
        <f>SUMIFS(Buchungen!$L$2:$L$201,Buchungen!$C$2:$C$201,"Ausgabe",Buchungen!$D$2:$D$201,"offen",Buchungen!$N$2:$N$201,$A13,Buchungen!$P$2:$P$201,Einstellungen!$B$3)</f>
        <v>0</v>
      </c>
    </row>
    <row r="14" spans="1:12" x14ac:dyDescent="0.25">
      <c r="A14" s="22">
        <v>9</v>
      </c>
      <c r="B14" s="22" t="s">
        <v>161</v>
      </c>
      <c r="C14" s="23">
        <f>SUMIFS(Buchungen!$I$2:$I$201,Buchungen!$C$2:$C$201,"Einnahme",Buchungen!$M$2:$M$201,"Ja",Buchungen!$N$2:$N$201,$A14,Buchungen!$P$2:$P$201,Einstellungen!$B$3)</f>
        <v>0</v>
      </c>
      <c r="D14" s="23">
        <f>SUMIFS(Buchungen!$K$2:$K$201,Buchungen!$C$2:$C$201,"Einnahme",Buchungen!$M$2:$M$201,"Ja",Buchungen!$N$2:$N$201,$A14,Buchungen!$P$2:$P$201,Einstellungen!$B$3)</f>
        <v>0</v>
      </c>
      <c r="E14" s="23">
        <f>SUMIFS(Buchungen!$L$2:$L$201,Buchungen!$C$2:$C$201,"Einnahme",Buchungen!$M$2:$M$201,"Ja",Buchungen!$N$2:$N$201,$A14,Buchungen!$P$2:$P$201,Einstellungen!$B$3)</f>
        <v>0</v>
      </c>
      <c r="F14" s="23">
        <f>SUMIFS(Buchungen!$I$2:$I$201,Buchungen!$C$2:$C$201,"Ausgabe",Buchungen!$M$2:$M$201,"Ja",Buchungen!$N$2:$N$201,$A14,Buchungen!$P$2:$P$201,Einstellungen!$B$3)</f>
        <v>0</v>
      </c>
      <c r="G14" s="23">
        <f>SUMIFS(Buchungen!$K$2:$K$201,Buchungen!$C$2:$C$201,"Ausgabe",Buchungen!$M$2:$M$201,"Ja",Buchungen!$N$2:$N$201,$A14,Buchungen!$P$2:$P$201,Einstellungen!$B$3)</f>
        <v>0</v>
      </c>
      <c r="H14" s="23">
        <f>SUMIFS(Buchungen!$L$2:$L$201,Buchungen!$C$2:$C$201,"Ausgabe",Buchungen!$M$2:$M$201,"Ja",Buchungen!$N$2:$N$201,$A14,Buchungen!$P$2:$P$201,Einstellungen!$B$3)</f>
        <v>0</v>
      </c>
      <c r="I14" s="23">
        <f t="shared" si="0"/>
        <v>0</v>
      </c>
      <c r="J14" s="23">
        <f t="shared" si="1"/>
        <v>0</v>
      </c>
      <c r="K14" s="23">
        <f>SUMIFS(Buchungen!$L$2:$L$201,Buchungen!$C$2:$C$201,"Einnahme",Buchungen!$D$2:$D$201,"offen",Buchungen!$N$2:$N$201,$A14,Buchungen!$P$2:$P$201,Einstellungen!$B$3)</f>
        <v>0</v>
      </c>
      <c r="L14" s="23">
        <f>SUMIFS(Buchungen!$L$2:$L$201,Buchungen!$C$2:$C$201,"Ausgabe",Buchungen!$D$2:$D$201,"offen",Buchungen!$N$2:$N$201,$A14,Buchungen!$P$2:$P$201,Einstellungen!$B$3)</f>
        <v>0</v>
      </c>
    </row>
    <row r="15" spans="1:12" x14ac:dyDescent="0.25">
      <c r="A15" s="22">
        <v>10</v>
      </c>
      <c r="B15" s="22" t="s">
        <v>162</v>
      </c>
      <c r="C15" s="23">
        <f>SUMIFS(Buchungen!$I$2:$I$201,Buchungen!$C$2:$C$201,"Einnahme",Buchungen!$M$2:$M$201,"Ja",Buchungen!$N$2:$N$201,$A15,Buchungen!$P$2:$P$201,Einstellungen!$B$3)</f>
        <v>0</v>
      </c>
      <c r="D15" s="23">
        <f>SUMIFS(Buchungen!$K$2:$K$201,Buchungen!$C$2:$C$201,"Einnahme",Buchungen!$M$2:$M$201,"Ja",Buchungen!$N$2:$N$201,$A15,Buchungen!$P$2:$P$201,Einstellungen!$B$3)</f>
        <v>0</v>
      </c>
      <c r="E15" s="23">
        <f>SUMIFS(Buchungen!$L$2:$L$201,Buchungen!$C$2:$C$201,"Einnahme",Buchungen!$M$2:$M$201,"Ja",Buchungen!$N$2:$N$201,$A15,Buchungen!$P$2:$P$201,Einstellungen!$B$3)</f>
        <v>0</v>
      </c>
      <c r="F15" s="23">
        <f>SUMIFS(Buchungen!$I$2:$I$201,Buchungen!$C$2:$C$201,"Ausgabe",Buchungen!$M$2:$M$201,"Ja",Buchungen!$N$2:$N$201,$A15,Buchungen!$P$2:$P$201,Einstellungen!$B$3)</f>
        <v>0</v>
      </c>
      <c r="G15" s="23">
        <f>SUMIFS(Buchungen!$K$2:$K$201,Buchungen!$C$2:$C$201,"Ausgabe",Buchungen!$M$2:$M$201,"Ja",Buchungen!$N$2:$N$201,$A15,Buchungen!$P$2:$P$201,Einstellungen!$B$3)</f>
        <v>0</v>
      </c>
      <c r="H15" s="23">
        <f>SUMIFS(Buchungen!$L$2:$L$201,Buchungen!$C$2:$C$201,"Ausgabe",Buchungen!$M$2:$M$201,"Ja",Buchungen!$N$2:$N$201,$A15,Buchungen!$P$2:$P$201,Einstellungen!$B$3)</f>
        <v>0</v>
      </c>
      <c r="I15" s="23">
        <f t="shared" si="0"/>
        <v>0</v>
      </c>
      <c r="J15" s="23">
        <f t="shared" si="1"/>
        <v>0</v>
      </c>
      <c r="K15" s="23">
        <f>SUMIFS(Buchungen!$L$2:$L$201,Buchungen!$C$2:$C$201,"Einnahme",Buchungen!$D$2:$D$201,"offen",Buchungen!$N$2:$N$201,$A15,Buchungen!$P$2:$P$201,Einstellungen!$B$3)</f>
        <v>0</v>
      </c>
      <c r="L15" s="23">
        <f>SUMIFS(Buchungen!$L$2:$L$201,Buchungen!$C$2:$C$201,"Ausgabe",Buchungen!$D$2:$D$201,"offen",Buchungen!$N$2:$N$201,$A15,Buchungen!$P$2:$P$201,Einstellungen!$B$3)</f>
        <v>0</v>
      </c>
    </row>
    <row r="16" spans="1:12" x14ac:dyDescent="0.25">
      <c r="A16" s="22">
        <v>11</v>
      </c>
      <c r="B16" s="22" t="s">
        <v>163</v>
      </c>
      <c r="C16" s="23">
        <f>SUMIFS(Buchungen!$I$2:$I$201,Buchungen!$C$2:$C$201,"Einnahme",Buchungen!$M$2:$M$201,"Ja",Buchungen!$N$2:$N$201,$A16,Buchungen!$P$2:$P$201,Einstellungen!$B$3)</f>
        <v>0</v>
      </c>
      <c r="D16" s="23">
        <f>SUMIFS(Buchungen!$K$2:$K$201,Buchungen!$C$2:$C$201,"Einnahme",Buchungen!$M$2:$M$201,"Ja",Buchungen!$N$2:$N$201,$A16,Buchungen!$P$2:$P$201,Einstellungen!$B$3)</f>
        <v>0</v>
      </c>
      <c r="E16" s="23">
        <f>SUMIFS(Buchungen!$L$2:$L$201,Buchungen!$C$2:$C$201,"Einnahme",Buchungen!$M$2:$M$201,"Ja",Buchungen!$N$2:$N$201,$A16,Buchungen!$P$2:$P$201,Einstellungen!$B$3)</f>
        <v>0</v>
      </c>
      <c r="F16" s="23">
        <f>SUMIFS(Buchungen!$I$2:$I$201,Buchungen!$C$2:$C$201,"Ausgabe",Buchungen!$M$2:$M$201,"Ja",Buchungen!$N$2:$N$201,$A16,Buchungen!$P$2:$P$201,Einstellungen!$B$3)</f>
        <v>0</v>
      </c>
      <c r="G16" s="23">
        <f>SUMIFS(Buchungen!$K$2:$K$201,Buchungen!$C$2:$C$201,"Ausgabe",Buchungen!$M$2:$M$201,"Ja",Buchungen!$N$2:$N$201,$A16,Buchungen!$P$2:$P$201,Einstellungen!$B$3)</f>
        <v>0</v>
      </c>
      <c r="H16" s="23">
        <f>SUMIFS(Buchungen!$L$2:$L$201,Buchungen!$C$2:$C$201,"Ausgabe",Buchungen!$M$2:$M$201,"Ja",Buchungen!$N$2:$N$201,$A16,Buchungen!$P$2:$P$201,Einstellungen!$B$3)</f>
        <v>0</v>
      </c>
      <c r="I16" s="23">
        <f t="shared" si="0"/>
        <v>0</v>
      </c>
      <c r="J16" s="23">
        <f t="shared" si="1"/>
        <v>0</v>
      </c>
      <c r="K16" s="23">
        <f>SUMIFS(Buchungen!$L$2:$L$201,Buchungen!$C$2:$C$201,"Einnahme",Buchungen!$D$2:$D$201,"offen",Buchungen!$N$2:$N$201,$A16,Buchungen!$P$2:$P$201,Einstellungen!$B$3)</f>
        <v>0</v>
      </c>
      <c r="L16" s="23">
        <f>SUMIFS(Buchungen!$L$2:$L$201,Buchungen!$C$2:$C$201,"Ausgabe",Buchungen!$D$2:$D$201,"offen",Buchungen!$N$2:$N$201,$A16,Buchungen!$P$2:$P$201,Einstellungen!$B$3)</f>
        <v>0</v>
      </c>
    </row>
    <row r="17" spans="1:12" x14ac:dyDescent="0.25">
      <c r="A17" s="22">
        <v>12</v>
      </c>
      <c r="B17" s="22" t="s">
        <v>164</v>
      </c>
      <c r="C17" s="23">
        <f>SUMIFS(Buchungen!$I$2:$I$201,Buchungen!$C$2:$C$201,"Einnahme",Buchungen!$M$2:$M$201,"Ja",Buchungen!$N$2:$N$201,$A17,Buchungen!$P$2:$P$201,Einstellungen!$B$3)</f>
        <v>0</v>
      </c>
      <c r="D17" s="23">
        <f>SUMIFS(Buchungen!$K$2:$K$201,Buchungen!$C$2:$C$201,"Einnahme",Buchungen!$M$2:$M$201,"Ja",Buchungen!$N$2:$N$201,$A17,Buchungen!$P$2:$P$201,Einstellungen!$B$3)</f>
        <v>0</v>
      </c>
      <c r="E17" s="23">
        <f>SUMIFS(Buchungen!$L$2:$L$201,Buchungen!$C$2:$C$201,"Einnahme",Buchungen!$M$2:$M$201,"Ja",Buchungen!$N$2:$N$201,$A17,Buchungen!$P$2:$P$201,Einstellungen!$B$3)</f>
        <v>0</v>
      </c>
      <c r="F17" s="23">
        <f>SUMIFS(Buchungen!$I$2:$I$201,Buchungen!$C$2:$C$201,"Ausgabe",Buchungen!$M$2:$M$201,"Ja",Buchungen!$N$2:$N$201,$A17,Buchungen!$P$2:$P$201,Einstellungen!$B$3)</f>
        <v>0</v>
      </c>
      <c r="G17" s="23">
        <f>SUMIFS(Buchungen!$K$2:$K$201,Buchungen!$C$2:$C$201,"Ausgabe",Buchungen!$M$2:$M$201,"Ja",Buchungen!$N$2:$N$201,$A17,Buchungen!$P$2:$P$201,Einstellungen!$B$3)</f>
        <v>0</v>
      </c>
      <c r="H17" s="23">
        <f>SUMIFS(Buchungen!$L$2:$L$201,Buchungen!$C$2:$C$201,"Ausgabe",Buchungen!$M$2:$M$201,"Ja",Buchungen!$N$2:$N$201,$A17,Buchungen!$P$2:$P$201,Einstellungen!$B$3)</f>
        <v>0</v>
      </c>
      <c r="I17" s="23">
        <f t="shared" si="0"/>
        <v>0</v>
      </c>
      <c r="J17" s="23">
        <f t="shared" si="1"/>
        <v>0</v>
      </c>
      <c r="K17" s="23">
        <f>SUMIFS(Buchungen!$L$2:$L$201,Buchungen!$C$2:$C$201,"Einnahme",Buchungen!$D$2:$D$201,"offen",Buchungen!$N$2:$N$201,$A17,Buchungen!$P$2:$P$201,Einstellungen!$B$3)</f>
        <v>0</v>
      </c>
      <c r="L17" s="23">
        <f>SUMIFS(Buchungen!$L$2:$L$201,Buchungen!$C$2:$C$201,"Ausgabe",Buchungen!$D$2:$D$201,"offen",Buchungen!$N$2:$N$201,$A17,Buchungen!$P$2:$P$201,Einstellungen!$B$3)</f>
        <v>0</v>
      </c>
    </row>
    <row r="18" spans="1:12" x14ac:dyDescent="0.25">
      <c r="A18" s="24" t="s">
        <v>165</v>
      </c>
      <c r="B18" s="24" t="s">
        <v>43</v>
      </c>
      <c r="C18" s="25">
        <f t="shared" ref="C18:L18" si="2">SUM(C6:C17)</f>
        <v>11990</v>
      </c>
      <c r="D18" s="25">
        <f t="shared" si="2"/>
        <v>2278.1</v>
      </c>
      <c r="E18" s="25">
        <f t="shared" si="2"/>
        <v>14268.1</v>
      </c>
      <c r="F18" s="25">
        <f t="shared" si="2"/>
        <v>1539.7</v>
      </c>
      <c r="G18" s="25">
        <f t="shared" si="2"/>
        <v>251.68</v>
      </c>
      <c r="H18" s="25">
        <f t="shared" si="2"/>
        <v>1791.38</v>
      </c>
      <c r="I18" s="25">
        <f t="shared" si="2"/>
        <v>10450.299999999999</v>
      </c>
      <c r="J18" s="25">
        <f t="shared" si="2"/>
        <v>2026.42</v>
      </c>
      <c r="K18" s="25">
        <f t="shared" si="2"/>
        <v>1523.2</v>
      </c>
      <c r="L18" s="25">
        <f t="shared" si="2"/>
        <v>214.2</v>
      </c>
    </row>
  </sheetData>
  <mergeCells count="2">
    <mergeCell ref="A1:L1"/>
    <mergeCell ref="A3:L3"/>
  </mergeCells>
  <conditionalFormatting sqref="I6:I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workbookViewId="0"/>
  </sheetViews>
  <sheetFormatPr baseColWidth="10" defaultColWidth="9" defaultRowHeight="15" x14ac:dyDescent="0.25"/>
  <cols>
    <col min="1" max="1" width="14" customWidth="1"/>
    <col min="2" max="2" width="18" customWidth="1"/>
    <col min="3" max="3" width="14" customWidth="1"/>
    <col min="4" max="4" width="18" customWidth="1"/>
    <col min="5" max="8" width="14" customWidth="1"/>
  </cols>
  <sheetData>
    <row r="1" spans="1:8" ht="27.95" customHeight="1" x14ac:dyDescent="0.25">
      <c r="A1" s="31" t="s">
        <v>166</v>
      </c>
      <c r="B1" s="31"/>
      <c r="C1" s="31"/>
      <c r="D1" s="31"/>
      <c r="E1" s="31"/>
      <c r="F1" s="31"/>
      <c r="G1" s="31"/>
      <c r="H1" s="31"/>
    </row>
    <row r="3" spans="1:8" x14ac:dyDescent="0.25">
      <c r="A3" s="35" t="s">
        <v>167</v>
      </c>
      <c r="B3" s="35"/>
      <c r="C3" s="35"/>
      <c r="D3" s="35"/>
      <c r="E3" s="35"/>
      <c r="F3" s="35"/>
      <c r="G3" s="35"/>
      <c r="H3" s="35"/>
    </row>
    <row r="5" spans="1:8" x14ac:dyDescent="0.25">
      <c r="A5" s="11" t="s">
        <v>41</v>
      </c>
      <c r="B5" s="11" t="s">
        <v>168</v>
      </c>
      <c r="C5" s="11" t="s">
        <v>169</v>
      </c>
      <c r="D5" s="11" t="s">
        <v>170</v>
      </c>
      <c r="E5" s="11" t="s">
        <v>171</v>
      </c>
      <c r="F5" s="11" t="s">
        <v>172</v>
      </c>
      <c r="G5" s="11" t="s">
        <v>151</v>
      </c>
      <c r="H5" s="11" t="s">
        <v>173</v>
      </c>
    </row>
    <row r="6" spans="1:8" x14ac:dyDescent="0.25">
      <c r="A6" s="22" t="s">
        <v>153</v>
      </c>
      <c r="B6" s="23">
        <f>SUMIFS(Buchungen!$I$2:$I$201,Buchungen!$C$2:$C$201,"Einnahme",Buchungen!$M$2:$M$201,"Ja",Buchungen!$J$2:$J$201,0.19,Buchungen!$N$2:$N$201,1,Buchungen!$P$2:$P$201,Einstellungen!$B$3)</f>
        <v>2830</v>
      </c>
      <c r="C6" s="23">
        <f>SUMIFS(Buchungen!$K$2:$K$201,Buchungen!$C$2:$C$201,"Einnahme",Buchungen!$M$2:$M$201,"Ja",Buchungen!$J$2:$J$201,0.19,Buchungen!$N$2:$N$201,1,Buchungen!$P$2:$P$201,Einstellungen!$B$3)</f>
        <v>537.70000000000005</v>
      </c>
      <c r="D6" s="23">
        <f>SUMIFS(Buchungen!$I$2:$I$201,Buchungen!$C$2:$C$201,"Einnahme",Buchungen!$M$2:$M$201,"Ja",Buchungen!$J$2:$J$201,0.07,Buchungen!$N$2:$N$201,1,Buchungen!$P$2:$P$201,Einstellungen!$B$3)</f>
        <v>0</v>
      </c>
      <c r="E6" s="23">
        <f>SUMIFS(Buchungen!$K$2:$K$201,Buchungen!$C$2:$C$201,"Einnahme",Buchungen!$M$2:$M$201,"Ja",Buchungen!$J$2:$J$201,0.07,Buchungen!$N$2:$N$201,1,Buchungen!$P$2:$P$201,Einstellungen!$B$3)</f>
        <v>0</v>
      </c>
      <c r="F6" s="23">
        <f>SUMIFS(Buchungen!$I$2:$I$201,Buchungen!$C$2:$C$201,"Einnahme",Buchungen!$M$2:$M$201,"Ja",Buchungen!$J$2:$J$201,0,Buchungen!$N$2:$N$201,1,Buchungen!$P$2:$P$201,Einstellungen!$B$3)</f>
        <v>0</v>
      </c>
      <c r="G6" s="23">
        <f>SUMIFS(Buchungen!$K$2:$K$201,Buchungen!$C$2:$C$201,"Ausgabe",Buchungen!$M$2:$M$201,"Ja",Buchungen!$N$2:$N$201,1,Buchungen!$P$2:$P$201,Einstellungen!$B$3)</f>
        <v>52.989999999999995</v>
      </c>
      <c r="H6" s="23">
        <f t="shared" ref="H6:H17" si="0">C6+E6-G6</f>
        <v>484.71000000000004</v>
      </c>
    </row>
    <row r="7" spans="1:8" x14ac:dyDescent="0.25">
      <c r="A7" s="22" t="s">
        <v>154</v>
      </c>
      <c r="B7" s="23">
        <f>SUMIFS(Buchungen!$I$2:$I$201,Buchungen!$C$2:$C$201,"Einnahme",Buchungen!$M$2:$M$201,"Ja",Buchungen!$J$2:$J$201,0.19,Buchungen!$N$2:$N$201,2,Buchungen!$P$2:$P$201,Einstellungen!$B$3)</f>
        <v>3160</v>
      </c>
      <c r="C7" s="23">
        <f>SUMIFS(Buchungen!$K$2:$K$201,Buchungen!$C$2:$C$201,"Einnahme",Buchungen!$M$2:$M$201,"Ja",Buchungen!$J$2:$J$201,0.19,Buchungen!$N$2:$N$201,2,Buchungen!$P$2:$P$201,Einstellungen!$B$3)</f>
        <v>600.4</v>
      </c>
      <c r="D7" s="23">
        <f>SUMIFS(Buchungen!$I$2:$I$201,Buchungen!$C$2:$C$201,"Einnahme",Buchungen!$M$2:$M$201,"Ja",Buchungen!$J$2:$J$201,0.07,Buchungen!$N$2:$N$201,2,Buchungen!$P$2:$P$201,Einstellungen!$B$3)</f>
        <v>0</v>
      </c>
      <c r="E7" s="23">
        <f>SUMIFS(Buchungen!$K$2:$K$201,Buchungen!$C$2:$C$201,"Einnahme",Buchungen!$M$2:$M$201,"Ja",Buchungen!$J$2:$J$201,0.07,Buchungen!$N$2:$N$201,2,Buchungen!$P$2:$P$201,Einstellungen!$B$3)</f>
        <v>0</v>
      </c>
      <c r="F7" s="23">
        <f>SUMIFS(Buchungen!$I$2:$I$201,Buchungen!$C$2:$C$201,"Einnahme",Buchungen!$M$2:$M$201,"Ja",Buchungen!$J$2:$J$201,0,Buchungen!$N$2:$N$201,2,Buchungen!$P$2:$P$201,Einstellungen!$B$3)</f>
        <v>0</v>
      </c>
      <c r="G7" s="23">
        <f>SUMIFS(Buchungen!$K$2:$K$201,Buchungen!$C$2:$C$201,"Ausgabe",Buchungen!$M$2:$M$201,"Ja",Buchungen!$N$2:$N$201,2,Buchungen!$P$2:$P$201,Einstellungen!$B$3)</f>
        <v>38.1</v>
      </c>
      <c r="H7" s="23">
        <f t="shared" si="0"/>
        <v>562.29999999999995</v>
      </c>
    </row>
    <row r="8" spans="1:8" x14ac:dyDescent="0.25">
      <c r="A8" s="22" t="s">
        <v>155</v>
      </c>
      <c r="B8" s="23">
        <f>SUMIFS(Buchungen!$I$2:$I$201,Buchungen!$C$2:$C$201,"Einnahme",Buchungen!$M$2:$M$201,"Ja",Buchungen!$J$2:$J$201,0.19,Buchungen!$N$2:$N$201,3,Buchungen!$P$2:$P$201,Einstellungen!$B$3)</f>
        <v>1960</v>
      </c>
      <c r="C8" s="23">
        <f>SUMIFS(Buchungen!$K$2:$K$201,Buchungen!$C$2:$C$201,"Einnahme",Buchungen!$M$2:$M$201,"Ja",Buchungen!$J$2:$J$201,0.19,Buchungen!$N$2:$N$201,3,Buchungen!$P$2:$P$201,Einstellungen!$B$3)</f>
        <v>372.4</v>
      </c>
      <c r="D8" s="23">
        <f>SUMIFS(Buchungen!$I$2:$I$201,Buchungen!$C$2:$C$201,"Einnahme",Buchungen!$M$2:$M$201,"Ja",Buchungen!$J$2:$J$201,0.07,Buchungen!$N$2:$N$201,3,Buchungen!$P$2:$P$201,Einstellungen!$B$3)</f>
        <v>0</v>
      </c>
      <c r="E8" s="23">
        <f>SUMIFS(Buchungen!$K$2:$K$201,Buchungen!$C$2:$C$201,"Einnahme",Buchungen!$M$2:$M$201,"Ja",Buchungen!$J$2:$J$201,0.07,Buchungen!$N$2:$N$201,3,Buchungen!$P$2:$P$201,Einstellungen!$B$3)</f>
        <v>0</v>
      </c>
      <c r="F8" s="23">
        <f>SUMIFS(Buchungen!$I$2:$I$201,Buchungen!$C$2:$C$201,"Einnahme",Buchungen!$M$2:$M$201,"Ja",Buchungen!$J$2:$J$201,0,Buchungen!$N$2:$N$201,3,Buchungen!$P$2:$P$201,Einstellungen!$B$3)</f>
        <v>0</v>
      </c>
      <c r="G8" s="23">
        <f>SUMIFS(Buchungen!$K$2:$K$201,Buchungen!$C$2:$C$201,"Ausgabe",Buchungen!$M$2:$M$201,"Ja",Buchungen!$N$2:$N$201,3,Buchungen!$P$2:$P$201,Einstellungen!$B$3)</f>
        <v>74.900000000000006</v>
      </c>
      <c r="H8" s="23">
        <f t="shared" si="0"/>
        <v>297.5</v>
      </c>
    </row>
    <row r="9" spans="1:8" x14ac:dyDescent="0.25">
      <c r="A9" s="22" t="s">
        <v>156</v>
      </c>
      <c r="B9" s="23">
        <f>SUMIFS(Buchungen!$I$2:$I$201,Buchungen!$C$2:$C$201,"Einnahme",Buchungen!$M$2:$M$201,"Ja",Buchungen!$J$2:$J$201,0.19,Buchungen!$N$2:$N$201,4,Buchungen!$P$2:$P$201,Einstellungen!$B$3)</f>
        <v>2790</v>
      </c>
      <c r="C9" s="23">
        <f>SUMIFS(Buchungen!$K$2:$K$201,Buchungen!$C$2:$C$201,"Einnahme",Buchungen!$M$2:$M$201,"Ja",Buchungen!$J$2:$J$201,0.19,Buchungen!$N$2:$N$201,4,Buchungen!$P$2:$P$201,Einstellungen!$B$3)</f>
        <v>530.1</v>
      </c>
      <c r="D9" s="23">
        <f>SUMIFS(Buchungen!$I$2:$I$201,Buchungen!$C$2:$C$201,"Einnahme",Buchungen!$M$2:$M$201,"Ja",Buchungen!$J$2:$J$201,0.07,Buchungen!$N$2:$N$201,4,Buchungen!$P$2:$P$201,Einstellungen!$B$3)</f>
        <v>0</v>
      </c>
      <c r="E9" s="23">
        <f>SUMIFS(Buchungen!$K$2:$K$201,Buchungen!$C$2:$C$201,"Einnahme",Buchungen!$M$2:$M$201,"Ja",Buchungen!$J$2:$J$201,0.07,Buchungen!$N$2:$N$201,4,Buchungen!$P$2:$P$201,Einstellungen!$B$3)</f>
        <v>0</v>
      </c>
      <c r="F9" s="23">
        <f>SUMIFS(Buchungen!$I$2:$I$201,Buchungen!$C$2:$C$201,"Einnahme",Buchungen!$M$2:$M$201,"Ja",Buchungen!$J$2:$J$201,0,Buchungen!$N$2:$N$201,4,Buchungen!$P$2:$P$201,Einstellungen!$B$3)</f>
        <v>0</v>
      </c>
      <c r="G9" s="23">
        <f>SUMIFS(Buchungen!$K$2:$K$201,Buchungen!$C$2:$C$201,"Ausgabe",Buchungen!$M$2:$M$201,"Ja",Buchungen!$N$2:$N$201,4,Buchungen!$P$2:$P$201,Einstellungen!$B$3)</f>
        <v>76.95</v>
      </c>
      <c r="H9" s="23">
        <f t="shared" si="0"/>
        <v>453.15000000000003</v>
      </c>
    </row>
    <row r="10" spans="1:8" x14ac:dyDescent="0.25">
      <c r="A10" s="22" t="s">
        <v>157</v>
      </c>
      <c r="B10" s="23">
        <f>SUMIFS(Buchungen!$I$2:$I$201,Buchungen!$C$2:$C$201,"Einnahme",Buchungen!$M$2:$M$201,"Ja",Buchungen!$J$2:$J$201,0.19,Buchungen!$N$2:$N$201,5,Buchungen!$P$2:$P$201,Einstellungen!$B$3)</f>
        <v>1250</v>
      </c>
      <c r="C10" s="23">
        <f>SUMIFS(Buchungen!$K$2:$K$201,Buchungen!$C$2:$C$201,"Einnahme",Buchungen!$M$2:$M$201,"Ja",Buchungen!$J$2:$J$201,0.19,Buchungen!$N$2:$N$201,5,Buchungen!$P$2:$P$201,Einstellungen!$B$3)</f>
        <v>237.5</v>
      </c>
      <c r="D10" s="23">
        <f>SUMIFS(Buchungen!$I$2:$I$201,Buchungen!$C$2:$C$201,"Einnahme",Buchungen!$M$2:$M$201,"Ja",Buchungen!$J$2:$J$201,0.07,Buchungen!$N$2:$N$201,5,Buchungen!$P$2:$P$201,Einstellungen!$B$3)</f>
        <v>0</v>
      </c>
      <c r="E10" s="23">
        <f>SUMIFS(Buchungen!$K$2:$K$201,Buchungen!$C$2:$C$201,"Einnahme",Buchungen!$M$2:$M$201,"Ja",Buchungen!$J$2:$J$201,0.07,Buchungen!$N$2:$N$201,5,Buchungen!$P$2:$P$201,Einstellungen!$B$3)</f>
        <v>0</v>
      </c>
      <c r="F10" s="23">
        <f>SUMIFS(Buchungen!$I$2:$I$201,Buchungen!$C$2:$C$201,"Einnahme",Buchungen!$M$2:$M$201,"Ja",Buchungen!$J$2:$J$201,0,Buchungen!$N$2:$N$201,5,Buchungen!$P$2:$P$201,Einstellungen!$B$3)</f>
        <v>0</v>
      </c>
      <c r="G10" s="23">
        <f>SUMIFS(Buchungen!$K$2:$K$201,Buchungen!$C$2:$C$201,"Ausgabe",Buchungen!$M$2:$M$201,"Ja",Buchungen!$N$2:$N$201,5,Buchungen!$P$2:$P$201,Einstellungen!$B$3)</f>
        <v>8.74</v>
      </c>
      <c r="H10" s="23">
        <f t="shared" si="0"/>
        <v>228.76</v>
      </c>
    </row>
    <row r="11" spans="1:8" x14ac:dyDescent="0.25">
      <c r="A11" s="22" t="s">
        <v>158</v>
      </c>
      <c r="B11" s="23">
        <f>SUMIFS(Buchungen!$I$2:$I$201,Buchungen!$C$2:$C$201,"Einnahme",Buchungen!$M$2:$M$201,"Ja",Buchungen!$J$2:$J$201,0.19,Buchungen!$N$2:$N$201,6,Buchungen!$P$2:$P$201,Einstellungen!$B$3)</f>
        <v>0</v>
      </c>
      <c r="C11" s="23">
        <f>SUMIFS(Buchungen!$K$2:$K$201,Buchungen!$C$2:$C$201,"Einnahme",Buchungen!$M$2:$M$201,"Ja",Buchungen!$J$2:$J$201,0.19,Buchungen!$N$2:$N$201,6,Buchungen!$P$2:$P$201,Einstellungen!$B$3)</f>
        <v>0</v>
      </c>
      <c r="D11" s="23">
        <f>SUMIFS(Buchungen!$I$2:$I$201,Buchungen!$C$2:$C$201,"Einnahme",Buchungen!$M$2:$M$201,"Ja",Buchungen!$J$2:$J$201,0.07,Buchungen!$N$2:$N$201,6,Buchungen!$P$2:$P$201,Einstellungen!$B$3)</f>
        <v>0</v>
      </c>
      <c r="E11" s="23">
        <f>SUMIFS(Buchungen!$K$2:$K$201,Buchungen!$C$2:$C$201,"Einnahme",Buchungen!$M$2:$M$201,"Ja",Buchungen!$J$2:$J$201,0.07,Buchungen!$N$2:$N$201,6,Buchungen!$P$2:$P$201,Einstellungen!$B$3)</f>
        <v>0</v>
      </c>
      <c r="F11" s="23">
        <f>SUMIFS(Buchungen!$I$2:$I$201,Buchungen!$C$2:$C$201,"Einnahme",Buchungen!$M$2:$M$201,"Ja",Buchungen!$J$2:$J$201,0,Buchungen!$N$2:$N$201,6,Buchungen!$P$2:$P$201,Einstellungen!$B$3)</f>
        <v>0</v>
      </c>
      <c r="G11" s="23">
        <f>SUMIFS(Buchungen!$K$2:$K$201,Buchungen!$C$2:$C$201,"Ausgabe",Buchungen!$M$2:$M$201,"Ja",Buchungen!$N$2:$N$201,6,Buchungen!$P$2:$P$201,Einstellungen!$B$3)</f>
        <v>0</v>
      </c>
      <c r="H11" s="23">
        <f t="shared" si="0"/>
        <v>0</v>
      </c>
    </row>
    <row r="12" spans="1:8" x14ac:dyDescent="0.25">
      <c r="A12" s="22" t="s">
        <v>159</v>
      </c>
      <c r="B12" s="23">
        <f>SUMIFS(Buchungen!$I$2:$I$201,Buchungen!$C$2:$C$201,"Einnahme",Buchungen!$M$2:$M$201,"Ja",Buchungen!$J$2:$J$201,0.19,Buchungen!$N$2:$N$201,7,Buchungen!$P$2:$P$201,Einstellungen!$B$3)</f>
        <v>0</v>
      </c>
      <c r="C12" s="23">
        <f>SUMIFS(Buchungen!$K$2:$K$201,Buchungen!$C$2:$C$201,"Einnahme",Buchungen!$M$2:$M$201,"Ja",Buchungen!$J$2:$J$201,0.19,Buchungen!$N$2:$N$201,7,Buchungen!$P$2:$P$201,Einstellungen!$B$3)</f>
        <v>0</v>
      </c>
      <c r="D12" s="23">
        <f>SUMIFS(Buchungen!$I$2:$I$201,Buchungen!$C$2:$C$201,"Einnahme",Buchungen!$M$2:$M$201,"Ja",Buchungen!$J$2:$J$201,0.07,Buchungen!$N$2:$N$201,7,Buchungen!$P$2:$P$201,Einstellungen!$B$3)</f>
        <v>0</v>
      </c>
      <c r="E12" s="23">
        <f>SUMIFS(Buchungen!$K$2:$K$201,Buchungen!$C$2:$C$201,"Einnahme",Buchungen!$M$2:$M$201,"Ja",Buchungen!$J$2:$J$201,0.07,Buchungen!$N$2:$N$201,7,Buchungen!$P$2:$P$201,Einstellungen!$B$3)</f>
        <v>0</v>
      </c>
      <c r="F12" s="23">
        <f>SUMIFS(Buchungen!$I$2:$I$201,Buchungen!$C$2:$C$201,"Einnahme",Buchungen!$M$2:$M$201,"Ja",Buchungen!$J$2:$J$201,0,Buchungen!$N$2:$N$201,7,Buchungen!$P$2:$P$201,Einstellungen!$B$3)</f>
        <v>0</v>
      </c>
      <c r="G12" s="23">
        <f>SUMIFS(Buchungen!$K$2:$K$201,Buchungen!$C$2:$C$201,"Ausgabe",Buchungen!$M$2:$M$201,"Ja",Buchungen!$N$2:$N$201,7,Buchungen!$P$2:$P$201,Einstellungen!$B$3)</f>
        <v>0</v>
      </c>
      <c r="H12" s="23">
        <f t="shared" si="0"/>
        <v>0</v>
      </c>
    </row>
    <row r="13" spans="1:8" x14ac:dyDescent="0.25">
      <c r="A13" s="22" t="s">
        <v>160</v>
      </c>
      <c r="B13" s="23">
        <f>SUMIFS(Buchungen!$I$2:$I$201,Buchungen!$C$2:$C$201,"Einnahme",Buchungen!$M$2:$M$201,"Ja",Buchungen!$J$2:$J$201,0.19,Buchungen!$N$2:$N$201,8,Buchungen!$P$2:$P$201,Einstellungen!$B$3)</f>
        <v>0</v>
      </c>
      <c r="C13" s="23">
        <f>SUMIFS(Buchungen!$K$2:$K$201,Buchungen!$C$2:$C$201,"Einnahme",Buchungen!$M$2:$M$201,"Ja",Buchungen!$J$2:$J$201,0.19,Buchungen!$N$2:$N$201,8,Buchungen!$P$2:$P$201,Einstellungen!$B$3)</f>
        <v>0</v>
      </c>
      <c r="D13" s="23">
        <f>SUMIFS(Buchungen!$I$2:$I$201,Buchungen!$C$2:$C$201,"Einnahme",Buchungen!$M$2:$M$201,"Ja",Buchungen!$J$2:$J$201,0.07,Buchungen!$N$2:$N$201,8,Buchungen!$P$2:$P$201,Einstellungen!$B$3)</f>
        <v>0</v>
      </c>
      <c r="E13" s="23">
        <f>SUMIFS(Buchungen!$K$2:$K$201,Buchungen!$C$2:$C$201,"Einnahme",Buchungen!$M$2:$M$201,"Ja",Buchungen!$J$2:$J$201,0.07,Buchungen!$N$2:$N$201,8,Buchungen!$P$2:$P$201,Einstellungen!$B$3)</f>
        <v>0</v>
      </c>
      <c r="F13" s="23">
        <f>SUMIFS(Buchungen!$I$2:$I$201,Buchungen!$C$2:$C$201,"Einnahme",Buchungen!$M$2:$M$201,"Ja",Buchungen!$J$2:$J$201,0,Buchungen!$N$2:$N$201,8,Buchungen!$P$2:$P$201,Einstellungen!$B$3)</f>
        <v>0</v>
      </c>
      <c r="G13" s="23">
        <f>SUMIFS(Buchungen!$K$2:$K$201,Buchungen!$C$2:$C$201,"Ausgabe",Buchungen!$M$2:$M$201,"Ja",Buchungen!$N$2:$N$201,8,Buchungen!$P$2:$P$201,Einstellungen!$B$3)</f>
        <v>0</v>
      </c>
      <c r="H13" s="23">
        <f t="shared" si="0"/>
        <v>0</v>
      </c>
    </row>
    <row r="14" spans="1:8" x14ac:dyDescent="0.25">
      <c r="A14" s="22" t="s">
        <v>161</v>
      </c>
      <c r="B14" s="23">
        <f>SUMIFS(Buchungen!$I$2:$I$201,Buchungen!$C$2:$C$201,"Einnahme",Buchungen!$M$2:$M$201,"Ja",Buchungen!$J$2:$J$201,0.19,Buchungen!$N$2:$N$201,9,Buchungen!$P$2:$P$201,Einstellungen!$B$3)</f>
        <v>0</v>
      </c>
      <c r="C14" s="23">
        <f>SUMIFS(Buchungen!$K$2:$K$201,Buchungen!$C$2:$C$201,"Einnahme",Buchungen!$M$2:$M$201,"Ja",Buchungen!$J$2:$J$201,0.19,Buchungen!$N$2:$N$201,9,Buchungen!$P$2:$P$201,Einstellungen!$B$3)</f>
        <v>0</v>
      </c>
      <c r="D14" s="23">
        <f>SUMIFS(Buchungen!$I$2:$I$201,Buchungen!$C$2:$C$201,"Einnahme",Buchungen!$M$2:$M$201,"Ja",Buchungen!$J$2:$J$201,0.07,Buchungen!$N$2:$N$201,9,Buchungen!$P$2:$P$201,Einstellungen!$B$3)</f>
        <v>0</v>
      </c>
      <c r="E14" s="23">
        <f>SUMIFS(Buchungen!$K$2:$K$201,Buchungen!$C$2:$C$201,"Einnahme",Buchungen!$M$2:$M$201,"Ja",Buchungen!$J$2:$J$201,0.07,Buchungen!$N$2:$N$201,9,Buchungen!$P$2:$P$201,Einstellungen!$B$3)</f>
        <v>0</v>
      </c>
      <c r="F14" s="23">
        <f>SUMIFS(Buchungen!$I$2:$I$201,Buchungen!$C$2:$C$201,"Einnahme",Buchungen!$M$2:$M$201,"Ja",Buchungen!$J$2:$J$201,0,Buchungen!$N$2:$N$201,9,Buchungen!$P$2:$P$201,Einstellungen!$B$3)</f>
        <v>0</v>
      </c>
      <c r="G14" s="23">
        <f>SUMIFS(Buchungen!$K$2:$K$201,Buchungen!$C$2:$C$201,"Ausgabe",Buchungen!$M$2:$M$201,"Ja",Buchungen!$N$2:$N$201,9,Buchungen!$P$2:$P$201,Einstellungen!$B$3)</f>
        <v>0</v>
      </c>
      <c r="H14" s="23">
        <f t="shared" si="0"/>
        <v>0</v>
      </c>
    </row>
    <row r="15" spans="1:8" x14ac:dyDescent="0.25">
      <c r="A15" s="22" t="s">
        <v>162</v>
      </c>
      <c r="B15" s="23">
        <f>SUMIFS(Buchungen!$I$2:$I$201,Buchungen!$C$2:$C$201,"Einnahme",Buchungen!$M$2:$M$201,"Ja",Buchungen!$J$2:$J$201,0.19,Buchungen!$N$2:$N$201,10,Buchungen!$P$2:$P$201,Einstellungen!$B$3)</f>
        <v>0</v>
      </c>
      <c r="C15" s="23">
        <f>SUMIFS(Buchungen!$K$2:$K$201,Buchungen!$C$2:$C$201,"Einnahme",Buchungen!$M$2:$M$201,"Ja",Buchungen!$J$2:$J$201,0.19,Buchungen!$N$2:$N$201,10,Buchungen!$P$2:$P$201,Einstellungen!$B$3)</f>
        <v>0</v>
      </c>
      <c r="D15" s="23">
        <f>SUMIFS(Buchungen!$I$2:$I$201,Buchungen!$C$2:$C$201,"Einnahme",Buchungen!$M$2:$M$201,"Ja",Buchungen!$J$2:$J$201,0.07,Buchungen!$N$2:$N$201,10,Buchungen!$P$2:$P$201,Einstellungen!$B$3)</f>
        <v>0</v>
      </c>
      <c r="E15" s="23">
        <f>SUMIFS(Buchungen!$K$2:$K$201,Buchungen!$C$2:$C$201,"Einnahme",Buchungen!$M$2:$M$201,"Ja",Buchungen!$J$2:$J$201,0.07,Buchungen!$N$2:$N$201,10,Buchungen!$P$2:$P$201,Einstellungen!$B$3)</f>
        <v>0</v>
      </c>
      <c r="F15" s="23">
        <f>SUMIFS(Buchungen!$I$2:$I$201,Buchungen!$C$2:$C$201,"Einnahme",Buchungen!$M$2:$M$201,"Ja",Buchungen!$J$2:$J$201,0,Buchungen!$N$2:$N$201,10,Buchungen!$P$2:$P$201,Einstellungen!$B$3)</f>
        <v>0</v>
      </c>
      <c r="G15" s="23">
        <f>SUMIFS(Buchungen!$K$2:$K$201,Buchungen!$C$2:$C$201,"Ausgabe",Buchungen!$M$2:$M$201,"Ja",Buchungen!$N$2:$N$201,10,Buchungen!$P$2:$P$201,Einstellungen!$B$3)</f>
        <v>0</v>
      </c>
      <c r="H15" s="23">
        <f t="shared" si="0"/>
        <v>0</v>
      </c>
    </row>
    <row r="16" spans="1:8" x14ac:dyDescent="0.25">
      <c r="A16" s="22" t="s">
        <v>163</v>
      </c>
      <c r="B16" s="23">
        <f>SUMIFS(Buchungen!$I$2:$I$201,Buchungen!$C$2:$C$201,"Einnahme",Buchungen!$M$2:$M$201,"Ja",Buchungen!$J$2:$J$201,0.19,Buchungen!$N$2:$N$201,11,Buchungen!$P$2:$P$201,Einstellungen!$B$3)</f>
        <v>0</v>
      </c>
      <c r="C16" s="23">
        <f>SUMIFS(Buchungen!$K$2:$K$201,Buchungen!$C$2:$C$201,"Einnahme",Buchungen!$M$2:$M$201,"Ja",Buchungen!$J$2:$J$201,0.19,Buchungen!$N$2:$N$201,11,Buchungen!$P$2:$P$201,Einstellungen!$B$3)</f>
        <v>0</v>
      </c>
      <c r="D16" s="23">
        <f>SUMIFS(Buchungen!$I$2:$I$201,Buchungen!$C$2:$C$201,"Einnahme",Buchungen!$M$2:$M$201,"Ja",Buchungen!$J$2:$J$201,0.07,Buchungen!$N$2:$N$201,11,Buchungen!$P$2:$P$201,Einstellungen!$B$3)</f>
        <v>0</v>
      </c>
      <c r="E16" s="23">
        <f>SUMIFS(Buchungen!$K$2:$K$201,Buchungen!$C$2:$C$201,"Einnahme",Buchungen!$M$2:$M$201,"Ja",Buchungen!$J$2:$J$201,0.07,Buchungen!$N$2:$N$201,11,Buchungen!$P$2:$P$201,Einstellungen!$B$3)</f>
        <v>0</v>
      </c>
      <c r="F16" s="23">
        <f>SUMIFS(Buchungen!$I$2:$I$201,Buchungen!$C$2:$C$201,"Einnahme",Buchungen!$M$2:$M$201,"Ja",Buchungen!$J$2:$J$201,0,Buchungen!$N$2:$N$201,11,Buchungen!$P$2:$P$201,Einstellungen!$B$3)</f>
        <v>0</v>
      </c>
      <c r="G16" s="23">
        <f>SUMIFS(Buchungen!$K$2:$K$201,Buchungen!$C$2:$C$201,"Ausgabe",Buchungen!$M$2:$M$201,"Ja",Buchungen!$N$2:$N$201,11,Buchungen!$P$2:$P$201,Einstellungen!$B$3)</f>
        <v>0</v>
      </c>
      <c r="H16" s="23">
        <f t="shared" si="0"/>
        <v>0</v>
      </c>
    </row>
    <row r="17" spans="1:8" x14ac:dyDescent="0.25">
      <c r="A17" s="22" t="s">
        <v>164</v>
      </c>
      <c r="B17" s="23">
        <f>SUMIFS(Buchungen!$I$2:$I$201,Buchungen!$C$2:$C$201,"Einnahme",Buchungen!$M$2:$M$201,"Ja",Buchungen!$J$2:$J$201,0.19,Buchungen!$N$2:$N$201,12,Buchungen!$P$2:$P$201,Einstellungen!$B$3)</f>
        <v>0</v>
      </c>
      <c r="C17" s="23">
        <f>SUMIFS(Buchungen!$K$2:$K$201,Buchungen!$C$2:$C$201,"Einnahme",Buchungen!$M$2:$M$201,"Ja",Buchungen!$J$2:$J$201,0.19,Buchungen!$N$2:$N$201,12,Buchungen!$P$2:$P$201,Einstellungen!$B$3)</f>
        <v>0</v>
      </c>
      <c r="D17" s="23">
        <f>SUMIFS(Buchungen!$I$2:$I$201,Buchungen!$C$2:$C$201,"Einnahme",Buchungen!$M$2:$M$201,"Ja",Buchungen!$J$2:$J$201,0.07,Buchungen!$N$2:$N$201,12,Buchungen!$P$2:$P$201,Einstellungen!$B$3)</f>
        <v>0</v>
      </c>
      <c r="E17" s="23">
        <f>SUMIFS(Buchungen!$K$2:$K$201,Buchungen!$C$2:$C$201,"Einnahme",Buchungen!$M$2:$M$201,"Ja",Buchungen!$J$2:$J$201,0.07,Buchungen!$N$2:$N$201,12,Buchungen!$P$2:$P$201,Einstellungen!$B$3)</f>
        <v>0</v>
      </c>
      <c r="F17" s="23">
        <f>SUMIFS(Buchungen!$I$2:$I$201,Buchungen!$C$2:$C$201,"Einnahme",Buchungen!$M$2:$M$201,"Ja",Buchungen!$J$2:$J$201,0,Buchungen!$N$2:$N$201,12,Buchungen!$P$2:$P$201,Einstellungen!$B$3)</f>
        <v>0</v>
      </c>
      <c r="G17" s="23">
        <f>SUMIFS(Buchungen!$K$2:$K$201,Buchungen!$C$2:$C$201,"Ausgabe",Buchungen!$M$2:$M$201,"Ja",Buchungen!$N$2:$N$201,12,Buchungen!$P$2:$P$201,Einstellungen!$B$3)</f>
        <v>0</v>
      </c>
      <c r="H17" s="23">
        <f t="shared" si="0"/>
        <v>0</v>
      </c>
    </row>
    <row r="18" spans="1:8" x14ac:dyDescent="0.25">
      <c r="A18" s="24" t="s">
        <v>165</v>
      </c>
      <c r="B18" s="25">
        <f t="shared" ref="B18:H18" si="1">SUM(B6:B17)</f>
        <v>11990</v>
      </c>
      <c r="C18" s="25">
        <f t="shared" si="1"/>
        <v>2278.1</v>
      </c>
      <c r="D18" s="25">
        <f t="shared" si="1"/>
        <v>0</v>
      </c>
      <c r="E18" s="25">
        <f t="shared" si="1"/>
        <v>0</v>
      </c>
      <c r="F18" s="25">
        <f t="shared" si="1"/>
        <v>0</v>
      </c>
      <c r="G18" s="25">
        <f t="shared" si="1"/>
        <v>251.68</v>
      </c>
      <c r="H18" s="25">
        <f t="shared" si="1"/>
        <v>2026.42</v>
      </c>
    </row>
    <row r="21" spans="1:8" x14ac:dyDescent="0.25">
      <c r="A21" s="11" t="s">
        <v>41</v>
      </c>
      <c r="B21" s="11" t="s">
        <v>168</v>
      </c>
      <c r="C21" s="11" t="s">
        <v>169</v>
      </c>
      <c r="D21" s="11" t="s">
        <v>170</v>
      </c>
      <c r="E21" s="11" t="s">
        <v>171</v>
      </c>
      <c r="F21" s="11" t="s">
        <v>172</v>
      </c>
      <c r="G21" s="11" t="s">
        <v>151</v>
      </c>
      <c r="H21" s="11" t="s">
        <v>173</v>
      </c>
    </row>
    <row r="22" spans="1:8" x14ac:dyDescent="0.25">
      <c r="A22" s="22" t="s">
        <v>174</v>
      </c>
      <c r="B22" s="23">
        <f t="shared" ref="B22:H22" si="2">SUM(B6:B8)</f>
        <v>7950</v>
      </c>
      <c r="C22" s="23">
        <f t="shared" si="2"/>
        <v>1510.5</v>
      </c>
      <c r="D22" s="23">
        <f t="shared" si="2"/>
        <v>0</v>
      </c>
      <c r="E22" s="23">
        <f t="shared" si="2"/>
        <v>0</v>
      </c>
      <c r="F22" s="23">
        <f t="shared" si="2"/>
        <v>0</v>
      </c>
      <c r="G22" s="23">
        <f t="shared" si="2"/>
        <v>165.99</v>
      </c>
      <c r="H22" s="23">
        <f t="shared" si="2"/>
        <v>1344.51</v>
      </c>
    </row>
    <row r="23" spans="1:8" x14ac:dyDescent="0.25">
      <c r="A23" s="22" t="s">
        <v>175</v>
      </c>
      <c r="B23" s="23">
        <f t="shared" ref="B23:H23" si="3">SUM(B9:B11)</f>
        <v>4040</v>
      </c>
      <c r="C23" s="23">
        <f t="shared" si="3"/>
        <v>767.6</v>
      </c>
      <c r="D23" s="23">
        <f t="shared" si="3"/>
        <v>0</v>
      </c>
      <c r="E23" s="23">
        <f t="shared" si="3"/>
        <v>0</v>
      </c>
      <c r="F23" s="23">
        <f t="shared" si="3"/>
        <v>0</v>
      </c>
      <c r="G23" s="23">
        <f t="shared" si="3"/>
        <v>85.69</v>
      </c>
      <c r="H23" s="23">
        <f t="shared" si="3"/>
        <v>681.91000000000008</v>
      </c>
    </row>
    <row r="24" spans="1:8" x14ac:dyDescent="0.25">
      <c r="A24" s="22" t="s">
        <v>176</v>
      </c>
      <c r="B24" s="23">
        <f t="shared" ref="B24:H24" si="4">SUM(B12:B14)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  <c r="H24" s="23">
        <f t="shared" si="4"/>
        <v>0</v>
      </c>
    </row>
    <row r="25" spans="1:8" x14ac:dyDescent="0.25">
      <c r="A25" s="22" t="s">
        <v>177</v>
      </c>
      <c r="B25" s="23">
        <f t="shared" ref="B25:H25" si="5">SUM(B15:B17)</f>
        <v>0</v>
      </c>
      <c r="C25" s="23">
        <f t="shared" si="5"/>
        <v>0</v>
      </c>
      <c r="D25" s="23">
        <f t="shared" si="5"/>
        <v>0</v>
      </c>
      <c r="E25" s="23">
        <f t="shared" si="5"/>
        <v>0</v>
      </c>
      <c r="F25" s="23">
        <f t="shared" si="5"/>
        <v>0</v>
      </c>
      <c r="G25" s="23">
        <f t="shared" si="5"/>
        <v>0</v>
      </c>
      <c r="H25" s="23">
        <f t="shared" si="5"/>
        <v>0</v>
      </c>
    </row>
    <row r="26" spans="1:8" x14ac:dyDescent="0.25">
      <c r="A26" s="24" t="s">
        <v>165</v>
      </c>
      <c r="B26" s="25">
        <f t="shared" ref="B26:H26" si="6">SUM(B22:B25)</f>
        <v>11990</v>
      </c>
      <c r="C26" s="25">
        <f t="shared" si="6"/>
        <v>2278.1</v>
      </c>
      <c r="D26" s="25">
        <f t="shared" si="6"/>
        <v>0</v>
      </c>
      <c r="E26" s="25">
        <f t="shared" si="6"/>
        <v>0</v>
      </c>
      <c r="F26" s="25">
        <f t="shared" si="6"/>
        <v>0</v>
      </c>
      <c r="G26" s="25">
        <f t="shared" si="6"/>
        <v>251.68</v>
      </c>
      <c r="H26" s="25">
        <f t="shared" si="6"/>
        <v>2026.42</v>
      </c>
    </row>
  </sheetData>
  <mergeCells count="2">
    <mergeCell ref="A1:H1"/>
    <mergeCell ref="A3:H3"/>
  </mergeCell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"/>
  <sheetViews>
    <sheetView workbookViewId="0"/>
  </sheetViews>
  <sheetFormatPr baseColWidth="10" defaultColWidth="9" defaultRowHeight="15" x14ac:dyDescent="0.25"/>
  <cols>
    <col min="1" max="1" width="32" customWidth="1"/>
    <col min="2" max="4" width="16" customWidth="1"/>
    <col min="5" max="5" width="12" customWidth="1"/>
  </cols>
  <sheetData>
    <row r="1" spans="1:5" ht="27.95" customHeight="1" x14ac:dyDescent="0.25">
      <c r="A1" s="36" t="s">
        <v>178</v>
      </c>
      <c r="B1" s="36"/>
      <c r="C1" s="36"/>
      <c r="D1" s="36"/>
      <c r="E1" s="36"/>
    </row>
    <row r="2" spans="1:5" x14ac:dyDescent="0.25">
      <c r="A2" s="6"/>
      <c r="B2" s="6"/>
      <c r="C2" s="6"/>
      <c r="D2" s="6"/>
      <c r="E2" s="6"/>
    </row>
    <row r="3" spans="1:5" x14ac:dyDescent="0.25">
      <c r="A3" s="1" t="s">
        <v>179</v>
      </c>
      <c r="B3" s="1">
        <f>Einstellungen!$B$3</f>
        <v>2026</v>
      </c>
      <c r="C3" s="6"/>
      <c r="D3" s="1" t="s">
        <v>31</v>
      </c>
      <c r="E3" s="1" t="s">
        <v>180</v>
      </c>
    </row>
    <row r="4" spans="1:5" x14ac:dyDescent="0.25">
      <c r="A4" s="6"/>
      <c r="B4" s="6"/>
      <c r="C4" s="6"/>
      <c r="D4" s="6"/>
      <c r="E4" s="6"/>
    </row>
    <row r="5" spans="1:5" x14ac:dyDescent="0.25">
      <c r="A5" s="11" t="s">
        <v>181</v>
      </c>
      <c r="B5" s="11" t="s">
        <v>36</v>
      </c>
      <c r="C5" s="11" t="s">
        <v>38</v>
      </c>
      <c r="D5" s="11" t="s">
        <v>39</v>
      </c>
      <c r="E5" s="11" t="s">
        <v>182</v>
      </c>
    </row>
    <row r="6" spans="1:5" x14ac:dyDescent="0.25">
      <c r="A6" s="19" t="s">
        <v>50</v>
      </c>
      <c r="B6" s="20">
        <f>SUMIFS(Buchungen!$I$2:$I$201,Buchungen!$C$2:$C$201,"Einnahme",Buchungen!$M$2:$M$201,"Ja",Buchungen!$G$2:$G$201,$A6,Buchungen!$P$2:$P$201,Einstellungen!$B$3)</f>
        <v>8730</v>
      </c>
      <c r="C6" s="20">
        <f>SUMIFS(Buchungen!$K$2:$K$201,Buchungen!$C$2:$C$201,"Einnahme",Buchungen!$M$2:$M$201,"Ja",Buchungen!$G$2:$G$201,$A6,Buchungen!$P$2:$P$201,Einstellungen!$B$3)</f>
        <v>1658.7</v>
      </c>
      <c r="D6" s="20">
        <f>SUMIFS(Buchungen!$L$2:$L$201,Buchungen!$C$2:$C$201,"Einnahme",Buchungen!$M$2:$M$201,"Ja",Buchungen!$G$2:$G$201,$A6,Buchungen!$P$2:$P$201,Einstellungen!$B$3)</f>
        <v>10388.700000000001</v>
      </c>
      <c r="E6" s="26">
        <f>IF($B$11=0,0,B6/$B$11)</f>
        <v>0.7281067556296914</v>
      </c>
    </row>
    <row r="7" spans="1:5" x14ac:dyDescent="0.25">
      <c r="A7" s="19" t="s">
        <v>66</v>
      </c>
      <c r="B7" s="20">
        <f>SUMIFS(Buchungen!$I$2:$I$201,Buchungen!$C$2:$C$201,"Einnahme",Buchungen!$M$2:$M$201,"Ja",Buchungen!$G$2:$G$201,$A7,Buchungen!$P$2:$P$201,Einstellungen!$B$3)</f>
        <v>2920</v>
      </c>
      <c r="C7" s="20">
        <f>SUMIFS(Buchungen!$K$2:$K$201,Buchungen!$C$2:$C$201,"Einnahme",Buchungen!$M$2:$M$201,"Ja",Buchungen!$G$2:$G$201,$A7,Buchungen!$P$2:$P$201,Einstellungen!$B$3)</f>
        <v>554.79999999999995</v>
      </c>
      <c r="D7" s="20">
        <f>SUMIFS(Buchungen!$L$2:$L$201,Buchungen!$C$2:$C$201,"Einnahme",Buchungen!$M$2:$M$201,"Ja",Buchungen!$G$2:$G$201,$A7,Buchungen!$P$2:$P$201,Einstellungen!$B$3)</f>
        <v>3474.8</v>
      </c>
      <c r="E7" s="26">
        <f>IF($B$11=0,0,B7/$B$11)</f>
        <v>0.24353628023352794</v>
      </c>
    </row>
    <row r="8" spans="1:5" x14ac:dyDescent="0.25">
      <c r="A8" s="19" t="s">
        <v>93</v>
      </c>
      <c r="B8" s="20">
        <f>SUMIFS(Buchungen!$I$2:$I$201,Buchungen!$C$2:$C$201,"Einnahme",Buchungen!$M$2:$M$201,"Ja",Buchungen!$G$2:$G$201,$A8,Buchungen!$P$2:$P$201,Einstellungen!$B$3)</f>
        <v>340</v>
      </c>
      <c r="C8" s="20">
        <f>SUMIFS(Buchungen!$K$2:$K$201,Buchungen!$C$2:$C$201,"Einnahme",Buchungen!$M$2:$M$201,"Ja",Buchungen!$G$2:$G$201,$A8,Buchungen!$P$2:$P$201,Einstellungen!$B$3)</f>
        <v>64.599999999999994</v>
      </c>
      <c r="D8" s="20">
        <f>SUMIFS(Buchungen!$L$2:$L$201,Buchungen!$C$2:$C$201,"Einnahme",Buchungen!$M$2:$M$201,"Ja",Buchungen!$G$2:$G$201,$A8,Buchungen!$P$2:$P$201,Einstellungen!$B$3)</f>
        <v>404.6</v>
      </c>
      <c r="E8" s="26">
        <f>IF($B$11=0,0,B8/$B$11)</f>
        <v>2.8356964136780651E-2</v>
      </c>
    </row>
    <row r="9" spans="1:5" x14ac:dyDescent="0.25">
      <c r="A9" s="19" t="s">
        <v>183</v>
      </c>
      <c r="B9" s="20">
        <f>SUMIFS(Buchungen!$I$2:$I$201,Buchungen!$C$2:$C$201,"Einnahme",Buchungen!$M$2:$M$201,"Ja",Buchungen!$G$2:$G$201,$A9,Buchungen!$P$2:$P$201,Einstellungen!$B$3)</f>
        <v>0</v>
      </c>
      <c r="C9" s="20">
        <f>SUMIFS(Buchungen!$K$2:$K$201,Buchungen!$C$2:$C$201,"Einnahme",Buchungen!$M$2:$M$201,"Ja",Buchungen!$G$2:$G$201,$A9,Buchungen!$P$2:$P$201,Einstellungen!$B$3)</f>
        <v>0</v>
      </c>
      <c r="D9" s="20">
        <f>SUMIFS(Buchungen!$L$2:$L$201,Buchungen!$C$2:$C$201,"Einnahme",Buchungen!$M$2:$M$201,"Ja",Buchungen!$G$2:$G$201,$A9,Buchungen!$P$2:$P$201,Einstellungen!$B$3)</f>
        <v>0</v>
      </c>
      <c r="E9" s="26">
        <f>IF($B$11=0,0,B9/$B$11)</f>
        <v>0</v>
      </c>
    </row>
    <row r="10" spans="1:5" x14ac:dyDescent="0.25">
      <c r="A10" s="19" t="s">
        <v>184</v>
      </c>
      <c r="B10" s="20">
        <f>SUMIFS(Buchungen!$I$2:$I$201,Buchungen!$C$2:$C$201,"Einnahme",Buchungen!$M$2:$M$201,"Ja",Buchungen!$G$2:$G$201,$A10,Buchungen!$P$2:$P$201,Einstellungen!$B$3)</f>
        <v>0</v>
      </c>
      <c r="C10" s="20">
        <f>SUMIFS(Buchungen!$K$2:$K$201,Buchungen!$C$2:$C$201,"Einnahme",Buchungen!$M$2:$M$201,"Ja",Buchungen!$G$2:$G$201,$A10,Buchungen!$P$2:$P$201,Einstellungen!$B$3)</f>
        <v>0</v>
      </c>
      <c r="D10" s="20">
        <f>SUMIFS(Buchungen!$L$2:$L$201,Buchungen!$C$2:$C$201,"Einnahme",Buchungen!$M$2:$M$201,"Ja",Buchungen!$G$2:$G$201,$A10,Buchungen!$P$2:$P$201,Einstellungen!$B$3)</f>
        <v>0</v>
      </c>
      <c r="E10" s="26">
        <f>IF($B$11=0,0,B10/$B$11)</f>
        <v>0</v>
      </c>
    </row>
    <row r="11" spans="1:5" x14ac:dyDescent="0.25">
      <c r="A11" s="27" t="s">
        <v>185</v>
      </c>
      <c r="B11" s="28">
        <f>SUM(B6:B10)</f>
        <v>11990</v>
      </c>
      <c r="C11" s="28">
        <f>SUM(C6:C10)</f>
        <v>2278.1</v>
      </c>
      <c r="D11" s="28">
        <f>SUM(D6:D10)</f>
        <v>14268.1</v>
      </c>
      <c r="E11" s="29">
        <f>IF(B11=0,0,1)</f>
        <v>1</v>
      </c>
    </row>
    <row r="12" spans="1:5" x14ac:dyDescent="0.25">
      <c r="A12" s="6"/>
      <c r="B12" s="6"/>
      <c r="C12" s="6"/>
      <c r="D12" s="6"/>
      <c r="E12" s="6"/>
    </row>
    <row r="13" spans="1:5" x14ac:dyDescent="0.25">
      <c r="A13" s="6"/>
      <c r="B13" s="6"/>
      <c r="C13" s="6"/>
      <c r="D13" s="6"/>
      <c r="E13" s="6"/>
    </row>
    <row r="14" spans="1:5" x14ac:dyDescent="0.25">
      <c r="A14" s="11" t="s">
        <v>186</v>
      </c>
      <c r="B14" s="11" t="s">
        <v>36</v>
      </c>
      <c r="C14" s="11" t="s">
        <v>151</v>
      </c>
      <c r="D14" s="11" t="s">
        <v>39</v>
      </c>
      <c r="E14" s="11" t="s">
        <v>182</v>
      </c>
    </row>
    <row r="15" spans="1:5" x14ac:dyDescent="0.25">
      <c r="A15" s="19" t="s">
        <v>57</v>
      </c>
      <c r="B15" s="20">
        <f>SUMIFS(Buchungen!$I$2:$I$201,Buchungen!$C$2:$C$201,"Ausgabe",Buchungen!$M$2:$M$201,"Ja",Buchungen!$G$2:$G$201,$A15,Buchungen!$P$2:$P$201,Einstellungen!$B$3)</f>
        <v>39</v>
      </c>
      <c r="C15" s="20">
        <f>SUMIFS(Buchungen!$K$2:$K$201,Buchungen!$C$2:$C$201,"Ausgabe",Buchungen!$M$2:$M$201,"Ja",Buchungen!$G$2:$G$201,$A15,Buchungen!$P$2:$P$201,Einstellungen!$B$3)</f>
        <v>7.41</v>
      </c>
      <c r="D15" s="20">
        <f>SUMIFS(Buchungen!$L$2:$L$201,Buchungen!$C$2:$C$201,"Ausgabe",Buchungen!$M$2:$M$201,"Ja",Buchungen!$G$2:$G$201,$A15,Buchungen!$P$2:$P$201,Einstellungen!$B$3)</f>
        <v>46.41</v>
      </c>
      <c r="E15" s="26">
        <f t="shared" ref="E15:E28" si="0">IF($B$29=0,0,B15/$B$29)</f>
        <v>2.5329609664220303E-2</v>
      </c>
    </row>
    <row r="16" spans="1:5" x14ac:dyDescent="0.25">
      <c r="A16" s="19" t="s">
        <v>62</v>
      </c>
      <c r="B16" s="20">
        <f>SUMIFS(Buchungen!$I$2:$I$201,Buchungen!$C$2:$C$201,"Ausgabe",Buchungen!$M$2:$M$201,"Ja",Buchungen!$G$2:$G$201,$A16,Buchungen!$P$2:$P$201,Einstellungen!$B$3)</f>
        <v>220</v>
      </c>
      <c r="C16" s="20">
        <f>SUMIFS(Buchungen!$K$2:$K$201,Buchungen!$C$2:$C$201,"Ausgabe",Buchungen!$M$2:$M$201,"Ja",Buchungen!$G$2:$G$201,$A16,Buchungen!$P$2:$P$201,Einstellungen!$B$3)</f>
        <v>41.8</v>
      </c>
      <c r="D16" s="20">
        <f>SUMIFS(Buchungen!$L$2:$L$201,Buchungen!$C$2:$C$201,"Ausgabe",Buchungen!$M$2:$M$201,"Ja",Buchungen!$G$2:$G$201,$A16,Buchungen!$P$2:$P$201,Einstellungen!$B$3)</f>
        <v>261.8</v>
      </c>
      <c r="E16" s="26">
        <f t="shared" si="0"/>
        <v>0.14288497759303759</v>
      </c>
    </row>
    <row r="17" spans="1:5" x14ac:dyDescent="0.25">
      <c r="A17" s="19" t="s">
        <v>78</v>
      </c>
      <c r="B17" s="20">
        <f>SUMIFS(Buchungen!$I$2:$I$201,Buchungen!$C$2:$C$201,"Ausgabe",Buchungen!$M$2:$M$201,"Ja",Buchungen!$G$2:$G$201,$A17,Buchungen!$P$2:$P$201,Einstellungen!$B$3)</f>
        <v>72</v>
      </c>
      <c r="C17" s="20">
        <f>SUMIFS(Buchungen!$K$2:$K$201,Buchungen!$C$2:$C$201,"Ausgabe",Buchungen!$M$2:$M$201,"Ja",Buchungen!$G$2:$G$201,$A17,Buchungen!$P$2:$P$201,Einstellungen!$B$3)</f>
        <v>13.68</v>
      </c>
      <c r="D17" s="20">
        <f>SUMIFS(Buchungen!$L$2:$L$201,Buchungen!$C$2:$C$201,"Ausgabe",Buchungen!$M$2:$M$201,"Ja",Buchungen!$G$2:$G$201,$A17,Buchungen!$P$2:$P$201,Einstellungen!$B$3)</f>
        <v>85.68</v>
      </c>
      <c r="E17" s="26">
        <f t="shared" si="0"/>
        <v>4.6762356303175941E-2</v>
      </c>
    </row>
    <row r="18" spans="1:5" x14ac:dyDescent="0.25">
      <c r="A18" s="19" t="s">
        <v>82</v>
      </c>
      <c r="B18" s="20">
        <f>SUMIFS(Buchungen!$I$2:$I$201,Buchungen!$C$2:$C$201,"Ausgabe",Buchungen!$M$2:$M$201,"Ja",Buchungen!$G$2:$G$201,$A18,Buchungen!$P$2:$P$201,Einstellungen!$B$3)</f>
        <v>128.5</v>
      </c>
      <c r="C18" s="20">
        <f>SUMIFS(Buchungen!$K$2:$K$201,Buchungen!$C$2:$C$201,"Ausgabe",Buchungen!$M$2:$M$201,"Ja",Buchungen!$G$2:$G$201,$A18,Buchungen!$P$2:$P$201,Einstellungen!$B$3)</f>
        <v>24.42</v>
      </c>
      <c r="D18" s="20">
        <f>SUMIFS(Buchungen!$L$2:$L$201,Buchungen!$C$2:$C$201,"Ausgabe",Buchungen!$M$2:$M$201,"Ja",Buchungen!$G$2:$G$201,$A18,Buchungen!$P$2:$P$201,Einstellungen!$B$3)</f>
        <v>152.92000000000002</v>
      </c>
      <c r="E18" s="26">
        <f t="shared" si="0"/>
        <v>8.3457816457751507E-2</v>
      </c>
    </row>
    <row r="19" spans="1:5" x14ac:dyDescent="0.25">
      <c r="A19" s="19" t="s">
        <v>108</v>
      </c>
      <c r="B19" s="20">
        <f>SUMIFS(Buchungen!$I$2:$I$201,Buchungen!$C$2:$C$201,"Ausgabe",Buchungen!$M$2:$M$201,"Ja",Buchungen!$G$2:$G$201,$A19,Buchungen!$P$2:$P$201,Einstellungen!$B$3)</f>
        <v>310</v>
      </c>
      <c r="C19" s="20">
        <f>SUMIFS(Buchungen!$K$2:$K$201,Buchungen!$C$2:$C$201,"Ausgabe",Buchungen!$M$2:$M$201,"Ja",Buchungen!$G$2:$G$201,$A19,Buchungen!$P$2:$P$201,Einstellungen!$B$3)</f>
        <v>58.9</v>
      </c>
      <c r="D19" s="20">
        <f>SUMIFS(Buchungen!$L$2:$L$201,Buchungen!$C$2:$C$201,"Ausgabe",Buchungen!$M$2:$M$201,"Ja",Buchungen!$G$2:$G$201,$A19,Buchungen!$P$2:$P$201,Einstellungen!$B$3)</f>
        <v>368.9</v>
      </c>
      <c r="E19" s="26">
        <f t="shared" si="0"/>
        <v>0.20133792297200753</v>
      </c>
    </row>
    <row r="20" spans="1:5" x14ac:dyDescent="0.25">
      <c r="A20" s="19" t="s">
        <v>70</v>
      </c>
      <c r="B20" s="20">
        <f>SUMIFS(Buchungen!$I$2:$I$201,Buchungen!$C$2:$C$201,"Ausgabe",Buchungen!$M$2:$M$201,"Ja",Buchungen!$G$2:$G$201,$A20,Buchungen!$P$2:$P$201,Einstellungen!$B$3)</f>
        <v>54</v>
      </c>
      <c r="C20" s="20">
        <f>SUMIFS(Buchungen!$K$2:$K$201,Buchungen!$C$2:$C$201,"Ausgabe",Buchungen!$M$2:$M$201,"Ja",Buchungen!$G$2:$G$201,$A20,Buchungen!$P$2:$P$201,Einstellungen!$B$3)</f>
        <v>3.78</v>
      </c>
      <c r="D20" s="20">
        <f>SUMIFS(Buchungen!$L$2:$L$201,Buchungen!$C$2:$C$201,"Ausgabe",Buchungen!$M$2:$M$201,"Ja",Buchungen!$G$2:$G$201,$A20,Buchungen!$P$2:$P$201,Einstellungen!$B$3)</f>
        <v>57.78</v>
      </c>
      <c r="E20" s="26">
        <f t="shared" si="0"/>
        <v>3.5071767227381957E-2</v>
      </c>
    </row>
    <row r="21" spans="1:5" x14ac:dyDescent="0.25">
      <c r="A21" s="19" t="s">
        <v>101</v>
      </c>
      <c r="B21" s="20">
        <f>SUMIFS(Buchungen!$I$2:$I$201,Buchungen!$C$2:$C$201,"Ausgabe",Buchungen!$M$2:$M$201,"Ja",Buchungen!$G$2:$G$201,$A21,Buchungen!$P$2:$P$201,Einstellungen!$B$3)</f>
        <v>84.2</v>
      </c>
      <c r="C21" s="20">
        <f>SUMIFS(Buchungen!$K$2:$K$201,Buchungen!$C$2:$C$201,"Ausgabe",Buchungen!$M$2:$M$201,"Ja",Buchungen!$G$2:$G$201,$A21,Buchungen!$P$2:$P$201,Einstellungen!$B$3)</f>
        <v>16</v>
      </c>
      <c r="D21" s="20">
        <f>SUMIFS(Buchungen!$L$2:$L$201,Buchungen!$C$2:$C$201,"Ausgabe",Buchungen!$M$2:$M$201,"Ja",Buchungen!$G$2:$G$201,$A21,Buchungen!$P$2:$P$201,Einstellungen!$B$3)</f>
        <v>100.2</v>
      </c>
      <c r="E21" s="26">
        <f t="shared" si="0"/>
        <v>5.4685977787880757E-2</v>
      </c>
    </row>
    <row r="22" spans="1:5" x14ac:dyDescent="0.25">
      <c r="A22" s="19" t="s">
        <v>97</v>
      </c>
      <c r="B22" s="20">
        <f>SUMIFS(Buchungen!$I$2:$I$201,Buchungen!$C$2:$C$201,"Ausgabe",Buchungen!$M$2:$M$201,"Ja",Buchungen!$G$2:$G$201,$A22,Buchungen!$P$2:$P$201,Einstellungen!$B$3)</f>
        <v>58</v>
      </c>
      <c r="C22" s="20">
        <f>SUMIFS(Buchungen!$K$2:$K$201,Buchungen!$C$2:$C$201,"Ausgabe",Buchungen!$M$2:$M$201,"Ja",Buchungen!$G$2:$G$201,$A22,Buchungen!$P$2:$P$201,Einstellungen!$B$3)</f>
        <v>0</v>
      </c>
      <c r="D22" s="20">
        <f>SUMIFS(Buchungen!$L$2:$L$201,Buchungen!$C$2:$C$201,"Ausgabe",Buchungen!$M$2:$M$201,"Ja",Buchungen!$G$2:$G$201,$A22,Buchungen!$P$2:$P$201,Einstellungen!$B$3)</f>
        <v>58</v>
      </c>
      <c r="E22" s="26">
        <f t="shared" si="0"/>
        <v>3.766967591089173E-2</v>
      </c>
    </row>
    <row r="23" spans="1:5" x14ac:dyDescent="0.25">
      <c r="A23" s="19" t="s">
        <v>117</v>
      </c>
      <c r="B23" s="20">
        <f>SUMIFS(Buchungen!$I$2:$I$201,Buchungen!$C$2:$C$201,"Ausgabe",Buchungen!$M$2:$M$201,"Ja",Buchungen!$G$2:$G$201,$A23,Buchungen!$P$2:$P$201,Einstellungen!$B$3)</f>
        <v>260</v>
      </c>
      <c r="C23" s="20">
        <f>SUMIFS(Buchungen!$K$2:$K$201,Buchungen!$C$2:$C$201,"Ausgabe",Buchungen!$M$2:$M$201,"Ja",Buchungen!$G$2:$G$201,$A23,Buchungen!$P$2:$P$201,Einstellungen!$B$3)</f>
        <v>49.4</v>
      </c>
      <c r="D23" s="20">
        <f>SUMIFS(Buchungen!$L$2:$L$201,Buchungen!$C$2:$C$201,"Ausgabe",Buchungen!$M$2:$M$201,"Ja",Buchungen!$G$2:$G$201,$A23,Buchungen!$P$2:$P$201,Einstellungen!$B$3)</f>
        <v>309.39999999999998</v>
      </c>
      <c r="E23" s="26">
        <f t="shared" si="0"/>
        <v>0.16886406442813534</v>
      </c>
    </row>
    <row r="24" spans="1:5" x14ac:dyDescent="0.25">
      <c r="A24" s="19" t="s">
        <v>124</v>
      </c>
      <c r="B24" s="20">
        <f>SUMIFS(Buchungen!$I$2:$I$201,Buchungen!$C$2:$C$201,"Ausgabe",Buchungen!$M$2:$M$201,"Ja",Buchungen!$G$2:$G$201,$A24,Buchungen!$P$2:$P$201,Einstellungen!$B$3)</f>
        <v>145</v>
      </c>
      <c r="C24" s="20">
        <f>SUMIFS(Buchungen!$K$2:$K$201,Buchungen!$C$2:$C$201,"Ausgabe",Buchungen!$M$2:$M$201,"Ja",Buchungen!$G$2:$G$201,$A24,Buchungen!$P$2:$P$201,Einstellungen!$B$3)</f>
        <v>27.55</v>
      </c>
      <c r="D24" s="20">
        <f>SUMIFS(Buchungen!$L$2:$L$201,Buchungen!$C$2:$C$201,"Ausgabe",Buchungen!$M$2:$M$201,"Ja",Buchungen!$G$2:$G$201,$A24,Buchungen!$P$2:$P$201,Einstellungen!$B$3)</f>
        <v>172.55</v>
      </c>
      <c r="E24" s="26">
        <f t="shared" si="0"/>
        <v>9.4174189777229328E-2</v>
      </c>
    </row>
    <row r="25" spans="1:5" x14ac:dyDescent="0.25">
      <c r="A25" s="19" t="s">
        <v>128</v>
      </c>
      <c r="B25" s="20">
        <f>SUMIFS(Buchungen!$I$2:$I$201,Buchungen!$C$2:$C$201,"Ausgabe",Buchungen!$M$2:$M$201,"Ja",Buchungen!$G$2:$G$201,$A25,Buchungen!$P$2:$P$201,Einstellungen!$B$3)</f>
        <v>27</v>
      </c>
      <c r="C25" s="20">
        <f>SUMIFS(Buchungen!$K$2:$K$201,Buchungen!$C$2:$C$201,"Ausgabe",Buchungen!$M$2:$M$201,"Ja",Buchungen!$G$2:$G$201,$A25,Buchungen!$P$2:$P$201,Einstellungen!$B$3)</f>
        <v>0</v>
      </c>
      <c r="D25" s="20">
        <f>SUMIFS(Buchungen!$L$2:$L$201,Buchungen!$C$2:$C$201,"Ausgabe",Buchungen!$M$2:$M$201,"Ja",Buchungen!$G$2:$G$201,$A25,Buchungen!$P$2:$P$201,Einstellungen!$B$3)</f>
        <v>27</v>
      </c>
      <c r="E25" s="26">
        <f t="shared" si="0"/>
        <v>1.7535883613690979E-2</v>
      </c>
    </row>
    <row r="26" spans="1:5" x14ac:dyDescent="0.25">
      <c r="A26" s="19" t="s">
        <v>89</v>
      </c>
      <c r="B26" s="20">
        <f>SUMIFS(Buchungen!$I$2:$I$201,Buchungen!$C$2:$C$201,"Ausgabe",Buchungen!$M$2:$M$201,"Ja",Buchungen!$G$2:$G$201,$A26,Buchungen!$P$2:$P$201,Einstellungen!$B$3)</f>
        <v>96</v>
      </c>
      <c r="C26" s="20">
        <f>SUMIFS(Buchungen!$K$2:$K$201,Buchungen!$C$2:$C$201,"Ausgabe",Buchungen!$M$2:$M$201,"Ja",Buchungen!$G$2:$G$201,$A26,Buchungen!$P$2:$P$201,Einstellungen!$B$3)</f>
        <v>0</v>
      </c>
      <c r="D26" s="20">
        <f>SUMIFS(Buchungen!$L$2:$L$201,Buchungen!$C$2:$C$201,"Ausgabe",Buchungen!$M$2:$M$201,"Ja",Buchungen!$G$2:$G$201,$A26,Buchungen!$P$2:$P$201,Einstellungen!$B$3)</f>
        <v>96</v>
      </c>
      <c r="E26" s="26">
        <f t="shared" si="0"/>
        <v>6.234980840423459E-2</v>
      </c>
    </row>
    <row r="27" spans="1:5" x14ac:dyDescent="0.25">
      <c r="A27" s="19" t="s">
        <v>142</v>
      </c>
      <c r="B27" s="20">
        <f>SUMIFS(Buchungen!$I$2:$I$201,Buchungen!$C$2:$C$201,"Ausgabe",Buchungen!$M$2:$M$201,"Ja",Buchungen!$G$2:$G$201,$A27,Buchungen!$P$2:$P$201,Einstellungen!$B$3)</f>
        <v>46</v>
      </c>
      <c r="C27" s="20">
        <f>SUMIFS(Buchungen!$K$2:$K$201,Buchungen!$C$2:$C$201,"Ausgabe",Buchungen!$M$2:$M$201,"Ja",Buchungen!$G$2:$G$201,$A27,Buchungen!$P$2:$P$201,Einstellungen!$B$3)</f>
        <v>8.74</v>
      </c>
      <c r="D27" s="20">
        <f>SUMIFS(Buchungen!$L$2:$L$201,Buchungen!$C$2:$C$201,"Ausgabe",Buchungen!$M$2:$M$201,"Ja",Buchungen!$G$2:$G$201,$A27,Buchungen!$P$2:$P$201,Einstellungen!$B$3)</f>
        <v>54.74</v>
      </c>
      <c r="E27" s="26">
        <f t="shared" si="0"/>
        <v>2.9875949860362409E-2</v>
      </c>
    </row>
    <row r="28" spans="1:5" x14ac:dyDescent="0.25">
      <c r="A28" s="19" t="s">
        <v>187</v>
      </c>
      <c r="B28" s="20">
        <f>SUMIFS(Buchungen!$I$2:$I$201,Buchungen!$C$2:$C$201,"Ausgabe",Buchungen!$M$2:$M$201,"Ja",Buchungen!$G$2:$G$201,$A28,Buchungen!$P$2:$P$201,Einstellungen!$B$3)</f>
        <v>0</v>
      </c>
      <c r="C28" s="20">
        <f>SUMIFS(Buchungen!$K$2:$K$201,Buchungen!$C$2:$C$201,"Ausgabe",Buchungen!$M$2:$M$201,"Ja",Buchungen!$G$2:$G$201,$A28,Buchungen!$P$2:$P$201,Einstellungen!$B$3)</f>
        <v>0</v>
      </c>
      <c r="D28" s="20">
        <f>SUMIFS(Buchungen!$L$2:$L$201,Buchungen!$C$2:$C$201,"Ausgabe",Buchungen!$M$2:$M$201,"Ja",Buchungen!$G$2:$G$201,$A28,Buchungen!$P$2:$P$201,Einstellungen!$B$3)</f>
        <v>0</v>
      </c>
      <c r="E28" s="26">
        <f t="shared" si="0"/>
        <v>0</v>
      </c>
    </row>
    <row r="29" spans="1:5" x14ac:dyDescent="0.25">
      <c r="A29" s="27" t="s">
        <v>188</v>
      </c>
      <c r="B29" s="28">
        <f>SUM(B15:B28)</f>
        <v>1539.7</v>
      </c>
      <c r="C29" s="28">
        <f>SUM(C15:C28)</f>
        <v>251.68000000000004</v>
      </c>
      <c r="D29" s="28">
        <f>SUM(D15:D28)</f>
        <v>1791.38</v>
      </c>
      <c r="E29" s="29">
        <f>IF(B29=0,0,1)</f>
        <v>1</v>
      </c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30" t="s">
        <v>8</v>
      </c>
      <c r="B32" s="20">
        <f>B11-B29</f>
        <v>10450.299999999999</v>
      </c>
      <c r="C32" s="6"/>
      <c r="D32" s="6"/>
      <c r="E32" s="6"/>
    </row>
    <row r="33" spans="1:5" x14ac:dyDescent="0.25">
      <c r="A33" s="30" t="s">
        <v>189</v>
      </c>
      <c r="B33" s="20">
        <f>C11</f>
        <v>2278.1</v>
      </c>
      <c r="C33" s="6"/>
      <c r="D33" s="6"/>
      <c r="E33" s="6"/>
    </row>
    <row r="34" spans="1:5" x14ac:dyDescent="0.25">
      <c r="A34" s="30" t="s">
        <v>190</v>
      </c>
      <c r="B34" s="20">
        <f>C29</f>
        <v>251.68000000000004</v>
      </c>
      <c r="C34" s="6"/>
      <c r="D34" s="6"/>
      <c r="E34" s="6"/>
    </row>
    <row r="35" spans="1:5" x14ac:dyDescent="0.25">
      <c r="A35" s="30" t="s">
        <v>13</v>
      </c>
      <c r="B35" s="20">
        <f>B33-B34</f>
        <v>2026.4199999999998</v>
      </c>
      <c r="C35" s="6"/>
      <c r="D35" s="6"/>
      <c r="E35" s="6"/>
    </row>
    <row r="36" spans="1:5" x14ac:dyDescent="0.25">
      <c r="A36" s="30" t="s">
        <v>10</v>
      </c>
      <c r="B36" s="20">
        <f>D11</f>
        <v>14268.1</v>
      </c>
      <c r="C36" s="6"/>
      <c r="D36" s="6"/>
      <c r="E36" s="6"/>
    </row>
    <row r="37" spans="1:5" x14ac:dyDescent="0.25">
      <c r="A37" s="30" t="s">
        <v>12</v>
      </c>
      <c r="B37" s="20">
        <f>D29</f>
        <v>1791.38</v>
      </c>
      <c r="C37" s="6"/>
      <c r="D37" s="6"/>
      <c r="E37" s="6"/>
    </row>
    <row r="38" spans="1:5" x14ac:dyDescent="0.25">
      <c r="A38" s="30" t="s">
        <v>191</v>
      </c>
      <c r="B38" s="20">
        <f>B36-B37-B35</f>
        <v>10450.300000000001</v>
      </c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</sheetData>
  <mergeCells count="1">
    <mergeCell ref="A1:E1"/>
  </mergeCells>
  <pageMargins left="0.7" right="0.7" top="0.75" bottom="0.75" header="0.3" footer="0.3"/>
  <tableParts count="2"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workbookViewId="0"/>
  </sheetViews>
  <sheetFormatPr baseColWidth="10" defaultColWidth="9" defaultRowHeight="15" x14ac:dyDescent="0.25"/>
  <cols>
    <col min="1" max="1" width="28" customWidth="1"/>
    <col min="2" max="2" width="16" customWidth="1"/>
    <col min="3" max="3" width="52" customWidth="1"/>
    <col min="4" max="4" width="14" customWidth="1"/>
    <col min="6" max="6" width="14" customWidth="1"/>
    <col min="8" max="8" width="18" customWidth="1"/>
    <col min="10" max="10" width="12" customWidth="1"/>
  </cols>
  <sheetData>
    <row r="1" spans="1:11" ht="27.95" customHeight="1" x14ac:dyDescent="0.25">
      <c r="A1" s="31" t="s">
        <v>192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x14ac:dyDescent="0.25">
      <c r="A3" s="1" t="s">
        <v>1</v>
      </c>
      <c r="B3" s="2">
        <v>2026</v>
      </c>
      <c r="D3" s="3" t="s">
        <v>30</v>
      </c>
      <c r="F3" s="3" t="s">
        <v>31</v>
      </c>
      <c r="H3" s="3" t="s">
        <v>35</v>
      </c>
      <c r="J3" s="3" t="s">
        <v>37</v>
      </c>
    </row>
    <row r="4" spans="1:11" ht="30" x14ac:dyDescent="0.25">
      <c r="A4" s="1" t="s">
        <v>193</v>
      </c>
      <c r="B4" s="2" t="s">
        <v>194</v>
      </c>
      <c r="D4" s="3" t="s">
        <v>46</v>
      </c>
      <c r="F4" s="3" t="s">
        <v>47</v>
      </c>
      <c r="H4" s="3" t="s">
        <v>51</v>
      </c>
      <c r="J4" s="5">
        <v>0</v>
      </c>
    </row>
    <row r="5" spans="1:11" x14ac:dyDescent="0.25">
      <c r="A5" s="1" t="s">
        <v>195</v>
      </c>
      <c r="B5" s="4">
        <v>0.19</v>
      </c>
      <c r="D5" s="3" t="s">
        <v>54</v>
      </c>
      <c r="F5" s="3" t="s">
        <v>110</v>
      </c>
      <c r="H5" s="3" t="s">
        <v>58</v>
      </c>
      <c r="J5" s="5">
        <v>7.0000000000000007E-2</v>
      </c>
    </row>
    <row r="6" spans="1:11" ht="45" x14ac:dyDescent="0.25">
      <c r="A6" s="1" t="s">
        <v>196</v>
      </c>
      <c r="B6" s="2" t="s">
        <v>197</v>
      </c>
      <c r="H6" s="3" t="s">
        <v>71</v>
      </c>
      <c r="J6" s="5">
        <v>0.19</v>
      </c>
    </row>
    <row r="7" spans="1:11" ht="90" x14ac:dyDescent="0.25">
      <c r="A7" s="1" t="s">
        <v>44</v>
      </c>
      <c r="B7" s="2" t="s">
        <v>198</v>
      </c>
      <c r="H7" s="3" t="s">
        <v>199</v>
      </c>
    </row>
    <row r="8" spans="1:11" x14ac:dyDescent="0.25">
      <c r="A8" s="1"/>
      <c r="B8" s="2"/>
      <c r="H8" s="3" t="s">
        <v>200</v>
      </c>
    </row>
    <row r="10" spans="1:11" x14ac:dyDescent="0.25">
      <c r="A10" s="11" t="s">
        <v>34</v>
      </c>
      <c r="B10" s="11" t="s">
        <v>201</v>
      </c>
      <c r="C10" s="11" t="s">
        <v>33</v>
      </c>
    </row>
    <row r="11" spans="1:11" x14ac:dyDescent="0.25">
      <c r="A11" s="19" t="s">
        <v>50</v>
      </c>
      <c r="B11" s="19" t="s">
        <v>46</v>
      </c>
      <c r="C11" s="19" t="s">
        <v>202</v>
      </c>
    </row>
    <row r="12" spans="1:11" x14ac:dyDescent="0.25">
      <c r="A12" s="19" t="s">
        <v>66</v>
      </c>
      <c r="B12" s="19" t="s">
        <v>46</v>
      </c>
      <c r="C12" s="19" t="s">
        <v>203</v>
      </c>
    </row>
    <row r="13" spans="1:11" x14ac:dyDescent="0.25">
      <c r="A13" s="19" t="s">
        <v>93</v>
      </c>
      <c r="B13" s="19" t="s">
        <v>46</v>
      </c>
      <c r="C13" s="19" t="s">
        <v>204</v>
      </c>
    </row>
    <row r="14" spans="1:11" x14ac:dyDescent="0.25">
      <c r="A14" s="19" t="s">
        <v>183</v>
      </c>
      <c r="B14" s="19" t="s">
        <v>46</v>
      </c>
      <c r="C14" s="19" t="s">
        <v>205</v>
      </c>
    </row>
    <row r="15" spans="1:11" x14ac:dyDescent="0.25">
      <c r="A15" s="19" t="s">
        <v>184</v>
      </c>
      <c r="B15" s="19" t="s">
        <v>46</v>
      </c>
      <c r="C15" s="19" t="s">
        <v>206</v>
      </c>
    </row>
    <row r="16" spans="1:11" x14ac:dyDescent="0.25">
      <c r="A16" s="19" t="s">
        <v>57</v>
      </c>
      <c r="B16" s="19" t="s">
        <v>54</v>
      </c>
      <c r="C16" s="19" t="s">
        <v>207</v>
      </c>
    </row>
    <row r="17" spans="1:3" x14ac:dyDescent="0.25">
      <c r="A17" s="19" t="s">
        <v>62</v>
      </c>
      <c r="B17" s="19" t="s">
        <v>54</v>
      </c>
      <c r="C17" s="19" t="s">
        <v>208</v>
      </c>
    </row>
    <row r="18" spans="1:3" x14ac:dyDescent="0.25">
      <c r="A18" s="19" t="s">
        <v>78</v>
      </c>
      <c r="B18" s="19" t="s">
        <v>54</v>
      </c>
      <c r="C18" s="19" t="s">
        <v>209</v>
      </c>
    </row>
    <row r="19" spans="1:3" x14ac:dyDescent="0.25">
      <c r="A19" s="19" t="s">
        <v>82</v>
      </c>
      <c r="B19" s="19" t="s">
        <v>54</v>
      </c>
      <c r="C19" s="19" t="s">
        <v>210</v>
      </c>
    </row>
    <row r="20" spans="1:3" x14ac:dyDescent="0.25">
      <c r="A20" s="19" t="s">
        <v>108</v>
      </c>
      <c r="B20" s="19" t="s">
        <v>54</v>
      </c>
      <c r="C20" s="19" t="s">
        <v>211</v>
      </c>
    </row>
    <row r="21" spans="1:3" x14ac:dyDescent="0.25">
      <c r="A21" s="19" t="s">
        <v>70</v>
      </c>
      <c r="B21" s="19" t="s">
        <v>54</v>
      </c>
      <c r="C21" s="19" t="s">
        <v>212</v>
      </c>
    </row>
    <row r="22" spans="1:3" x14ac:dyDescent="0.25">
      <c r="A22" s="19" t="s">
        <v>101</v>
      </c>
      <c r="B22" s="19" t="s">
        <v>54</v>
      </c>
      <c r="C22" s="19" t="s">
        <v>213</v>
      </c>
    </row>
    <row r="23" spans="1:3" x14ac:dyDescent="0.25">
      <c r="A23" s="19" t="s">
        <v>97</v>
      </c>
      <c r="B23" s="19" t="s">
        <v>54</v>
      </c>
      <c r="C23" s="19" t="s">
        <v>214</v>
      </c>
    </row>
    <row r="24" spans="1:3" x14ac:dyDescent="0.25">
      <c r="A24" s="19" t="s">
        <v>117</v>
      </c>
      <c r="B24" s="19" t="s">
        <v>54</v>
      </c>
      <c r="C24" s="19" t="s">
        <v>215</v>
      </c>
    </row>
    <row r="25" spans="1:3" x14ac:dyDescent="0.25">
      <c r="A25" s="19" t="s">
        <v>124</v>
      </c>
      <c r="B25" s="19" t="s">
        <v>54</v>
      </c>
      <c r="C25" s="19" t="s">
        <v>216</v>
      </c>
    </row>
    <row r="26" spans="1:3" x14ac:dyDescent="0.25">
      <c r="A26" s="19" t="s">
        <v>128</v>
      </c>
      <c r="B26" s="19" t="s">
        <v>54</v>
      </c>
      <c r="C26" s="19" t="s">
        <v>217</v>
      </c>
    </row>
    <row r="27" spans="1:3" x14ac:dyDescent="0.25">
      <c r="A27" s="19" t="s">
        <v>89</v>
      </c>
      <c r="B27" s="19" t="s">
        <v>54</v>
      </c>
      <c r="C27" s="19" t="s">
        <v>218</v>
      </c>
    </row>
    <row r="28" spans="1:3" x14ac:dyDescent="0.25">
      <c r="A28" s="19" t="s">
        <v>142</v>
      </c>
      <c r="B28" s="19" t="s">
        <v>54</v>
      </c>
      <c r="C28" s="19" t="s">
        <v>219</v>
      </c>
    </row>
    <row r="29" spans="1:3" x14ac:dyDescent="0.25">
      <c r="A29" s="19" t="s">
        <v>187</v>
      </c>
      <c r="B29" s="19" t="s">
        <v>54</v>
      </c>
      <c r="C29" s="19" t="s">
        <v>220</v>
      </c>
    </row>
  </sheetData>
  <mergeCells count="1">
    <mergeCell ref="A1:K1"/>
  </mergeCells>
  <dataValidations count="1">
    <dataValidation type="list" sqref="B4" xr:uid="{00000000-0002-0000-0500-000000000000}">
      <formula1>"Ja,Nein"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Dashboard</vt:lpstr>
      <vt:lpstr>Buchungen</vt:lpstr>
      <vt:lpstr>Auswertung</vt:lpstr>
      <vt:lpstr>USt</vt:lpstr>
      <vt:lpstr>EÜR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2026-05-14T10:42:01Z</dcterms:modified>
</cp:coreProperties>
</file>