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reak even\"/>
    </mc:Choice>
  </mc:AlternateContent>
  <xr:revisionPtr revIDLastSave="0" documentId="13_ncr:1_{335DD8D3-5178-4016-8CF8-0E833B83F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eak-even Diagram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B27" i="1"/>
  <c r="B24" i="1"/>
  <c r="J21" i="1"/>
  <c r="I21" i="1"/>
  <c r="E20" i="1"/>
  <c r="B20" i="1"/>
  <c r="A45" i="1" l="1"/>
  <c r="B44" i="1"/>
  <c r="B43" i="1"/>
  <c r="B32" i="1"/>
  <c r="B25" i="1"/>
  <c r="L13" i="1"/>
  <c r="I13" i="1"/>
  <c r="K13" i="1" s="1"/>
  <c r="L12" i="1"/>
  <c r="I12" i="1"/>
  <c r="K12" i="1" s="1"/>
  <c r="L11" i="1"/>
  <c r="I11" i="1"/>
  <c r="K11" i="1" s="1"/>
  <c r="B26" i="1"/>
  <c r="J13" i="1"/>
  <c r="J12" i="1"/>
  <c r="J11" i="1"/>
  <c r="D45" i="1" l="1"/>
  <c r="A46" i="1"/>
  <c r="B45" i="1"/>
  <c r="B34" i="1"/>
  <c r="C44" i="1"/>
  <c r="E44" i="1" s="1"/>
  <c r="F44" i="1" s="1"/>
  <c r="C45" i="1"/>
  <c r="E45" i="1" s="1"/>
  <c r="C52" i="1"/>
  <c r="C54" i="1"/>
  <c r="C63" i="1"/>
  <c r="C66" i="1"/>
  <c r="C70" i="1"/>
  <c r="C71" i="1"/>
  <c r="C75" i="1"/>
  <c r="C79" i="1"/>
  <c r="C80" i="1"/>
  <c r="C81" i="1"/>
  <c r="C47" i="1"/>
  <c r="C48" i="1"/>
  <c r="C53" i="1"/>
  <c r="C56" i="1"/>
  <c r="C60" i="1"/>
  <c r="C68" i="1"/>
  <c r="C72" i="1"/>
  <c r="C73" i="1"/>
  <c r="C82" i="1"/>
  <c r="C83" i="1"/>
  <c r="C43" i="1"/>
  <c r="C46" i="1"/>
  <c r="C50" i="1"/>
  <c r="C51" i="1"/>
  <c r="C57" i="1"/>
  <c r="B33" i="1"/>
  <c r="C49" i="1"/>
  <c r="C55" i="1"/>
  <c r="C58" i="1"/>
  <c r="C59" i="1"/>
  <c r="C61" i="1"/>
  <c r="C62" i="1"/>
  <c r="C64" i="1"/>
  <c r="C65" i="1"/>
  <c r="C67" i="1"/>
  <c r="C69" i="1"/>
  <c r="C74" i="1"/>
  <c r="C76" i="1"/>
  <c r="C77" i="1"/>
  <c r="C78" i="1"/>
  <c r="M13" i="1"/>
  <c r="M12" i="1"/>
  <c r="M11" i="1"/>
  <c r="D43" i="1"/>
  <c r="D44" i="1"/>
  <c r="B28" i="1"/>
  <c r="E43" i="1" l="1"/>
  <c r="F43" i="1" s="1"/>
  <c r="A47" i="1"/>
  <c r="B46" i="1"/>
  <c r="D46" i="1"/>
  <c r="E46" i="1" s="1"/>
  <c r="J18" i="1"/>
  <c r="I18" i="1"/>
  <c r="B30" i="1"/>
  <c r="B29" i="1"/>
  <c r="B31" i="1" s="1"/>
  <c r="B35" i="1" s="1"/>
  <c r="F45" i="1"/>
  <c r="A48" i="1" l="1"/>
  <c r="D47" i="1"/>
  <c r="E47" i="1" s="1"/>
  <c r="B47" i="1"/>
  <c r="I20" i="1"/>
  <c r="J20" i="1"/>
  <c r="B38" i="1"/>
  <c r="I19" i="1"/>
  <c r="B36" i="1"/>
  <c r="J19" i="1" s="1"/>
  <c r="F46" i="1"/>
  <c r="I22" i="1"/>
  <c r="B37" i="1"/>
  <c r="F47" i="1" l="1"/>
  <c r="D48" i="1"/>
  <c r="E48" i="1" s="1"/>
  <c r="B48" i="1"/>
  <c r="A49" i="1"/>
  <c r="B49" i="1" l="1"/>
  <c r="D49" i="1"/>
  <c r="E49" i="1" s="1"/>
  <c r="A50" i="1"/>
  <c r="F48" i="1"/>
  <c r="F49" i="1" l="1"/>
  <c r="B50" i="1"/>
  <c r="D50" i="1"/>
  <c r="E50" i="1" s="1"/>
  <c r="A51" i="1"/>
  <c r="F50" i="1" l="1"/>
  <c r="A52" i="1"/>
  <c r="B51" i="1"/>
  <c r="D51" i="1"/>
  <c r="E51" i="1" s="1"/>
  <c r="D52" i="1" l="1"/>
  <c r="E52" i="1" s="1"/>
  <c r="B52" i="1"/>
  <c r="A53" i="1"/>
  <c r="F51" i="1"/>
  <c r="B53" i="1" l="1"/>
  <c r="A54" i="1"/>
  <c r="D53" i="1"/>
  <c r="E53" i="1" s="1"/>
  <c r="F52" i="1"/>
  <c r="F53" i="1" l="1"/>
  <c r="A55" i="1"/>
  <c r="B54" i="1"/>
  <c r="D54" i="1"/>
  <c r="E54" i="1" s="1"/>
  <c r="B55" i="1" l="1"/>
  <c r="A56" i="1"/>
  <c r="D55" i="1"/>
  <c r="E55" i="1" s="1"/>
  <c r="F54" i="1"/>
  <c r="A57" i="1" l="1"/>
  <c r="B56" i="1"/>
  <c r="F56" i="1" s="1"/>
  <c r="D56" i="1"/>
  <c r="E56" i="1" s="1"/>
  <c r="F55" i="1"/>
  <c r="B57" i="1" l="1"/>
  <c r="D57" i="1"/>
  <c r="E57" i="1" s="1"/>
  <c r="A58" i="1"/>
  <c r="A59" i="1" l="1"/>
  <c r="D58" i="1"/>
  <c r="E58" i="1" s="1"/>
  <c r="B58" i="1"/>
  <c r="F57" i="1"/>
  <c r="A60" i="1" l="1"/>
  <c r="B59" i="1"/>
  <c r="D59" i="1"/>
  <c r="E59" i="1" s="1"/>
  <c r="F58" i="1"/>
  <c r="D60" i="1" l="1"/>
  <c r="E60" i="1" s="1"/>
  <c r="A61" i="1"/>
  <c r="B60" i="1"/>
  <c r="F60" i="1" s="1"/>
  <c r="F59" i="1"/>
  <c r="D61" i="1" l="1"/>
  <c r="E61" i="1" s="1"/>
  <c r="A62" i="1"/>
  <c r="B61" i="1"/>
  <c r="F61" i="1" l="1"/>
  <c r="B62" i="1"/>
  <c r="D62" i="1"/>
  <c r="E62" i="1" s="1"/>
  <c r="A63" i="1"/>
  <c r="B63" i="1" l="1"/>
  <c r="D63" i="1"/>
  <c r="E63" i="1" s="1"/>
  <c r="A64" i="1"/>
  <c r="F62" i="1"/>
  <c r="F63" i="1" l="1"/>
  <c r="A65" i="1"/>
  <c r="B64" i="1"/>
  <c r="D64" i="1"/>
  <c r="E64" i="1" s="1"/>
  <c r="B65" i="1" l="1"/>
  <c r="D65" i="1"/>
  <c r="E65" i="1" s="1"/>
  <c r="A66" i="1"/>
  <c r="F64" i="1"/>
  <c r="F65" i="1" l="1"/>
  <c r="D66" i="1"/>
  <c r="E66" i="1" s="1"/>
  <c r="A67" i="1"/>
  <c r="B66" i="1"/>
  <c r="D67" i="1" l="1"/>
  <c r="E67" i="1" s="1"/>
  <c r="A68" i="1"/>
  <c r="B67" i="1"/>
  <c r="F66" i="1"/>
  <c r="F67" i="1" l="1"/>
  <c r="D68" i="1"/>
  <c r="E68" i="1" s="1"/>
  <c r="B68" i="1"/>
  <c r="A69" i="1"/>
  <c r="F68" i="1" l="1"/>
  <c r="D69" i="1"/>
  <c r="E69" i="1" s="1"/>
  <c r="B69" i="1"/>
  <c r="A70" i="1"/>
  <c r="A71" i="1" l="1"/>
  <c r="B70" i="1"/>
  <c r="D70" i="1"/>
  <c r="E70" i="1" s="1"/>
  <c r="F69" i="1"/>
  <c r="B71" i="1" l="1"/>
  <c r="D71" i="1"/>
  <c r="E71" i="1" s="1"/>
  <c r="A72" i="1"/>
  <c r="F70" i="1"/>
  <c r="A73" i="1" l="1"/>
  <c r="B72" i="1"/>
  <c r="D72" i="1"/>
  <c r="E72" i="1" s="1"/>
  <c r="F71" i="1"/>
  <c r="B73" i="1" l="1"/>
  <c r="D73" i="1"/>
  <c r="E73" i="1" s="1"/>
  <c r="A74" i="1"/>
  <c r="F72" i="1"/>
  <c r="D74" i="1" l="1"/>
  <c r="E74" i="1" s="1"/>
  <c r="B74" i="1"/>
  <c r="A75" i="1"/>
  <c r="F73" i="1"/>
  <c r="F74" i="1" l="1"/>
  <c r="D75" i="1"/>
  <c r="E75" i="1" s="1"/>
  <c r="A76" i="1"/>
  <c r="B75" i="1"/>
  <c r="F75" i="1" l="1"/>
  <c r="B76" i="1"/>
  <c r="F76" i="1" s="1"/>
  <c r="D76" i="1"/>
  <c r="E76" i="1" s="1"/>
  <c r="A77" i="1"/>
  <c r="B77" i="1" l="1"/>
  <c r="D77" i="1"/>
  <c r="E77" i="1" s="1"/>
  <c r="A78" i="1"/>
  <c r="B78" i="1" l="1"/>
  <c r="D78" i="1"/>
  <c r="E78" i="1" s="1"/>
  <c r="A79" i="1"/>
  <c r="F77" i="1"/>
  <c r="B79" i="1" l="1"/>
  <c r="F79" i="1" s="1"/>
  <c r="A80" i="1"/>
  <c r="D79" i="1"/>
  <c r="E79" i="1" s="1"/>
  <c r="F78" i="1"/>
  <c r="B80" i="1" l="1"/>
  <c r="D80" i="1"/>
  <c r="E80" i="1" s="1"/>
  <c r="A81" i="1"/>
  <c r="B81" i="1" l="1"/>
  <c r="D81" i="1"/>
  <c r="E81" i="1" s="1"/>
  <c r="A82" i="1"/>
  <c r="F80" i="1"/>
  <c r="B82" i="1" l="1"/>
  <c r="D82" i="1"/>
  <c r="E82" i="1" s="1"/>
  <c r="A83" i="1"/>
  <c r="F81" i="1"/>
  <c r="B83" i="1" l="1"/>
  <c r="D83" i="1"/>
  <c r="E83" i="1" s="1"/>
  <c r="F82" i="1"/>
  <c r="F83" i="1" l="1"/>
</calcChain>
</file>

<file path=xl/sharedStrings.xml><?xml version="1.0" encoding="utf-8"?>
<sst xmlns="http://schemas.openxmlformats.org/spreadsheetml/2006/main" count="114" uniqueCount="95">
  <si>
    <t>Break-even-Diagramm Excel-Vorlage</t>
  </si>
  <si>
    <t>Eingaben</t>
  </si>
  <si>
    <t>Szenarien</t>
  </si>
  <si>
    <t>Produkt / Leistung</t>
  </si>
  <si>
    <t>Musterprodukt: UrbanDesk Laptopständer</t>
  </si>
  <si>
    <t>Szenario</t>
  </si>
  <si>
    <t>Preisänderung</t>
  </si>
  <si>
    <t>Änderung variable Kosten</t>
  </si>
  <si>
    <t>Änderung Fixkosten</t>
  </si>
  <si>
    <t>Änderung Absatz</t>
  </si>
  <si>
    <t>Hinweis</t>
  </si>
  <si>
    <t>Zeitraum</t>
  </si>
  <si>
    <t>Monat</t>
  </si>
  <si>
    <t>Konservativ</t>
  </si>
  <si>
    <t>Rabatt + höhere Kosten</t>
  </si>
  <si>
    <t>Aktives Szenario</t>
  </si>
  <si>
    <t>Basis</t>
  </si>
  <si>
    <t>Aktuelle Planung</t>
  </si>
  <si>
    <t>Verkaufspreis pro Einheit (netto)</t>
  </si>
  <si>
    <t>Optimistisch</t>
  </si>
  <si>
    <t>Bessere Marge</t>
  </si>
  <si>
    <t>Erwartete Absatzmenge</t>
  </si>
  <si>
    <t>Einheiten</t>
  </si>
  <si>
    <t>Maximale Kapazität</t>
  </si>
  <si>
    <t>Szenariovergleich</t>
  </si>
  <si>
    <t>Schrittweite Diagramm</t>
  </si>
  <si>
    <t>Break-even-Menge</t>
  </si>
  <si>
    <t>Ergebnis bei erwarteter Menge</t>
  </si>
  <si>
    <t>Auslastung am BEP</t>
  </si>
  <si>
    <t>Deckungsbeitrag</t>
  </si>
  <si>
    <t>Bewertung</t>
  </si>
  <si>
    <t>Fixkosten pro Zeitraum</t>
  </si>
  <si>
    <t>Variable Kosten pro Einheit</t>
  </si>
  <si>
    <t>Kategorie</t>
  </si>
  <si>
    <t>Betrag</t>
  </si>
  <si>
    <t>Einheit</t>
  </si>
  <si>
    <t>Miete / Werkstatt</t>
  </si>
  <si>
    <t>Material</t>
  </si>
  <si>
    <t>Löhne &amp; Assistenz</t>
  </si>
  <si>
    <t>Verpackung &amp; Versand</t>
  </si>
  <si>
    <t>Software &amp; Tools</t>
  </si>
  <si>
    <t>Zahlungsgebühren</t>
  </si>
  <si>
    <t>Plausibilitätscheck</t>
  </si>
  <si>
    <t>Marketing</t>
  </si>
  <si>
    <t>Ausschuss / Rückläufer</t>
  </si>
  <si>
    <t>Prüfung</t>
  </si>
  <si>
    <t>Ergebnis</t>
  </si>
  <si>
    <t>Wert</t>
  </si>
  <si>
    <t>Versicherung &amp; Verwaltung</t>
  </si>
  <si>
    <t>Kundensupport variabel</t>
  </si>
  <si>
    <t>Deckungsbeitrag &gt; 0</t>
  </si>
  <si>
    <t>Sonstige Fixkosten</t>
  </si>
  <si>
    <t>BEP innerhalb Kapazität</t>
  </si>
  <si>
    <t>Gesamte Fixkosten</t>
  </si>
  <si>
    <t>Gesamte variable Kosten</t>
  </si>
  <si>
    <t>Erwartete Menge erreicht BEP</t>
  </si>
  <si>
    <t>Schrittweite &gt; 0</t>
  </si>
  <si>
    <t>Ergebnisse des aktiven Szenarios</t>
  </si>
  <si>
    <t>Interpretation</t>
  </si>
  <si>
    <t>Kennzahl</t>
  </si>
  <si>
    <t>Szenario-Preis pro Einheit</t>
  </si>
  <si>
    <t>Preis nach Szenarioänderung</t>
  </si>
  <si>
    <t>Diagramm: Der Break-even-Punkt liegt dort, wo Umsatz und Gesamtkosten gleich hoch sind. Links davon entsteht Verlust, rechts davon Gewinn.</t>
  </si>
  <si>
    <t>Szenario-variable Kosten pro Einheit</t>
  </si>
  <si>
    <t>Variable Kosten nach Szenarioänderung</t>
  </si>
  <si>
    <t>Szenario-Fixkosten</t>
  </si>
  <si>
    <t>Fixkosten nach Szenarioänderung</t>
  </si>
  <si>
    <t>Erwartete Menge im Szenario</t>
  </si>
  <si>
    <t>Absatzmenge nach Szenarioänderung</t>
  </si>
  <si>
    <t>Deckungsbeitrag je Einheit</t>
  </si>
  <si>
    <t>Preis minus variable Kosten</t>
  </si>
  <si>
    <t>Deckungsbeitragsquote</t>
  </si>
  <si>
    <t>Deckungsbeitrag im Verhältnis zum Preis</t>
  </si>
  <si>
    <t>Mindestabsatz bis zur Kostendeckung</t>
  </si>
  <si>
    <t>Break-even-Umsatz</t>
  </si>
  <si>
    <t>Mindestumsatz bis zur Kostendeckung</t>
  </si>
  <si>
    <t>Umsatz bei erwarteter Menge</t>
  </si>
  <si>
    <t>Planumsatz im aktiven Szenario</t>
  </si>
  <si>
    <t>Gesamtkosten bei erwarteter Menge</t>
  </si>
  <si>
    <t>Fixkosten plus variable Kosten</t>
  </si>
  <si>
    <t>Gewinn oder Verlust im Szenario</t>
  </si>
  <si>
    <t>Sicherheitsmarge</t>
  </si>
  <si>
    <t>Abstand des Planumsatzes zum Break-even-Umsatz</t>
  </si>
  <si>
    <t>Break-even-Menge im Verhältnis zur Kapazität</t>
  </si>
  <si>
    <t>Status</t>
  </si>
  <si>
    <t>Automatische Einordnung</t>
  </si>
  <si>
    <t>Break-even-Menge aufgerundet</t>
  </si>
  <si>
    <t>Menge als ganze Einheit</t>
  </si>
  <si>
    <t>Tabelle für Diagramm</t>
  </si>
  <si>
    <t>Menge</t>
  </si>
  <si>
    <t>Umsatz</t>
  </si>
  <si>
    <t>Fixkosten</t>
  </si>
  <si>
    <t>Variable Kosten</t>
  </si>
  <si>
    <t>Gesamtkosten</t>
  </si>
  <si>
    <t>Gewinn / 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</si>
</sst>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;[Red]\(#,##0.00\ \€\);\-"/>
    <numFmt numFmtId="165" formatCode="#,##0;[Red]\(#,##0\);\-"/>
    <numFmt numFmtId="166" formatCode="0.0%;[Red]\(0.0%\);\-"/>
    <numFmt numFmtId="167" formatCode="#,##0.0;[Red]\(#,##0.0\);\-"/>
  </numFmts>
  <fonts count="10" x14ac:knownFonts="1">
    <font>
      <sz val="11"/>
      <name val="Carlito"/>
    </font>
    <font>
      <b/>
      <sz val="18"/>
      <color rgb="FFFFFFFF"/>
      <name val="Carlito"/>
    </font>
    <font>
      <b/>
      <sz val="11"/>
      <color rgb="FFFFFFFF"/>
      <name val="Carlito"/>
    </font>
    <font>
      <b/>
      <sz val="11"/>
      <color rgb="FF0B1F3A"/>
      <name val="Carlito"/>
    </font>
    <font>
      <sz val="11"/>
      <color rgb="FF0000FF"/>
      <name val="Carlito"/>
    </font>
    <font>
      <sz val="11"/>
      <color rgb="FF334155"/>
      <name val="Carlito"/>
    </font>
    <font>
      <sz val="11"/>
      <color rgb="FF000000"/>
      <name val="Carlito"/>
    </font>
    <font>
      <i/>
      <sz val="11"/>
      <color rgb="FF0B1F3A"/>
      <name val="Carlito"/>
    </font>
    <font>
      <sz val="11"/>
      <name val="Carlito"/>
    </font>
    <font>
      <sz val="20"/>
      <name val="Carlito"/>
      <family val="2"/>
    </font>
  </fonts>
  <fills count="10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0F766E"/>
      </patternFill>
    </fill>
    <fill>
      <patternFill patternType="solid">
        <fgColor rgb="FFEAF4F4"/>
      </patternFill>
    </fill>
    <fill>
      <patternFill patternType="solid">
        <fgColor rgb="FFFFF2CC"/>
      </patternFill>
    </fill>
    <fill>
      <patternFill patternType="solid">
        <fgColor rgb="FFF8FAFC"/>
      </patternFill>
    </fill>
    <fill>
      <patternFill patternType="solid">
        <fgColor rgb="FFD9EAD3"/>
      </patternFill>
    </fill>
    <fill>
      <patternFill patternType="solid">
        <fgColor rgb="FFEEF2FF"/>
      </patternFill>
    </fill>
    <fill>
      <patternFill patternType="solid">
        <fgColor rgb="FFFDE68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4" fillId="5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164" fontId="4" fillId="5" borderId="0" xfId="1" applyNumberFormat="1" applyFont="1" applyFill="1" applyAlignment="1">
      <alignment horizontal="right" vertical="center"/>
    </xf>
    <xf numFmtId="165" fontId="4" fillId="5" borderId="0" xfId="1" applyNumberFormat="1" applyFont="1" applyFill="1" applyAlignment="1">
      <alignment horizontal="right" vertical="center"/>
    </xf>
    <xf numFmtId="0" fontId="0" fillId="6" borderId="0" xfId="1" applyFont="1" applyFill="1" applyAlignment="1">
      <alignment vertical="center" wrapText="1"/>
    </xf>
    <xf numFmtId="164" fontId="0" fillId="6" borderId="0" xfId="1" applyNumberFormat="1" applyFont="1" applyFill="1" applyAlignment="1">
      <alignment vertical="center" wrapText="1"/>
    </xf>
    <xf numFmtId="164" fontId="0" fillId="0" borderId="0" xfId="1" applyNumberFormat="1" applyFont="1" applyAlignment="1">
      <alignment vertical="center"/>
    </xf>
    <xf numFmtId="166" fontId="0" fillId="6" borderId="0" xfId="1" applyNumberFormat="1" applyFont="1" applyFill="1" applyAlignment="1">
      <alignment vertical="center" wrapText="1"/>
    </xf>
    <xf numFmtId="164" fontId="3" fillId="7" borderId="0" xfId="1" applyNumberFormat="1" applyFont="1" applyFill="1" applyAlignment="1">
      <alignment vertical="center"/>
    </xf>
    <xf numFmtId="167" fontId="0" fillId="6" borderId="0" xfId="1" applyNumberFormat="1" applyFont="1" applyFill="1" applyAlignment="1">
      <alignment vertical="center" wrapText="1"/>
    </xf>
    <xf numFmtId="0" fontId="5" fillId="6" borderId="0" xfId="1" applyFont="1" applyFill="1" applyAlignment="1">
      <alignment vertical="center" wrapText="1"/>
    </xf>
    <xf numFmtId="0" fontId="0" fillId="0" borderId="0" xfId="1" applyFont="1" applyAlignment="1">
      <alignment vertical="center" wrapText="1"/>
    </xf>
    <xf numFmtId="0" fontId="3" fillId="4" borderId="0" xfId="1" applyFont="1" applyFill="1" applyAlignment="1">
      <alignment vertical="center" wrapText="1"/>
    </xf>
    <xf numFmtId="0" fontId="5" fillId="6" borderId="0" xfId="1" applyFont="1" applyFill="1" applyAlignment="1">
      <alignment horizontal="left" vertical="center" wrapText="1"/>
    </xf>
    <xf numFmtId="0" fontId="4" fillId="5" borderId="0" xfId="1" applyFont="1" applyFill="1" applyAlignment="1">
      <alignment horizontal="center" vertical="center" wrapText="1"/>
    </xf>
    <xf numFmtId="166" fontId="4" fillId="5" borderId="0" xfId="1" applyNumberFormat="1" applyFont="1" applyFill="1" applyAlignment="1">
      <alignment horizontal="center" vertical="center" wrapText="1"/>
    </xf>
    <xf numFmtId="0" fontId="0" fillId="6" borderId="0" xfId="1" applyFont="1" applyFill="1" applyAlignment="1">
      <alignment horizontal="center" vertical="center" wrapText="1"/>
    </xf>
    <xf numFmtId="167" fontId="0" fillId="6" borderId="0" xfId="1" applyNumberFormat="1" applyFont="1" applyFill="1" applyAlignment="1">
      <alignment horizontal="center" vertical="center" wrapText="1"/>
    </xf>
    <xf numFmtId="164" fontId="0" fillId="6" borderId="0" xfId="1" applyNumberFormat="1" applyFont="1" applyFill="1" applyAlignment="1">
      <alignment horizontal="center" vertical="center" wrapText="1"/>
    </xf>
    <xf numFmtId="166" fontId="0" fillId="6" borderId="0" xfId="1" applyNumberFormat="1" applyFont="1" applyFill="1" applyAlignment="1">
      <alignment horizontal="center" vertical="center" wrapText="1"/>
    </xf>
    <xf numFmtId="0" fontId="3" fillId="7" borderId="0" xfId="1" applyFont="1" applyFill="1" applyAlignment="1">
      <alignment vertical="center" wrapText="1"/>
    </xf>
    <xf numFmtId="164" fontId="6" fillId="6" borderId="0" xfId="1" applyNumberFormat="1" applyFont="1" applyFill="1" applyAlignment="1">
      <alignment horizontal="right" vertical="center" wrapText="1"/>
    </xf>
    <xf numFmtId="165" fontId="6" fillId="6" borderId="0" xfId="1" applyNumberFormat="1" applyFont="1" applyFill="1" applyAlignment="1">
      <alignment horizontal="right" vertical="center" wrapText="1"/>
    </xf>
    <xf numFmtId="166" fontId="6" fillId="6" borderId="0" xfId="1" applyNumberFormat="1" applyFont="1" applyFill="1" applyAlignment="1">
      <alignment horizontal="right" vertical="center" wrapText="1"/>
    </xf>
    <xf numFmtId="0" fontId="3" fillId="9" borderId="0" xfId="1" applyFont="1" applyFill="1" applyAlignment="1">
      <alignment vertical="center" wrapText="1"/>
    </xf>
    <xf numFmtId="167" fontId="3" fillId="9" borderId="0" xfId="1" applyNumberFormat="1" applyFont="1" applyFill="1" applyAlignment="1">
      <alignment horizontal="right" vertical="center" wrapText="1"/>
    </xf>
    <xf numFmtId="0" fontId="3" fillId="9" borderId="0" xfId="1" applyFont="1" applyFill="1" applyAlignment="1">
      <alignment horizontal="left" vertical="center" wrapText="1"/>
    </xf>
    <xf numFmtId="164" fontId="3" fillId="9" borderId="0" xfId="1" applyNumberFormat="1" applyFont="1" applyFill="1" applyAlignment="1">
      <alignment horizontal="right" vertical="center" wrapText="1"/>
    </xf>
    <xf numFmtId="49" fontId="6" fillId="6" borderId="0" xfId="1" applyNumberFormat="1" applyFont="1" applyFill="1" applyAlignment="1">
      <alignment horizontal="right" vertical="center" wrapText="1"/>
    </xf>
    <xf numFmtId="165" fontId="0" fillId="6" borderId="0" xfId="1" applyNumberFormat="1" applyFont="1" applyFill="1" applyAlignment="1">
      <alignment horizontal="right" vertical="center" wrapText="1"/>
    </xf>
    <xf numFmtId="164" fontId="0" fillId="6" borderId="0" xfId="1" applyNumberFormat="1" applyFont="1" applyFill="1" applyAlignment="1">
      <alignment horizontal="right" vertical="center" wrapText="1"/>
    </xf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2" fillId="3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vertical="center" wrapText="1"/>
    </xf>
    <xf numFmtId="0" fontId="7" fillId="8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0" applyFont="1"/>
  </cellXfs>
  <cellStyles count="2">
    <cellStyle name="Normal" xfId="1" xr:uid="{00000000-0005-0000-0000-000000000000}"/>
    <cellStyle name="Standard" xfId="0" builtinId="0"/>
  </cellStyles>
  <dxfs count="4"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D9EAD3"/>
        </patternFill>
      </fill>
    </dxf>
    <dxf>
      <font>
        <color rgb="FF006100"/>
      </font>
      <fill>
        <patternFill patternType="solid">
          <bgColor rgb="FFD9EAD3"/>
        </patternFill>
      </fill>
    </dxf>
    <dxf>
      <font>
        <color rgb="FFC00000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Break-even-Diagramm: Umsatz, Kosten und Gewinnschwelle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Umsatz</c:v>
          </c:tx>
          <c:cat>
            <c:numRef>
              <c:f>'Break-even Diagramm'!$A$43:$A$83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cat>
          <c:val>
            <c:numRef>
              <c:f>'Break-even Diagramm'!$B$43:$B$83</c:f>
              <c:numCache>
                <c:formatCode>General</c:formatCode>
                <c:ptCount val="41"/>
                <c:pt idx="0">
                  <c:v>0</c:v>
                </c:pt>
                <c:pt idx="1">
                  <c:v>1975</c:v>
                </c:pt>
                <c:pt idx="2">
                  <c:v>3950</c:v>
                </c:pt>
                <c:pt idx="3">
                  <c:v>5925</c:v>
                </c:pt>
                <c:pt idx="4">
                  <c:v>7900</c:v>
                </c:pt>
                <c:pt idx="5">
                  <c:v>9875</c:v>
                </c:pt>
                <c:pt idx="6">
                  <c:v>11850</c:v>
                </c:pt>
                <c:pt idx="7">
                  <c:v>13825</c:v>
                </c:pt>
                <c:pt idx="8">
                  <c:v>15800</c:v>
                </c:pt>
                <c:pt idx="9">
                  <c:v>17775</c:v>
                </c:pt>
                <c:pt idx="10">
                  <c:v>19750</c:v>
                </c:pt>
                <c:pt idx="11">
                  <c:v>21725</c:v>
                </c:pt>
                <c:pt idx="12">
                  <c:v>23700</c:v>
                </c:pt>
                <c:pt idx="13">
                  <c:v>25675</c:v>
                </c:pt>
                <c:pt idx="14">
                  <c:v>27650</c:v>
                </c:pt>
                <c:pt idx="15">
                  <c:v>29625</c:v>
                </c:pt>
                <c:pt idx="16">
                  <c:v>31600</c:v>
                </c:pt>
                <c:pt idx="17">
                  <c:v>33575</c:v>
                </c:pt>
                <c:pt idx="18">
                  <c:v>35550</c:v>
                </c:pt>
                <c:pt idx="19">
                  <c:v>37525</c:v>
                </c:pt>
                <c:pt idx="20">
                  <c:v>39500</c:v>
                </c:pt>
                <c:pt idx="21">
                  <c:v>41475</c:v>
                </c:pt>
                <c:pt idx="22">
                  <c:v>43450</c:v>
                </c:pt>
                <c:pt idx="23">
                  <c:v>45425</c:v>
                </c:pt>
                <c:pt idx="24">
                  <c:v>47400</c:v>
                </c:pt>
                <c:pt idx="25">
                  <c:v>49375</c:v>
                </c:pt>
                <c:pt idx="26">
                  <c:v>51350</c:v>
                </c:pt>
                <c:pt idx="27">
                  <c:v>53325</c:v>
                </c:pt>
                <c:pt idx="28">
                  <c:v>55300</c:v>
                </c:pt>
                <c:pt idx="29">
                  <c:v>57275</c:v>
                </c:pt>
                <c:pt idx="30">
                  <c:v>59250</c:v>
                </c:pt>
                <c:pt idx="31">
                  <c:v>61225</c:v>
                </c:pt>
                <c:pt idx="32">
                  <c:v>63200</c:v>
                </c:pt>
                <c:pt idx="33">
                  <c:v>65175</c:v>
                </c:pt>
                <c:pt idx="34">
                  <c:v>67150</c:v>
                </c:pt>
                <c:pt idx="35">
                  <c:v>69125</c:v>
                </c:pt>
                <c:pt idx="36">
                  <c:v>71100</c:v>
                </c:pt>
                <c:pt idx="37">
                  <c:v>73075</c:v>
                </c:pt>
                <c:pt idx="38">
                  <c:v>75050</c:v>
                </c:pt>
                <c:pt idx="39">
                  <c:v>77025</c:v>
                </c:pt>
                <c:pt idx="40">
                  <c:v>79000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8-4902-9352-DEE7E52144E2}"/>
            </c:ext>
          </c:extLst>
        </c:ser>
        <c:ser>
          <c:idx val="1"/>
          <c:order val="1"/>
          <c:tx>
            <c:v>Fixkosten</c:v>
          </c:tx>
          <c:cat>
            <c:numRef>
              <c:f>'Break-even Diagramm'!$A$43:$A$83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cat>
          <c:val>
            <c:numRef>
              <c:f>'Break-even Diagramm'!$C$43:$C$83</c:f>
              <c:numCache>
                <c:formatCode>General</c:formatCode>
                <c:ptCount val="41"/>
                <c:pt idx="0">
                  <c:v>10150</c:v>
                </c:pt>
                <c:pt idx="1">
                  <c:v>10150</c:v>
                </c:pt>
                <c:pt idx="2">
                  <c:v>10150</c:v>
                </c:pt>
                <c:pt idx="3">
                  <c:v>10150</c:v>
                </c:pt>
                <c:pt idx="4">
                  <c:v>10150</c:v>
                </c:pt>
                <c:pt idx="5">
                  <c:v>10150</c:v>
                </c:pt>
                <c:pt idx="6">
                  <c:v>10150</c:v>
                </c:pt>
                <c:pt idx="7">
                  <c:v>10150</c:v>
                </c:pt>
                <c:pt idx="8">
                  <c:v>10150</c:v>
                </c:pt>
                <c:pt idx="9">
                  <c:v>10150</c:v>
                </c:pt>
                <c:pt idx="10">
                  <c:v>10150</c:v>
                </c:pt>
                <c:pt idx="11">
                  <c:v>10150</c:v>
                </c:pt>
                <c:pt idx="12">
                  <c:v>10150</c:v>
                </c:pt>
                <c:pt idx="13">
                  <c:v>10150</c:v>
                </c:pt>
                <c:pt idx="14">
                  <c:v>10150</c:v>
                </c:pt>
                <c:pt idx="15">
                  <c:v>10150</c:v>
                </c:pt>
                <c:pt idx="16">
                  <c:v>10150</c:v>
                </c:pt>
                <c:pt idx="17">
                  <c:v>10150</c:v>
                </c:pt>
                <c:pt idx="18">
                  <c:v>10150</c:v>
                </c:pt>
                <c:pt idx="19">
                  <c:v>10150</c:v>
                </c:pt>
                <c:pt idx="20">
                  <c:v>10150</c:v>
                </c:pt>
                <c:pt idx="21">
                  <c:v>10150</c:v>
                </c:pt>
                <c:pt idx="22">
                  <c:v>10150</c:v>
                </c:pt>
                <c:pt idx="23">
                  <c:v>10150</c:v>
                </c:pt>
                <c:pt idx="24">
                  <c:v>10150</c:v>
                </c:pt>
                <c:pt idx="25">
                  <c:v>10150</c:v>
                </c:pt>
                <c:pt idx="26">
                  <c:v>10150</c:v>
                </c:pt>
                <c:pt idx="27">
                  <c:v>10150</c:v>
                </c:pt>
                <c:pt idx="28">
                  <c:v>10150</c:v>
                </c:pt>
                <c:pt idx="29">
                  <c:v>10150</c:v>
                </c:pt>
                <c:pt idx="30">
                  <c:v>10150</c:v>
                </c:pt>
                <c:pt idx="31">
                  <c:v>10150</c:v>
                </c:pt>
                <c:pt idx="32">
                  <c:v>10150</c:v>
                </c:pt>
                <c:pt idx="33">
                  <c:v>10150</c:v>
                </c:pt>
                <c:pt idx="34">
                  <c:v>10150</c:v>
                </c:pt>
                <c:pt idx="35">
                  <c:v>10150</c:v>
                </c:pt>
                <c:pt idx="36">
                  <c:v>10150</c:v>
                </c:pt>
                <c:pt idx="37">
                  <c:v>10150</c:v>
                </c:pt>
                <c:pt idx="38">
                  <c:v>10150</c:v>
                </c:pt>
                <c:pt idx="39">
                  <c:v>10150</c:v>
                </c:pt>
                <c:pt idx="40">
                  <c:v>10150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8-4902-9352-DEE7E52144E2}"/>
            </c:ext>
          </c:extLst>
        </c:ser>
        <c:ser>
          <c:idx val="2"/>
          <c:order val="2"/>
          <c:tx>
            <c:v>Variable Kosten</c:v>
          </c:tx>
          <c:cat>
            <c:numRef>
              <c:f>'Break-even Diagramm'!$A$43:$A$83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cat>
          <c:val>
            <c:numRef>
              <c:f>'Break-even Diagramm'!$D$43:$D$83</c:f>
              <c:numCache>
                <c:formatCode>General</c:formatCode>
                <c:ptCount val="41"/>
                <c:pt idx="0">
                  <c:v>0</c:v>
                </c:pt>
                <c:pt idx="1">
                  <c:v>696.25</c:v>
                </c:pt>
                <c:pt idx="2">
                  <c:v>1392.5</c:v>
                </c:pt>
                <c:pt idx="3">
                  <c:v>2088.75</c:v>
                </c:pt>
                <c:pt idx="4">
                  <c:v>2785</c:v>
                </c:pt>
                <c:pt idx="5">
                  <c:v>3481.2499999999995</c:v>
                </c:pt>
                <c:pt idx="6">
                  <c:v>4177.5</c:v>
                </c:pt>
                <c:pt idx="7">
                  <c:v>4873.75</c:v>
                </c:pt>
                <c:pt idx="8">
                  <c:v>5570</c:v>
                </c:pt>
                <c:pt idx="9">
                  <c:v>6266.2499999999991</c:v>
                </c:pt>
                <c:pt idx="10">
                  <c:v>6962.4999999999991</c:v>
                </c:pt>
                <c:pt idx="11">
                  <c:v>7658.7499999999991</c:v>
                </c:pt>
                <c:pt idx="12">
                  <c:v>8355</c:v>
                </c:pt>
                <c:pt idx="13">
                  <c:v>9051.25</c:v>
                </c:pt>
                <c:pt idx="14">
                  <c:v>9747.5</c:v>
                </c:pt>
                <c:pt idx="15">
                  <c:v>10443.75</c:v>
                </c:pt>
                <c:pt idx="16">
                  <c:v>11140</c:v>
                </c:pt>
                <c:pt idx="17">
                  <c:v>11836.25</c:v>
                </c:pt>
                <c:pt idx="18">
                  <c:v>12532.499999999998</c:v>
                </c:pt>
                <c:pt idx="19">
                  <c:v>13228.749999999998</c:v>
                </c:pt>
                <c:pt idx="20">
                  <c:v>13924.999999999998</c:v>
                </c:pt>
                <c:pt idx="21">
                  <c:v>14621.249999999998</c:v>
                </c:pt>
                <c:pt idx="22">
                  <c:v>15317.499999999998</c:v>
                </c:pt>
                <c:pt idx="23">
                  <c:v>16013.749999999998</c:v>
                </c:pt>
                <c:pt idx="24">
                  <c:v>16710</c:v>
                </c:pt>
                <c:pt idx="25">
                  <c:v>17406.25</c:v>
                </c:pt>
                <c:pt idx="26">
                  <c:v>18102.5</c:v>
                </c:pt>
                <c:pt idx="27">
                  <c:v>18798.75</c:v>
                </c:pt>
                <c:pt idx="28">
                  <c:v>19495</c:v>
                </c:pt>
                <c:pt idx="29">
                  <c:v>20191.25</c:v>
                </c:pt>
                <c:pt idx="30">
                  <c:v>20887.5</c:v>
                </c:pt>
                <c:pt idx="31">
                  <c:v>21583.75</c:v>
                </c:pt>
                <c:pt idx="32">
                  <c:v>22280</c:v>
                </c:pt>
                <c:pt idx="33">
                  <c:v>22976.25</c:v>
                </c:pt>
                <c:pt idx="34">
                  <c:v>23672.5</c:v>
                </c:pt>
                <c:pt idx="35">
                  <c:v>24368.749999999996</c:v>
                </c:pt>
                <c:pt idx="36">
                  <c:v>25064.999999999996</c:v>
                </c:pt>
                <c:pt idx="37">
                  <c:v>25761.249999999996</c:v>
                </c:pt>
                <c:pt idx="38">
                  <c:v>26457.499999999996</c:v>
                </c:pt>
                <c:pt idx="39">
                  <c:v>27153.749999999996</c:v>
                </c:pt>
                <c:pt idx="40">
                  <c:v>27849.999999999996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8-4902-9352-DEE7E52144E2}"/>
            </c:ext>
          </c:extLst>
        </c:ser>
        <c:ser>
          <c:idx val="3"/>
          <c:order val="3"/>
          <c:tx>
            <c:v>Gesamtkosten</c:v>
          </c:tx>
          <c:cat>
            <c:numRef>
              <c:f>'Break-even Diagramm'!$A$43:$A$83</c:f>
              <c:numCache>
                <c:formatCode>General</c:formatCode>
                <c:ptCount val="4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  <c:pt idx="33">
                  <c:v>825</c:v>
                </c:pt>
                <c:pt idx="34">
                  <c:v>850</c:v>
                </c:pt>
                <c:pt idx="35">
                  <c:v>875</c:v>
                </c:pt>
                <c:pt idx="36">
                  <c:v>900</c:v>
                </c:pt>
                <c:pt idx="37">
                  <c:v>925</c:v>
                </c:pt>
                <c:pt idx="38">
                  <c:v>950</c:v>
                </c:pt>
                <c:pt idx="39">
                  <c:v>975</c:v>
                </c:pt>
                <c:pt idx="40">
                  <c:v>1000</c:v>
                </c:pt>
              </c:numCache>
            </c:numRef>
          </c:cat>
          <c:val>
            <c:numRef>
              <c:f>'Break-even Diagramm'!$E$43:$E$83</c:f>
              <c:numCache>
                <c:formatCode>General</c:formatCode>
                <c:ptCount val="41"/>
                <c:pt idx="0">
                  <c:v>10150</c:v>
                </c:pt>
                <c:pt idx="1">
                  <c:v>10846.25</c:v>
                </c:pt>
                <c:pt idx="2">
                  <c:v>11542.5</c:v>
                </c:pt>
                <c:pt idx="3">
                  <c:v>12238.75</c:v>
                </c:pt>
                <c:pt idx="4">
                  <c:v>12935</c:v>
                </c:pt>
                <c:pt idx="5">
                  <c:v>13631.25</c:v>
                </c:pt>
                <c:pt idx="6">
                  <c:v>14327.5</c:v>
                </c:pt>
                <c:pt idx="7">
                  <c:v>15023.75</c:v>
                </c:pt>
                <c:pt idx="8">
                  <c:v>15720</c:v>
                </c:pt>
                <c:pt idx="9">
                  <c:v>16416.25</c:v>
                </c:pt>
                <c:pt idx="10">
                  <c:v>17112.5</c:v>
                </c:pt>
                <c:pt idx="11">
                  <c:v>17808.75</c:v>
                </c:pt>
                <c:pt idx="12">
                  <c:v>18505</c:v>
                </c:pt>
                <c:pt idx="13">
                  <c:v>19201.25</c:v>
                </c:pt>
                <c:pt idx="14">
                  <c:v>19897.5</c:v>
                </c:pt>
                <c:pt idx="15">
                  <c:v>20593.75</c:v>
                </c:pt>
                <c:pt idx="16">
                  <c:v>21290</c:v>
                </c:pt>
                <c:pt idx="17">
                  <c:v>21986.25</c:v>
                </c:pt>
                <c:pt idx="18">
                  <c:v>22682.5</c:v>
                </c:pt>
                <c:pt idx="19">
                  <c:v>23378.75</c:v>
                </c:pt>
                <c:pt idx="20">
                  <c:v>24075</c:v>
                </c:pt>
                <c:pt idx="21">
                  <c:v>24771.25</c:v>
                </c:pt>
                <c:pt idx="22">
                  <c:v>25467.5</c:v>
                </c:pt>
                <c:pt idx="23">
                  <c:v>26163.75</c:v>
                </c:pt>
                <c:pt idx="24">
                  <c:v>26860</c:v>
                </c:pt>
                <c:pt idx="25">
                  <c:v>27556.25</c:v>
                </c:pt>
                <c:pt idx="26">
                  <c:v>28252.5</c:v>
                </c:pt>
                <c:pt idx="27">
                  <c:v>28948.75</c:v>
                </c:pt>
                <c:pt idx="28">
                  <c:v>29645</c:v>
                </c:pt>
                <c:pt idx="29">
                  <c:v>30341.25</c:v>
                </c:pt>
                <c:pt idx="30">
                  <c:v>31037.5</c:v>
                </c:pt>
                <c:pt idx="31">
                  <c:v>31733.75</c:v>
                </c:pt>
                <c:pt idx="32">
                  <c:v>32430</c:v>
                </c:pt>
                <c:pt idx="33">
                  <c:v>33126.25</c:v>
                </c:pt>
                <c:pt idx="34">
                  <c:v>33822.5</c:v>
                </c:pt>
                <c:pt idx="35">
                  <c:v>34518.75</c:v>
                </c:pt>
                <c:pt idx="36">
                  <c:v>35215</c:v>
                </c:pt>
                <c:pt idx="37">
                  <c:v>35911.25</c:v>
                </c:pt>
                <c:pt idx="38">
                  <c:v>36607.5</c:v>
                </c:pt>
                <c:pt idx="39">
                  <c:v>37303.75</c:v>
                </c:pt>
                <c:pt idx="40">
                  <c:v>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98-4902-9352-DEE7E521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de-DE" sz="750" b="1"/>
                  <a:t>Absatzmenge (Einheiten)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700000" anchorCtr="1"/>
          <a:lstStyle/>
          <a:p>
            <a:pPr>
              <a:defRPr sz="675"/>
            </a:pPr>
            <a:endParaRPr lang="de-DE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de-DE" sz="750" b="1"/>
                  <a:t>Betrag pro Zeitraum</a:t>
                </a:r>
              </a:p>
            </c:rich>
          </c:tx>
          <c:overlay val="0"/>
        </c:title>
        <c:numFmt formatCode="#,##0\ \€" sourceLinked="0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  <a:endParaRPr lang="de-DE"/>
          </a:p>
        </c:txPr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</xdr:row>
      <xdr:rowOff>0</xdr:rowOff>
    </xdr:from>
    <xdr:ext cx="6858000" cy="342900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Fixkosten" displayName="tblFixkosten" ref="A13:C20">
  <tableColumns count="3">
    <tableColumn id="1" xr3:uid="{00000000-0010-0000-0000-000001000000}" name="Kategorie"/>
    <tableColumn id="2" xr3:uid="{00000000-0010-0000-0000-000002000000}" name="Betrag"/>
    <tableColumn id="3" xr3:uid="{00000000-0010-0000-0000-000003000000}" name="Einhe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VariableKosten" displayName="tblVariableKosten" ref="D13:F20">
  <tableColumns count="3">
    <tableColumn id="1" xr3:uid="{00000000-0010-0000-0100-000001000000}" name="Kategorie"/>
    <tableColumn id="2" xr3:uid="{00000000-0010-0000-0100-000002000000}" name="Betrag"/>
    <tableColumn id="3" xr3:uid="{00000000-0010-0000-0100-000003000000}" name="Einhe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Szenarien" displayName="tblSzenarien" ref="H4:M7">
  <tableColumns count="6">
    <tableColumn id="1" xr3:uid="{00000000-0010-0000-0200-000001000000}" name="Szenario"/>
    <tableColumn id="2" xr3:uid="{00000000-0010-0000-0200-000002000000}" name="Preisänderung"/>
    <tableColumn id="3" xr3:uid="{00000000-0010-0000-0200-000003000000}" name="Änderung variable Kosten"/>
    <tableColumn id="4" xr3:uid="{00000000-0010-0000-0200-000004000000}" name="Änderung Fixkosten"/>
    <tableColumn id="5" xr3:uid="{00000000-0010-0000-0200-000005000000}" name="Änderung Absatz"/>
    <tableColumn id="6" xr3:uid="{00000000-0010-0000-0200-000006000000}" name="Hinwei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Diagramm" displayName="tblDiagramm" ref="A42:F83">
  <tableColumns count="6">
    <tableColumn id="1" xr3:uid="{00000000-0010-0000-0300-000001000000}" name="Menge"/>
    <tableColumn id="2" xr3:uid="{00000000-0010-0000-0300-000002000000}" name="Umsatz"/>
    <tableColumn id="3" xr3:uid="{00000000-0010-0000-0300-000003000000}" name="Fixkosten"/>
    <tableColumn id="4" xr3:uid="{00000000-0010-0000-0300-000004000000}" name="Variable Kosten"/>
    <tableColumn id="5" xr3:uid="{00000000-0010-0000-0300-000005000000}" name="Gesamtkosten"/>
    <tableColumn id="6" xr3:uid="{00000000-0010-0000-0300-000006000000}" name="Gewinn / Verlu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19" workbookViewId="0">
      <selection activeCell="A2" sqref="A2:XFD2"/>
    </sheetView>
  </sheetViews>
  <sheetFormatPr baseColWidth="10" defaultColWidth="9" defaultRowHeight="15" x14ac:dyDescent="0.25"/>
  <cols>
    <col min="1" max="1" width="30" bestFit="1" customWidth="1"/>
    <col min="2" max="2" width="33.625" bestFit="1" customWidth="1"/>
    <col min="3" max="3" width="10.25" bestFit="1" customWidth="1"/>
    <col min="4" max="4" width="20.375" bestFit="1" customWidth="1"/>
    <col min="5" max="5" width="12.125" bestFit="1" customWidth="1"/>
    <col min="6" max="6" width="14.125" bestFit="1" customWidth="1"/>
    <col min="7" max="7" width="3" customWidth="1"/>
    <col min="8" max="8" width="16.5" bestFit="1" customWidth="1"/>
    <col min="9" max="9" width="16" bestFit="1" customWidth="1"/>
    <col min="10" max="10" width="21.125" bestFit="1" customWidth="1"/>
    <col min="11" max="11" width="16.5" bestFit="1" customWidth="1"/>
    <col min="12" max="12" width="14" bestFit="1" customWidth="1"/>
    <col min="13" max="13" width="18.625" bestFit="1" customWidth="1"/>
  </cols>
  <sheetData>
    <row r="1" spans="1:13" ht="26.2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41" customFormat="1" ht="26.25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5">
      <c r="A3" s="35" t="s">
        <v>1</v>
      </c>
      <c r="B3" s="35"/>
      <c r="C3" s="35"/>
      <c r="D3" s="13"/>
      <c r="E3" s="13"/>
      <c r="F3" s="13"/>
      <c r="G3" s="13"/>
      <c r="H3" s="36" t="s">
        <v>2</v>
      </c>
      <c r="I3" s="36"/>
      <c r="J3" s="36"/>
      <c r="K3" s="36"/>
      <c r="L3" s="36"/>
      <c r="M3" s="36"/>
    </row>
    <row r="4" spans="1:13" x14ac:dyDescent="0.25">
      <c r="A4" s="14" t="s">
        <v>3</v>
      </c>
      <c r="B4" s="1" t="s">
        <v>4</v>
      </c>
      <c r="C4" s="15"/>
      <c r="D4" s="13"/>
      <c r="E4" s="13"/>
      <c r="F4" s="13"/>
      <c r="G4" s="13"/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</row>
    <row r="5" spans="1:13" x14ac:dyDescent="0.25">
      <c r="A5" s="14" t="s">
        <v>11</v>
      </c>
      <c r="B5" s="1" t="s">
        <v>12</v>
      </c>
      <c r="C5" s="15"/>
      <c r="D5" s="13"/>
      <c r="E5" s="13"/>
      <c r="F5" s="13"/>
      <c r="G5" s="13"/>
      <c r="H5" s="16" t="s">
        <v>13</v>
      </c>
      <c r="I5" s="17">
        <v>-0.08</v>
      </c>
      <c r="J5" s="17">
        <v>0.12</v>
      </c>
      <c r="K5" s="17">
        <v>0.05</v>
      </c>
      <c r="L5" s="17">
        <v>-0.15</v>
      </c>
      <c r="M5" s="3" t="s">
        <v>14</v>
      </c>
    </row>
    <row r="6" spans="1:13" x14ac:dyDescent="0.25">
      <c r="A6" s="14" t="s">
        <v>15</v>
      </c>
      <c r="B6" s="1" t="s">
        <v>16</v>
      </c>
      <c r="C6" s="15"/>
      <c r="D6" s="13"/>
      <c r="E6" s="13"/>
      <c r="F6" s="13"/>
      <c r="G6" s="13"/>
      <c r="H6" s="16" t="s">
        <v>16</v>
      </c>
      <c r="I6" s="17">
        <v>0</v>
      </c>
      <c r="J6" s="17">
        <v>0</v>
      </c>
      <c r="K6" s="17">
        <v>0</v>
      </c>
      <c r="L6" s="17">
        <v>0</v>
      </c>
      <c r="M6" s="3" t="s">
        <v>17</v>
      </c>
    </row>
    <row r="7" spans="1:13" x14ac:dyDescent="0.25">
      <c r="A7" s="14" t="s">
        <v>18</v>
      </c>
      <c r="B7" s="4">
        <v>79</v>
      </c>
      <c r="C7" s="15"/>
      <c r="D7" s="13"/>
      <c r="E7" s="13"/>
      <c r="F7" s="13"/>
      <c r="G7" s="13"/>
      <c r="H7" s="16" t="s">
        <v>19</v>
      </c>
      <c r="I7" s="17">
        <v>0.06</v>
      </c>
      <c r="J7" s="17">
        <v>-0.05</v>
      </c>
      <c r="K7" s="17">
        <v>-0.03</v>
      </c>
      <c r="L7" s="17">
        <v>0.18</v>
      </c>
      <c r="M7" s="3" t="s">
        <v>20</v>
      </c>
    </row>
    <row r="8" spans="1:13" x14ac:dyDescent="0.25">
      <c r="A8" s="14" t="s">
        <v>21</v>
      </c>
      <c r="B8" s="5">
        <v>260</v>
      </c>
      <c r="C8" s="15" t="s">
        <v>22</v>
      </c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A9" s="14" t="s">
        <v>23</v>
      </c>
      <c r="B9" s="5">
        <v>400</v>
      </c>
      <c r="C9" s="15" t="s">
        <v>22</v>
      </c>
      <c r="D9" s="13"/>
      <c r="E9" s="13"/>
      <c r="F9" s="13"/>
      <c r="G9" s="13"/>
      <c r="H9" s="36" t="s">
        <v>24</v>
      </c>
      <c r="I9" s="36"/>
      <c r="J9" s="36"/>
      <c r="K9" s="36"/>
      <c r="L9" s="36"/>
      <c r="M9" s="36"/>
    </row>
    <row r="10" spans="1:13" ht="30" x14ac:dyDescent="0.25">
      <c r="A10" s="14" t="s">
        <v>25</v>
      </c>
      <c r="B10" s="5">
        <v>25</v>
      </c>
      <c r="C10" s="15" t="s">
        <v>22</v>
      </c>
      <c r="D10" s="13"/>
      <c r="E10" s="13"/>
      <c r="F10" s="13"/>
      <c r="G10" s="13"/>
      <c r="H10" s="2" t="s">
        <v>5</v>
      </c>
      <c r="I10" s="2" t="s">
        <v>26</v>
      </c>
      <c r="J10" s="2" t="s">
        <v>27</v>
      </c>
      <c r="K10" s="2" t="s">
        <v>28</v>
      </c>
      <c r="L10" s="2" t="s">
        <v>29</v>
      </c>
      <c r="M10" s="2" t="s">
        <v>30</v>
      </c>
    </row>
    <row r="11" spans="1:13" x14ac:dyDescent="0.25">
      <c r="A11" s="13"/>
      <c r="B11" s="13"/>
      <c r="C11" s="13"/>
      <c r="D11" s="13"/>
      <c r="E11" s="13"/>
      <c r="F11" s="13"/>
      <c r="G11" s="13"/>
      <c r="H11" s="18" t="s">
        <v>13</v>
      </c>
      <c r="I11" s="19">
        <f>IF($B$7*(1+I5)-$E$20*(1+J5)&gt;0,$B$20*(1+K5)/($B$7*(1+I5)-$E$20*(1+J5)),"")</f>
        <v>256.88150790590043</v>
      </c>
      <c r="J11" s="20">
        <f>($B$7*(1+I5))*($B$8*(1+L5))-($B$20*(1+K5)+($E$20*(1+J5))*($B$8*(1+L5)))</f>
        <v>-1488.652</v>
      </c>
      <c r="K11" s="21">
        <f>IF($B$9&gt;0,I11/$B$9,"")</f>
        <v>0.64220376976475113</v>
      </c>
      <c r="L11" s="20">
        <f>$B$7*(1+I5)-$E$20*(1+J5)</f>
        <v>41.488000000000007</v>
      </c>
      <c r="M11" s="18" t="str">
        <f>IF(L11&lt;=0,"kein BEP",IF(I11&gt;$B$9,"über Kapazität",IF(J11&gt;=0,"profitabel","unter BEP")))</f>
        <v>unter BEP</v>
      </c>
    </row>
    <row r="12" spans="1:13" x14ac:dyDescent="0.25">
      <c r="A12" s="36" t="s">
        <v>31</v>
      </c>
      <c r="B12" s="36"/>
      <c r="C12" s="36"/>
      <c r="D12" s="36" t="s">
        <v>32</v>
      </c>
      <c r="E12" s="36"/>
      <c r="F12" s="36"/>
      <c r="G12" s="13"/>
      <c r="H12" s="18" t="s">
        <v>16</v>
      </c>
      <c r="I12" s="19">
        <f>IF($B$7*(1+I6)-$E$20*(1+J6)&gt;0,$B$20*(1+K6)/($B$7*(1+I6)-$E$20*(1+J6)),"")</f>
        <v>198.43597262952099</v>
      </c>
      <c r="J12" s="20">
        <f>($B$7*(1+I6))*($B$8*(1+L6))-($B$20*(1+K6)+($E$20*(1+J6))*($B$8*(1+L6)))</f>
        <v>3149</v>
      </c>
      <c r="K12" s="21">
        <f>IF($B$9&gt;0,I12/$B$9,"")</f>
        <v>0.49608993157380249</v>
      </c>
      <c r="L12" s="20">
        <f>$B$7*(1+I6)-$E$20*(1+J6)</f>
        <v>51.150000000000006</v>
      </c>
      <c r="M12" s="18" t="str">
        <f>IF(L12&lt;=0,"kein BEP",IF(I12&gt;$B$9,"über Kapazität",IF(J12&gt;=0,"profitabel","unter BEP")))</f>
        <v>profitabel</v>
      </c>
    </row>
    <row r="13" spans="1:13" x14ac:dyDescent="0.25">
      <c r="A13" s="2" t="s">
        <v>33</v>
      </c>
      <c r="B13" s="2" t="s">
        <v>34</v>
      </c>
      <c r="C13" s="2" t="s">
        <v>35</v>
      </c>
      <c r="D13" s="2" t="s">
        <v>33</v>
      </c>
      <c r="E13" s="2" t="s">
        <v>34</v>
      </c>
      <c r="F13" s="2" t="s">
        <v>35</v>
      </c>
      <c r="G13" s="13"/>
      <c r="H13" s="18" t="s">
        <v>19</v>
      </c>
      <c r="I13" s="19">
        <f>IF($B$7*(1+I7)-$E$20*(1+J7)&gt;0,$B$20*(1+K7)/($B$7*(1+I7)-$E$20*(1+J7)),"")</f>
        <v>171.87622746912228</v>
      </c>
      <c r="J13" s="20">
        <f>($B$7*(1+I7))*($B$8*(1+L7))-($B$20*(1+K7)+($E$20*(1+J7))*($B$8*(1+L7)))</f>
        <v>7728.7710000000043</v>
      </c>
      <c r="K13" s="21">
        <f>IF($B$9&gt;0,I13/$B$9,"")</f>
        <v>0.4296905686728057</v>
      </c>
      <c r="L13" s="20">
        <f>$B$7*(1+I7)-$E$20*(1+J7)</f>
        <v>57.282500000000013</v>
      </c>
      <c r="M13" s="18" t="str">
        <f>IF(L13&lt;=0,"kein BEP",IF(I13&gt;$B$9,"über Kapazität",IF(J13&gt;=0,"profitabel","unter BEP")))</f>
        <v>profitabel</v>
      </c>
    </row>
    <row r="14" spans="1:13" x14ac:dyDescent="0.25">
      <c r="A14" s="6" t="s">
        <v>36</v>
      </c>
      <c r="B14" s="4">
        <v>2800</v>
      </c>
      <c r="C14" s="12"/>
      <c r="D14" s="6" t="s">
        <v>37</v>
      </c>
      <c r="E14" s="4">
        <v>18.5</v>
      </c>
      <c r="F14" s="12"/>
      <c r="G14" s="13"/>
      <c r="H14" s="13"/>
      <c r="I14" s="13"/>
      <c r="J14" s="13"/>
      <c r="K14" s="13"/>
      <c r="L14" s="13"/>
      <c r="M14" s="13"/>
    </row>
    <row r="15" spans="1:13" x14ac:dyDescent="0.25">
      <c r="A15" s="6" t="s">
        <v>38</v>
      </c>
      <c r="B15" s="4">
        <v>4200</v>
      </c>
      <c r="C15" s="12"/>
      <c r="D15" s="6" t="s">
        <v>39</v>
      </c>
      <c r="E15" s="4">
        <v>4.8</v>
      </c>
      <c r="F15" s="12"/>
      <c r="G15" s="13"/>
      <c r="H15" s="13"/>
      <c r="I15" s="13"/>
      <c r="J15" s="13"/>
      <c r="K15" s="13"/>
      <c r="L15" s="13"/>
      <c r="M15" s="13"/>
    </row>
    <row r="16" spans="1:13" x14ac:dyDescent="0.25">
      <c r="A16" s="6" t="s">
        <v>40</v>
      </c>
      <c r="B16" s="4">
        <v>480</v>
      </c>
      <c r="C16" s="12"/>
      <c r="D16" s="6" t="s">
        <v>41</v>
      </c>
      <c r="E16" s="4">
        <v>2.25</v>
      </c>
      <c r="F16" s="12"/>
      <c r="G16" s="13"/>
      <c r="H16" s="36" t="s">
        <v>42</v>
      </c>
      <c r="I16" s="36"/>
      <c r="J16" s="36"/>
      <c r="K16" s="36"/>
      <c r="L16" s="36"/>
      <c r="M16" s="36"/>
    </row>
    <row r="17" spans="1:13" x14ac:dyDescent="0.25">
      <c r="A17" s="6" t="s">
        <v>43</v>
      </c>
      <c r="B17" s="4">
        <v>1600</v>
      </c>
      <c r="C17" s="12"/>
      <c r="D17" s="6" t="s">
        <v>44</v>
      </c>
      <c r="E17" s="4">
        <v>1.4</v>
      </c>
      <c r="F17" s="12"/>
      <c r="G17" s="13"/>
      <c r="H17" s="2" t="s">
        <v>45</v>
      </c>
      <c r="I17" s="2" t="s">
        <v>46</v>
      </c>
      <c r="J17" s="2" t="s">
        <v>47</v>
      </c>
      <c r="K17" s="2"/>
      <c r="L17" s="2"/>
      <c r="M17" s="2"/>
    </row>
    <row r="18" spans="1:13" x14ac:dyDescent="0.25">
      <c r="A18" s="6" t="s">
        <v>48</v>
      </c>
      <c r="B18" s="4">
        <v>720</v>
      </c>
      <c r="C18" s="12"/>
      <c r="D18" s="6" t="s">
        <v>49</v>
      </c>
      <c r="E18" s="4">
        <v>0.9</v>
      </c>
      <c r="F18" s="12"/>
      <c r="G18" s="13"/>
      <c r="H18" s="14" t="s">
        <v>50</v>
      </c>
      <c r="I18" s="6" t="str">
        <f>IF($B$28&gt;0,"OK","Prüfen")</f>
        <v>OK</v>
      </c>
      <c r="J18" s="7">
        <f>$B$28</f>
        <v>51.150000000000006</v>
      </c>
      <c r="K18" s="6"/>
      <c r="L18" s="6"/>
      <c r="M18" s="6"/>
    </row>
    <row r="19" spans="1:13" ht="30" x14ac:dyDescent="0.25">
      <c r="A19" s="6" t="s">
        <v>51</v>
      </c>
      <c r="B19" s="4">
        <v>350</v>
      </c>
      <c r="C19" s="12"/>
      <c r="D19" s="13"/>
      <c r="E19" s="8"/>
      <c r="F19" s="13"/>
      <c r="G19" s="13"/>
      <c r="H19" s="14" t="s">
        <v>52</v>
      </c>
      <c r="I19" s="6" t="str">
        <f>IF($B$30&lt;=$B$9,"OK","Über Kapazität")</f>
        <v>OK</v>
      </c>
      <c r="J19" s="9">
        <f>$B$36</f>
        <v>0.49608993157380249</v>
      </c>
      <c r="K19" s="6"/>
      <c r="L19" s="6"/>
      <c r="M19" s="6"/>
    </row>
    <row r="20" spans="1:13" ht="30" x14ac:dyDescent="0.25">
      <c r="A20" s="22" t="s">
        <v>53</v>
      </c>
      <c r="B20" s="10">
        <f>SUM(B14:B19)</f>
        <v>10150</v>
      </c>
      <c r="C20" s="22"/>
      <c r="D20" s="22" t="s">
        <v>54</v>
      </c>
      <c r="E20" s="10">
        <f>SUM(E14:E18)</f>
        <v>27.849999999999998</v>
      </c>
      <c r="F20" s="22"/>
      <c r="G20" s="13"/>
      <c r="H20" s="14" t="s">
        <v>55</v>
      </c>
      <c r="I20" s="6" t="str">
        <f>IF($B$27&gt;=$B$30,"OK","Unter BEP")</f>
        <v>OK</v>
      </c>
      <c r="J20" s="11">
        <f>$B$27-$B$30</f>
        <v>61.56402737047901</v>
      </c>
      <c r="K20" s="6"/>
      <c r="L20" s="6"/>
      <c r="M20" s="6"/>
    </row>
    <row r="21" spans="1:13" x14ac:dyDescent="0.25">
      <c r="A21" s="13"/>
      <c r="B21" s="13"/>
      <c r="C21" s="13"/>
      <c r="D21" s="13"/>
      <c r="E21" s="13"/>
      <c r="F21" s="13"/>
      <c r="G21" s="13"/>
      <c r="H21" s="14" t="s">
        <v>56</v>
      </c>
      <c r="I21" s="6" t="str">
        <f>IF($B$10&gt;0,"OK","Prüfen")</f>
        <v>OK</v>
      </c>
      <c r="J21" s="11">
        <f>$B$10</f>
        <v>25</v>
      </c>
      <c r="K21" s="6"/>
      <c r="L21" s="6"/>
      <c r="M21" s="6"/>
    </row>
    <row r="22" spans="1:13" x14ac:dyDescent="0.25">
      <c r="A22" s="36" t="s">
        <v>57</v>
      </c>
      <c r="B22" s="36"/>
      <c r="C22" s="36"/>
      <c r="D22" s="36"/>
      <c r="E22" s="36"/>
      <c r="F22" s="36"/>
      <c r="G22" s="13"/>
      <c r="H22" s="14" t="s">
        <v>58</v>
      </c>
      <c r="I22" s="39" t="str">
        <f>IF($B$28&lt;=0,"Der Verkaufspreis deckt die variablen Kosten nicht. Preis oder Kostenstruktur prüfen.",IF($B$30&gt;$B$9,"Der Break-even liegt über der Kapazität. Preis, Kosten oder Kapazität anpassen.",IF($B$34&gt;=0,"Das aktive Szenario ist bei der erwarteten Absatzmenge profitabel.","Die erwartete Absatzmenge liegt unter dem Break-even.")))</f>
        <v>Das aktive Szenario ist bei der erwarteten Absatzmenge profitabel.</v>
      </c>
      <c r="J22" s="39"/>
      <c r="K22" s="39"/>
      <c r="L22" s="39"/>
      <c r="M22" s="39"/>
    </row>
    <row r="23" spans="1:13" x14ac:dyDescent="0.25">
      <c r="A23" s="2" t="s">
        <v>59</v>
      </c>
      <c r="B23" s="2" t="s">
        <v>47</v>
      </c>
      <c r="C23" s="2" t="s">
        <v>35</v>
      </c>
      <c r="D23" s="38" t="s">
        <v>58</v>
      </c>
      <c r="E23" s="38"/>
      <c r="F23" s="38"/>
      <c r="G23" s="13"/>
      <c r="H23" s="13"/>
      <c r="I23" s="13"/>
      <c r="J23" s="13"/>
      <c r="K23" s="13"/>
      <c r="L23" s="13"/>
      <c r="M23" s="13"/>
    </row>
    <row r="24" spans="1:13" x14ac:dyDescent="0.25">
      <c r="A24" s="14" t="s">
        <v>60</v>
      </c>
      <c r="B24" s="23">
        <f>B7*(1+INDEX($I$5:$I$7,MATCH($B$6,$H$5:$H$7,0)))</f>
        <v>79</v>
      </c>
      <c r="C24" s="15"/>
      <c r="D24" s="39" t="s">
        <v>61</v>
      </c>
      <c r="E24" s="39"/>
      <c r="F24" s="39"/>
      <c r="G24" s="13"/>
      <c r="H24" s="37" t="s">
        <v>62</v>
      </c>
      <c r="I24" s="37"/>
      <c r="J24" s="37"/>
      <c r="K24" s="37"/>
      <c r="L24" s="37"/>
      <c r="M24" s="37"/>
    </row>
    <row r="25" spans="1:13" x14ac:dyDescent="0.25">
      <c r="A25" s="14" t="s">
        <v>63</v>
      </c>
      <c r="B25" s="23">
        <f>E20*(1+INDEX($J$5:$J$7,MATCH($B$6,$H$5:$H$7,0)))</f>
        <v>27.849999999999998</v>
      </c>
      <c r="C25" s="15"/>
      <c r="D25" s="39" t="s">
        <v>64</v>
      </c>
      <c r="E25" s="39"/>
      <c r="F25" s="39"/>
      <c r="G25" s="13"/>
      <c r="H25" s="37"/>
      <c r="I25" s="37"/>
      <c r="J25" s="37"/>
      <c r="K25" s="37"/>
      <c r="L25" s="37"/>
      <c r="M25" s="37"/>
    </row>
    <row r="26" spans="1:13" x14ac:dyDescent="0.25">
      <c r="A26" s="14" t="s">
        <v>65</v>
      </c>
      <c r="B26" s="23">
        <f>B20*(1+INDEX($K$5:$K$7,MATCH($B$6,$H$5:$H$7,0)))</f>
        <v>10150</v>
      </c>
      <c r="C26" s="15"/>
      <c r="D26" s="39" t="s">
        <v>66</v>
      </c>
      <c r="E26" s="39"/>
      <c r="F26" s="39"/>
      <c r="G26" s="13"/>
      <c r="H26" s="13"/>
      <c r="I26" s="13"/>
      <c r="J26" s="13"/>
      <c r="K26" s="13"/>
      <c r="L26" s="13"/>
      <c r="M26" s="13"/>
    </row>
    <row r="27" spans="1:13" x14ac:dyDescent="0.25">
      <c r="A27" s="14" t="s">
        <v>67</v>
      </c>
      <c r="B27" s="24">
        <f>B8*(1+INDEX($L$5:$L$7,MATCH($B$6,$H$5:$H$7,0)))</f>
        <v>260</v>
      </c>
      <c r="C27" s="15" t="s">
        <v>22</v>
      </c>
      <c r="D27" s="39" t="s">
        <v>68</v>
      </c>
      <c r="E27" s="39"/>
      <c r="F27" s="39"/>
      <c r="G27" s="13"/>
      <c r="H27" s="13"/>
      <c r="I27" s="13"/>
      <c r="J27" s="13"/>
      <c r="K27" s="13"/>
      <c r="L27" s="13"/>
      <c r="M27" s="13"/>
    </row>
    <row r="28" spans="1:13" x14ac:dyDescent="0.25">
      <c r="A28" s="14" t="s">
        <v>69</v>
      </c>
      <c r="B28" s="23">
        <f>B24-B25</f>
        <v>51.150000000000006</v>
      </c>
      <c r="C28" s="15"/>
      <c r="D28" s="39" t="s">
        <v>70</v>
      </c>
      <c r="E28" s="39"/>
      <c r="F28" s="39"/>
      <c r="G28" s="13"/>
      <c r="H28" s="13"/>
      <c r="I28" s="13"/>
      <c r="J28" s="13"/>
      <c r="K28" s="13"/>
      <c r="L28" s="13"/>
      <c r="M28" s="13"/>
    </row>
    <row r="29" spans="1:13" x14ac:dyDescent="0.25">
      <c r="A29" s="14" t="s">
        <v>71</v>
      </c>
      <c r="B29" s="25">
        <f>IF(B24&gt;0,B28/B24,"")</f>
        <v>0.64746835443037987</v>
      </c>
      <c r="C29" s="15"/>
      <c r="D29" s="39" t="s">
        <v>72</v>
      </c>
      <c r="E29" s="39"/>
      <c r="F29" s="39"/>
      <c r="G29" s="13"/>
      <c r="H29" s="13"/>
      <c r="I29" s="13"/>
      <c r="J29" s="13"/>
      <c r="K29" s="13"/>
      <c r="L29" s="13"/>
      <c r="M29" s="13"/>
    </row>
    <row r="30" spans="1:13" x14ac:dyDescent="0.25">
      <c r="A30" s="26" t="s">
        <v>26</v>
      </c>
      <c r="B30" s="27">
        <f>IF(B28&gt;0,B26/B28,"")</f>
        <v>198.43597262952099</v>
      </c>
      <c r="C30" s="28" t="s">
        <v>22</v>
      </c>
      <c r="D30" s="39" t="s">
        <v>73</v>
      </c>
      <c r="E30" s="39"/>
      <c r="F30" s="39"/>
      <c r="G30" s="13"/>
      <c r="H30" s="13"/>
      <c r="I30" s="13"/>
      <c r="J30" s="13"/>
      <c r="K30" s="13"/>
      <c r="L30" s="13"/>
      <c r="M30" s="13"/>
    </row>
    <row r="31" spans="1:13" x14ac:dyDescent="0.25">
      <c r="A31" s="26" t="s">
        <v>74</v>
      </c>
      <c r="B31" s="29">
        <f>IF(B29&gt;0,B26/B29,"")</f>
        <v>15676.441837732158</v>
      </c>
      <c r="C31" s="28"/>
      <c r="D31" s="39" t="s">
        <v>75</v>
      </c>
      <c r="E31" s="39"/>
      <c r="F31" s="39"/>
      <c r="G31" s="13"/>
      <c r="H31" s="13"/>
      <c r="I31" s="13"/>
      <c r="J31" s="13"/>
      <c r="K31" s="13"/>
      <c r="L31" s="13"/>
      <c r="M31" s="13"/>
    </row>
    <row r="32" spans="1:13" x14ac:dyDescent="0.25">
      <c r="A32" s="26" t="s">
        <v>76</v>
      </c>
      <c r="B32" s="29">
        <f>B24*B27</f>
        <v>20540</v>
      </c>
      <c r="C32" s="28"/>
      <c r="D32" s="39" t="s">
        <v>77</v>
      </c>
      <c r="E32" s="39"/>
      <c r="F32" s="39"/>
      <c r="G32" s="13"/>
      <c r="H32" s="13"/>
      <c r="I32" s="13"/>
      <c r="J32" s="13"/>
      <c r="K32" s="13"/>
      <c r="L32" s="13"/>
      <c r="M32" s="13"/>
    </row>
    <row r="33" spans="1:13" x14ac:dyDescent="0.25">
      <c r="A33" s="14" t="s">
        <v>78</v>
      </c>
      <c r="B33" s="23">
        <f>B26+B25*B27</f>
        <v>17391</v>
      </c>
      <c r="C33" s="15"/>
      <c r="D33" s="39" t="s">
        <v>79</v>
      </c>
      <c r="E33" s="39"/>
      <c r="F33" s="39"/>
      <c r="G33" s="13"/>
      <c r="H33" s="13"/>
      <c r="I33" s="13"/>
      <c r="J33" s="13"/>
      <c r="K33" s="13"/>
      <c r="L33" s="13"/>
      <c r="M33" s="13"/>
    </row>
    <row r="34" spans="1:13" x14ac:dyDescent="0.25">
      <c r="A34" s="14" t="s">
        <v>27</v>
      </c>
      <c r="B34" s="23">
        <f>B32-B33</f>
        <v>3149</v>
      </c>
      <c r="C34" s="15"/>
      <c r="D34" s="39" t="s">
        <v>80</v>
      </c>
      <c r="E34" s="39"/>
      <c r="F34" s="39"/>
      <c r="G34" s="13"/>
      <c r="H34" s="13"/>
      <c r="I34" s="13"/>
      <c r="J34" s="13"/>
      <c r="K34" s="13"/>
      <c r="L34" s="13"/>
      <c r="M34" s="13"/>
    </row>
    <row r="35" spans="1:13" x14ac:dyDescent="0.25">
      <c r="A35" s="14" t="s">
        <v>81</v>
      </c>
      <c r="B35" s="25">
        <f>IF(B32&gt;0,(B32-B31)/B32,"")</f>
        <v>0.23678472065568851</v>
      </c>
      <c r="C35" s="15"/>
      <c r="D35" s="39" t="s">
        <v>82</v>
      </c>
      <c r="E35" s="39"/>
      <c r="F35" s="39"/>
      <c r="G35" s="13"/>
      <c r="H35" s="13"/>
      <c r="I35" s="13"/>
      <c r="J35" s="13"/>
      <c r="K35" s="13"/>
      <c r="L35" s="13"/>
      <c r="M35" s="13"/>
    </row>
    <row r="36" spans="1:13" x14ac:dyDescent="0.25">
      <c r="A36" s="14" t="s">
        <v>28</v>
      </c>
      <c r="B36" s="25">
        <f>IF(B9&gt;0,B30/B9,"")</f>
        <v>0.49608993157380249</v>
      </c>
      <c r="C36" s="15"/>
      <c r="D36" s="39" t="s">
        <v>83</v>
      </c>
      <c r="E36" s="39"/>
      <c r="F36" s="39"/>
      <c r="G36" s="13"/>
      <c r="H36" s="13"/>
      <c r="I36" s="13"/>
      <c r="J36" s="13"/>
      <c r="K36" s="13"/>
      <c r="L36" s="13"/>
      <c r="M36" s="13"/>
    </row>
    <row r="37" spans="1:13" x14ac:dyDescent="0.25">
      <c r="A37" s="14" t="s">
        <v>84</v>
      </c>
      <c r="B37" s="30" t="str">
        <f>IF(B28&lt;=0,"Kein Break-even: Deckungsbeitrag &lt;= 0",IF(B30&gt;B9,"Break-even über Kapazität",IF(B34&gt;=0,"Profitabel im Szenario","Unter Break-even")))</f>
        <v>Profitabel im Szenario</v>
      </c>
      <c r="C37" s="15"/>
      <c r="D37" s="39" t="s">
        <v>85</v>
      </c>
      <c r="E37" s="39"/>
      <c r="F37" s="39"/>
      <c r="G37" s="13"/>
      <c r="H37" s="13"/>
      <c r="I37" s="13"/>
      <c r="J37" s="13"/>
      <c r="K37" s="13"/>
      <c r="L37" s="13"/>
      <c r="M37" s="13"/>
    </row>
    <row r="38" spans="1:13" x14ac:dyDescent="0.25">
      <c r="A38" s="14" t="s">
        <v>86</v>
      </c>
      <c r="B38" s="24">
        <f>IF(B30&lt;&gt;"",ROUNDUP(B30,0),"")</f>
        <v>199</v>
      </c>
      <c r="C38" s="15" t="s">
        <v>22</v>
      </c>
      <c r="D38" s="39" t="s">
        <v>87</v>
      </c>
      <c r="E38" s="39"/>
      <c r="F38" s="39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36" t="s">
        <v>88</v>
      </c>
      <c r="B41" s="36"/>
      <c r="C41" s="36"/>
      <c r="D41" s="36"/>
      <c r="E41" s="36"/>
      <c r="F41" s="36"/>
      <c r="G41" s="13"/>
      <c r="H41" s="13"/>
      <c r="I41" s="13"/>
      <c r="J41" s="13"/>
      <c r="K41" s="13"/>
      <c r="L41" s="13"/>
      <c r="M41" s="13"/>
    </row>
    <row r="42" spans="1:13" x14ac:dyDescent="0.25">
      <c r="A42" s="2" t="s">
        <v>89</v>
      </c>
      <c r="B42" s="2" t="s">
        <v>90</v>
      </c>
      <c r="C42" s="2" t="s">
        <v>91</v>
      </c>
      <c r="D42" s="2" t="s">
        <v>92</v>
      </c>
      <c r="E42" s="2" t="s">
        <v>93</v>
      </c>
      <c r="F42" s="2" t="s">
        <v>94</v>
      </c>
      <c r="G42" s="13"/>
      <c r="H42" s="13"/>
      <c r="I42" s="13"/>
      <c r="J42" s="13"/>
      <c r="K42" s="13"/>
      <c r="L42" s="13"/>
      <c r="M42" s="13"/>
    </row>
    <row r="43" spans="1:13" x14ac:dyDescent="0.25">
      <c r="A43" s="31">
        <v>0</v>
      </c>
      <c r="B43" s="32">
        <f t="shared" ref="B43:B83" si="0">A43*$B$24</f>
        <v>0</v>
      </c>
      <c r="C43" s="32">
        <f t="shared" ref="C43:C83" si="1">$B$26</f>
        <v>10150</v>
      </c>
      <c r="D43" s="32">
        <f t="shared" ref="D43:D83" si="2">A43*$B$25</f>
        <v>0</v>
      </c>
      <c r="E43" s="32">
        <f t="shared" ref="E43:E83" si="3">C43+D43</f>
        <v>10150</v>
      </c>
      <c r="F43" s="32">
        <f t="shared" ref="F43:F83" si="4">B43-E43</f>
        <v>-10150</v>
      </c>
      <c r="G43" s="13"/>
      <c r="H43" s="13"/>
      <c r="I43" s="13"/>
      <c r="J43" s="13"/>
      <c r="K43" s="13"/>
      <c r="L43" s="13"/>
      <c r="M43" s="13"/>
    </row>
    <row r="44" spans="1:13" x14ac:dyDescent="0.25">
      <c r="A44" s="31">
        <f t="shared" ref="A44:A83" si="5">A43+$B$10</f>
        <v>25</v>
      </c>
      <c r="B44" s="32">
        <f t="shared" si="0"/>
        <v>1975</v>
      </c>
      <c r="C44" s="32">
        <f t="shared" si="1"/>
        <v>10150</v>
      </c>
      <c r="D44" s="32">
        <f t="shared" si="2"/>
        <v>696.25</v>
      </c>
      <c r="E44" s="32">
        <f t="shared" si="3"/>
        <v>10846.25</v>
      </c>
      <c r="F44" s="32">
        <f t="shared" si="4"/>
        <v>-8871.25</v>
      </c>
      <c r="G44" s="13"/>
      <c r="H44" s="13"/>
      <c r="I44" s="13"/>
      <c r="J44" s="13"/>
      <c r="K44" s="13"/>
      <c r="L44" s="13"/>
      <c r="M44" s="13"/>
    </row>
    <row r="45" spans="1:13" x14ac:dyDescent="0.25">
      <c r="A45" s="31">
        <f t="shared" si="5"/>
        <v>50</v>
      </c>
      <c r="B45" s="32">
        <f t="shared" si="0"/>
        <v>3950</v>
      </c>
      <c r="C45" s="32">
        <f t="shared" si="1"/>
        <v>10150</v>
      </c>
      <c r="D45" s="32">
        <f t="shared" si="2"/>
        <v>1392.5</v>
      </c>
      <c r="E45" s="32">
        <f t="shared" si="3"/>
        <v>11542.5</v>
      </c>
      <c r="F45" s="32">
        <f t="shared" si="4"/>
        <v>-7592.5</v>
      </c>
      <c r="G45" s="13"/>
      <c r="H45" s="13"/>
      <c r="I45" s="13"/>
      <c r="J45" s="13"/>
      <c r="K45" s="13"/>
      <c r="L45" s="13"/>
      <c r="M45" s="13"/>
    </row>
    <row r="46" spans="1:13" x14ac:dyDescent="0.25">
      <c r="A46" s="31">
        <f t="shared" si="5"/>
        <v>75</v>
      </c>
      <c r="B46" s="32">
        <f t="shared" si="0"/>
        <v>5925</v>
      </c>
      <c r="C46" s="32">
        <f t="shared" si="1"/>
        <v>10150</v>
      </c>
      <c r="D46" s="32">
        <f t="shared" si="2"/>
        <v>2088.75</v>
      </c>
      <c r="E46" s="32">
        <f t="shared" si="3"/>
        <v>12238.75</v>
      </c>
      <c r="F46" s="32">
        <f t="shared" si="4"/>
        <v>-6313.75</v>
      </c>
      <c r="G46" s="13"/>
      <c r="H46" s="13"/>
      <c r="I46" s="13"/>
      <c r="J46" s="13"/>
      <c r="K46" s="13"/>
      <c r="L46" s="13"/>
      <c r="M46" s="13"/>
    </row>
    <row r="47" spans="1:13" x14ac:dyDescent="0.25">
      <c r="A47" s="31">
        <f t="shared" si="5"/>
        <v>100</v>
      </c>
      <c r="B47" s="32">
        <f t="shared" si="0"/>
        <v>7900</v>
      </c>
      <c r="C47" s="32">
        <f t="shared" si="1"/>
        <v>10150</v>
      </c>
      <c r="D47" s="32">
        <f t="shared" si="2"/>
        <v>2785</v>
      </c>
      <c r="E47" s="32">
        <f t="shared" si="3"/>
        <v>12935</v>
      </c>
      <c r="F47" s="32">
        <f t="shared" si="4"/>
        <v>-5035</v>
      </c>
      <c r="G47" s="13"/>
      <c r="H47" s="13"/>
      <c r="I47" s="13"/>
      <c r="J47" s="13"/>
      <c r="K47" s="13"/>
      <c r="L47" s="13"/>
      <c r="M47" s="13"/>
    </row>
    <row r="48" spans="1:13" x14ac:dyDescent="0.25">
      <c r="A48" s="31">
        <f t="shared" si="5"/>
        <v>125</v>
      </c>
      <c r="B48" s="32">
        <f t="shared" si="0"/>
        <v>9875</v>
      </c>
      <c r="C48" s="32">
        <f t="shared" si="1"/>
        <v>10150</v>
      </c>
      <c r="D48" s="32">
        <f t="shared" si="2"/>
        <v>3481.2499999999995</v>
      </c>
      <c r="E48" s="32">
        <f t="shared" si="3"/>
        <v>13631.25</v>
      </c>
      <c r="F48" s="32">
        <f t="shared" si="4"/>
        <v>-3756.25</v>
      </c>
      <c r="G48" s="13"/>
      <c r="H48" s="13"/>
      <c r="I48" s="13"/>
      <c r="J48" s="13"/>
      <c r="K48" s="13"/>
      <c r="L48" s="13"/>
      <c r="M48" s="13"/>
    </row>
    <row r="49" spans="1:13" x14ac:dyDescent="0.25">
      <c r="A49" s="31">
        <f t="shared" si="5"/>
        <v>150</v>
      </c>
      <c r="B49" s="32">
        <f t="shared" si="0"/>
        <v>11850</v>
      </c>
      <c r="C49" s="32">
        <f t="shared" si="1"/>
        <v>10150</v>
      </c>
      <c r="D49" s="32">
        <f t="shared" si="2"/>
        <v>4177.5</v>
      </c>
      <c r="E49" s="32">
        <f t="shared" si="3"/>
        <v>14327.5</v>
      </c>
      <c r="F49" s="32">
        <f t="shared" si="4"/>
        <v>-2477.5</v>
      </c>
      <c r="G49" s="13"/>
      <c r="H49" s="13"/>
      <c r="I49" s="13"/>
      <c r="J49" s="13"/>
      <c r="K49" s="13"/>
      <c r="L49" s="13"/>
      <c r="M49" s="13"/>
    </row>
    <row r="50" spans="1:13" x14ac:dyDescent="0.25">
      <c r="A50" s="31">
        <f t="shared" si="5"/>
        <v>175</v>
      </c>
      <c r="B50" s="32">
        <f t="shared" si="0"/>
        <v>13825</v>
      </c>
      <c r="C50" s="32">
        <f t="shared" si="1"/>
        <v>10150</v>
      </c>
      <c r="D50" s="32">
        <f t="shared" si="2"/>
        <v>4873.75</v>
      </c>
      <c r="E50" s="32">
        <f t="shared" si="3"/>
        <v>15023.75</v>
      </c>
      <c r="F50" s="32">
        <f t="shared" si="4"/>
        <v>-1198.75</v>
      </c>
      <c r="G50" s="13"/>
      <c r="H50" s="13"/>
      <c r="I50" s="13"/>
      <c r="J50" s="13"/>
      <c r="K50" s="13"/>
      <c r="L50" s="13"/>
      <c r="M50" s="13"/>
    </row>
    <row r="51" spans="1:13" x14ac:dyDescent="0.25">
      <c r="A51" s="31">
        <f t="shared" si="5"/>
        <v>200</v>
      </c>
      <c r="B51" s="32">
        <f t="shared" si="0"/>
        <v>15800</v>
      </c>
      <c r="C51" s="32">
        <f t="shared" si="1"/>
        <v>10150</v>
      </c>
      <c r="D51" s="32">
        <f t="shared" si="2"/>
        <v>5570</v>
      </c>
      <c r="E51" s="32">
        <f t="shared" si="3"/>
        <v>15720</v>
      </c>
      <c r="F51" s="32">
        <f t="shared" si="4"/>
        <v>80</v>
      </c>
      <c r="G51" s="13"/>
      <c r="H51" s="13"/>
      <c r="I51" s="13"/>
      <c r="J51" s="13"/>
      <c r="K51" s="13"/>
      <c r="L51" s="13"/>
      <c r="M51" s="13"/>
    </row>
    <row r="52" spans="1:13" x14ac:dyDescent="0.25">
      <c r="A52" s="31">
        <f t="shared" si="5"/>
        <v>225</v>
      </c>
      <c r="B52" s="32">
        <f t="shared" si="0"/>
        <v>17775</v>
      </c>
      <c r="C52" s="32">
        <f t="shared" si="1"/>
        <v>10150</v>
      </c>
      <c r="D52" s="32">
        <f t="shared" si="2"/>
        <v>6266.2499999999991</v>
      </c>
      <c r="E52" s="32">
        <f t="shared" si="3"/>
        <v>16416.25</v>
      </c>
      <c r="F52" s="32">
        <f t="shared" si="4"/>
        <v>1358.75</v>
      </c>
      <c r="G52" s="13"/>
      <c r="H52" s="13"/>
      <c r="I52" s="13"/>
      <c r="J52" s="13"/>
      <c r="K52" s="13"/>
      <c r="L52" s="13"/>
      <c r="M52" s="13"/>
    </row>
    <row r="53" spans="1:13" x14ac:dyDescent="0.25">
      <c r="A53" s="31">
        <f t="shared" si="5"/>
        <v>250</v>
      </c>
      <c r="B53" s="32">
        <f t="shared" si="0"/>
        <v>19750</v>
      </c>
      <c r="C53" s="32">
        <f t="shared" si="1"/>
        <v>10150</v>
      </c>
      <c r="D53" s="32">
        <f t="shared" si="2"/>
        <v>6962.4999999999991</v>
      </c>
      <c r="E53" s="32">
        <f t="shared" si="3"/>
        <v>17112.5</v>
      </c>
      <c r="F53" s="32">
        <f t="shared" si="4"/>
        <v>2637.5</v>
      </c>
      <c r="G53" s="13"/>
      <c r="H53" s="13"/>
      <c r="I53" s="13"/>
      <c r="J53" s="13"/>
      <c r="K53" s="13"/>
      <c r="L53" s="13"/>
      <c r="M53" s="13"/>
    </row>
    <row r="54" spans="1:13" x14ac:dyDescent="0.25">
      <c r="A54" s="31">
        <f t="shared" si="5"/>
        <v>275</v>
      </c>
      <c r="B54" s="32">
        <f t="shared" si="0"/>
        <v>21725</v>
      </c>
      <c r="C54" s="32">
        <f t="shared" si="1"/>
        <v>10150</v>
      </c>
      <c r="D54" s="32">
        <f t="shared" si="2"/>
        <v>7658.7499999999991</v>
      </c>
      <c r="E54" s="32">
        <f t="shared" si="3"/>
        <v>17808.75</v>
      </c>
      <c r="F54" s="32">
        <f t="shared" si="4"/>
        <v>3916.25</v>
      </c>
      <c r="G54" s="13"/>
      <c r="H54" s="13"/>
      <c r="I54" s="13"/>
      <c r="J54" s="13"/>
      <c r="K54" s="13"/>
      <c r="L54" s="13"/>
      <c r="M54" s="13"/>
    </row>
    <row r="55" spans="1:13" x14ac:dyDescent="0.25">
      <c r="A55" s="31">
        <f t="shared" si="5"/>
        <v>300</v>
      </c>
      <c r="B55" s="32">
        <f t="shared" si="0"/>
        <v>23700</v>
      </c>
      <c r="C55" s="32">
        <f t="shared" si="1"/>
        <v>10150</v>
      </c>
      <c r="D55" s="32">
        <f t="shared" si="2"/>
        <v>8355</v>
      </c>
      <c r="E55" s="32">
        <f t="shared" si="3"/>
        <v>18505</v>
      </c>
      <c r="F55" s="32">
        <f t="shared" si="4"/>
        <v>5195</v>
      </c>
      <c r="G55" s="13"/>
      <c r="H55" s="13"/>
      <c r="I55" s="13"/>
      <c r="J55" s="13"/>
      <c r="K55" s="13"/>
      <c r="L55" s="13"/>
      <c r="M55" s="13"/>
    </row>
    <row r="56" spans="1:13" x14ac:dyDescent="0.25">
      <c r="A56" s="31">
        <f t="shared" si="5"/>
        <v>325</v>
      </c>
      <c r="B56" s="32">
        <f t="shared" si="0"/>
        <v>25675</v>
      </c>
      <c r="C56" s="32">
        <f t="shared" si="1"/>
        <v>10150</v>
      </c>
      <c r="D56" s="32">
        <f t="shared" si="2"/>
        <v>9051.25</v>
      </c>
      <c r="E56" s="32">
        <f t="shared" si="3"/>
        <v>19201.25</v>
      </c>
      <c r="F56" s="32">
        <f t="shared" si="4"/>
        <v>6473.75</v>
      </c>
      <c r="G56" s="13"/>
      <c r="H56" s="13"/>
      <c r="I56" s="13"/>
      <c r="J56" s="13"/>
      <c r="K56" s="13"/>
      <c r="L56" s="13"/>
      <c r="M56" s="13"/>
    </row>
    <row r="57" spans="1:13" x14ac:dyDescent="0.25">
      <c r="A57" s="31">
        <f t="shared" si="5"/>
        <v>350</v>
      </c>
      <c r="B57" s="32">
        <f t="shared" si="0"/>
        <v>27650</v>
      </c>
      <c r="C57" s="32">
        <f t="shared" si="1"/>
        <v>10150</v>
      </c>
      <c r="D57" s="32">
        <f t="shared" si="2"/>
        <v>9747.5</v>
      </c>
      <c r="E57" s="32">
        <f t="shared" si="3"/>
        <v>19897.5</v>
      </c>
      <c r="F57" s="32">
        <f t="shared" si="4"/>
        <v>7752.5</v>
      </c>
      <c r="G57" s="13"/>
      <c r="H57" s="13"/>
      <c r="I57" s="13"/>
      <c r="J57" s="13"/>
      <c r="K57" s="13"/>
      <c r="L57" s="13"/>
      <c r="M57" s="13"/>
    </row>
    <row r="58" spans="1:13" x14ac:dyDescent="0.25">
      <c r="A58" s="31">
        <f t="shared" si="5"/>
        <v>375</v>
      </c>
      <c r="B58" s="32">
        <f t="shared" si="0"/>
        <v>29625</v>
      </c>
      <c r="C58" s="32">
        <f t="shared" si="1"/>
        <v>10150</v>
      </c>
      <c r="D58" s="32">
        <f t="shared" si="2"/>
        <v>10443.75</v>
      </c>
      <c r="E58" s="32">
        <f t="shared" si="3"/>
        <v>20593.75</v>
      </c>
      <c r="F58" s="32">
        <f t="shared" si="4"/>
        <v>9031.25</v>
      </c>
      <c r="G58" s="13"/>
      <c r="H58" s="13"/>
      <c r="I58" s="13"/>
      <c r="J58" s="13"/>
      <c r="K58" s="13"/>
      <c r="L58" s="13"/>
      <c r="M58" s="13"/>
    </row>
    <row r="59" spans="1:13" x14ac:dyDescent="0.25">
      <c r="A59" s="31">
        <f t="shared" si="5"/>
        <v>400</v>
      </c>
      <c r="B59" s="32">
        <f t="shared" si="0"/>
        <v>31600</v>
      </c>
      <c r="C59" s="32">
        <f t="shared" si="1"/>
        <v>10150</v>
      </c>
      <c r="D59" s="32">
        <f t="shared" si="2"/>
        <v>11140</v>
      </c>
      <c r="E59" s="32">
        <f t="shared" si="3"/>
        <v>21290</v>
      </c>
      <c r="F59" s="32">
        <f t="shared" si="4"/>
        <v>10310</v>
      </c>
      <c r="G59" s="13"/>
      <c r="H59" s="13"/>
      <c r="I59" s="13"/>
      <c r="J59" s="13"/>
      <c r="K59" s="13"/>
      <c r="L59" s="13"/>
      <c r="M59" s="13"/>
    </row>
    <row r="60" spans="1:13" x14ac:dyDescent="0.25">
      <c r="A60" s="31">
        <f t="shared" si="5"/>
        <v>425</v>
      </c>
      <c r="B60" s="32">
        <f t="shared" si="0"/>
        <v>33575</v>
      </c>
      <c r="C60" s="32">
        <f t="shared" si="1"/>
        <v>10150</v>
      </c>
      <c r="D60" s="32">
        <f t="shared" si="2"/>
        <v>11836.25</v>
      </c>
      <c r="E60" s="32">
        <f t="shared" si="3"/>
        <v>21986.25</v>
      </c>
      <c r="F60" s="32">
        <f t="shared" si="4"/>
        <v>11588.75</v>
      </c>
      <c r="G60" s="13"/>
      <c r="H60" s="13"/>
      <c r="I60" s="13"/>
      <c r="J60" s="13"/>
      <c r="K60" s="13"/>
      <c r="L60" s="13"/>
      <c r="M60" s="13"/>
    </row>
    <row r="61" spans="1:13" x14ac:dyDescent="0.25">
      <c r="A61" s="31">
        <f t="shared" si="5"/>
        <v>450</v>
      </c>
      <c r="B61" s="32">
        <f t="shared" si="0"/>
        <v>35550</v>
      </c>
      <c r="C61" s="32">
        <f t="shared" si="1"/>
        <v>10150</v>
      </c>
      <c r="D61" s="32">
        <f t="shared" si="2"/>
        <v>12532.499999999998</v>
      </c>
      <c r="E61" s="32">
        <f t="shared" si="3"/>
        <v>22682.5</v>
      </c>
      <c r="F61" s="32">
        <f t="shared" si="4"/>
        <v>12867.5</v>
      </c>
      <c r="G61" s="13"/>
      <c r="H61" s="13"/>
      <c r="I61" s="13"/>
      <c r="J61" s="13"/>
      <c r="K61" s="13"/>
      <c r="L61" s="13"/>
      <c r="M61" s="13"/>
    </row>
    <row r="62" spans="1:13" x14ac:dyDescent="0.25">
      <c r="A62" s="31">
        <f t="shared" si="5"/>
        <v>475</v>
      </c>
      <c r="B62" s="32">
        <f t="shared" si="0"/>
        <v>37525</v>
      </c>
      <c r="C62" s="32">
        <f t="shared" si="1"/>
        <v>10150</v>
      </c>
      <c r="D62" s="32">
        <f t="shared" si="2"/>
        <v>13228.749999999998</v>
      </c>
      <c r="E62" s="32">
        <f t="shared" si="3"/>
        <v>23378.75</v>
      </c>
      <c r="F62" s="32">
        <f t="shared" si="4"/>
        <v>14146.25</v>
      </c>
      <c r="G62" s="13"/>
      <c r="H62" s="13"/>
      <c r="I62" s="13"/>
      <c r="J62" s="13"/>
      <c r="K62" s="13"/>
      <c r="L62" s="13"/>
      <c r="M62" s="13"/>
    </row>
    <row r="63" spans="1:13" x14ac:dyDescent="0.25">
      <c r="A63" s="31">
        <f t="shared" si="5"/>
        <v>500</v>
      </c>
      <c r="B63" s="32">
        <f t="shared" si="0"/>
        <v>39500</v>
      </c>
      <c r="C63" s="32">
        <f t="shared" si="1"/>
        <v>10150</v>
      </c>
      <c r="D63" s="32">
        <f t="shared" si="2"/>
        <v>13924.999999999998</v>
      </c>
      <c r="E63" s="32">
        <f t="shared" si="3"/>
        <v>24075</v>
      </c>
      <c r="F63" s="32">
        <f t="shared" si="4"/>
        <v>15425</v>
      </c>
      <c r="G63" s="13"/>
      <c r="H63" s="13"/>
      <c r="I63" s="13"/>
      <c r="J63" s="13"/>
      <c r="K63" s="13"/>
      <c r="L63" s="13"/>
      <c r="M63" s="13"/>
    </row>
    <row r="64" spans="1:13" x14ac:dyDescent="0.25">
      <c r="A64" s="31">
        <f t="shared" si="5"/>
        <v>525</v>
      </c>
      <c r="B64" s="32">
        <f t="shared" si="0"/>
        <v>41475</v>
      </c>
      <c r="C64" s="32">
        <f t="shared" si="1"/>
        <v>10150</v>
      </c>
      <c r="D64" s="32">
        <f t="shared" si="2"/>
        <v>14621.249999999998</v>
      </c>
      <c r="E64" s="32">
        <f t="shared" si="3"/>
        <v>24771.25</v>
      </c>
      <c r="F64" s="32">
        <f t="shared" si="4"/>
        <v>16703.75</v>
      </c>
      <c r="G64" s="13"/>
      <c r="H64" s="13"/>
      <c r="I64" s="13"/>
      <c r="J64" s="13"/>
      <c r="K64" s="13"/>
      <c r="L64" s="13"/>
      <c r="M64" s="13"/>
    </row>
    <row r="65" spans="1:13" x14ac:dyDescent="0.25">
      <c r="A65" s="31">
        <f t="shared" si="5"/>
        <v>550</v>
      </c>
      <c r="B65" s="32">
        <f t="shared" si="0"/>
        <v>43450</v>
      </c>
      <c r="C65" s="32">
        <f t="shared" si="1"/>
        <v>10150</v>
      </c>
      <c r="D65" s="32">
        <f t="shared" si="2"/>
        <v>15317.499999999998</v>
      </c>
      <c r="E65" s="32">
        <f t="shared" si="3"/>
        <v>25467.5</v>
      </c>
      <c r="F65" s="32">
        <f t="shared" si="4"/>
        <v>17982.5</v>
      </c>
      <c r="G65" s="13"/>
      <c r="H65" s="13"/>
      <c r="I65" s="13"/>
      <c r="J65" s="13"/>
      <c r="K65" s="13"/>
      <c r="L65" s="13"/>
      <c r="M65" s="13"/>
    </row>
    <row r="66" spans="1:13" x14ac:dyDescent="0.25">
      <c r="A66" s="31">
        <f t="shared" si="5"/>
        <v>575</v>
      </c>
      <c r="B66" s="32">
        <f t="shared" si="0"/>
        <v>45425</v>
      </c>
      <c r="C66" s="32">
        <f t="shared" si="1"/>
        <v>10150</v>
      </c>
      <c r="D66" s="32">
        <f t="shared" si="2"/>
        <v>16013.749999999998</v>
      </c>
      <c r="E66" s="32">
        <f t="shared" si="3"/>
        <v>26163.75</v>
      </c>
      <c r="F66" s="32">
        <f t="shared" si="4"/>
        <v>19261.25</v>
      </c>
      <c r="G66" s="13"/>
      <c r="H66" s="13"/>
      <c r="I66" s="13"/>
      <c r="J66" s="13"/>
      <c r="K66" s="13"/>
      <c r="L66" s="13"/>
      <c r="M66" s="13"/>
    </row>
    <row r="67" spans="1:13" x14ac:dyDescent="0.25">
      <c r="A67" s="31">
        <f t="shared" si="5"/>
        <v>600</v>
      </c>
      <c r="B67" s="32">
        <f t="shared" si="0"/>
        <v>47400</v>
      </c>
      <c r="C67" s="32">
        <f t="shared" si="1"/>
        <v>10150</v>
      </c>
      <c r="D67" s="32">
        <f t="shared" si="2"/>
        <v>16710</v>
      </c>
      <c r="E67" s="32">
        <f t="shared" si="3"/>
        <v>26860</v>
      </c>
      <c r="F67" s="32">
        <f t="shared" si="4"/>
        <v>20540</v>
      </c>
      <c r="G67" s="13"/>
      <c r="H67" s="13"/>
      <c r="I67" s="13"/>
      <c r="J67" s="13"/>
      <c r="K67" s="13"/>
      <c r="L67" s="13"/>
      <c r="M67" s="13"/>
    </row>
    <row r="68" spans="1:13" x14ac:dyDescent="0.25">
      <c r="A68" s="31">
        <f t="shared" si="5"/>
        <v>625</v>
      </c>
      <c r="B68" s="32">
        <f t="shared" si="0"/>
        <v>49375</v>
      </c>
      <c r="C68" s="32">
        <f t="shared" si="1"/>
        <v>10150</v>
      </c>
      <c r="D68" s="32">
        <f t="shared" si="2"/>
        <v>17406.25</v>
      </c>
      <c r="E68" s="32">
        <f t="shared" si="3"/>
        <v>27556.25</v>
      </c>
      <c r="F68" s="32">
        <f t="shared" si="4"/>
        <v>21818.75</v>
      </c>
      <c r="G68" s="13"/>
      <c r="H68" s="13"/>
      <c r="I68" s="13"/>
      <c r="J68" s="13"/>
      <c r="K68" s="13"/>
      <c r="L68" s="13"/>
      <c r="M68" s="13"/>
    </row>
    <row r="69" spans="1:13" x14ac:dyDescent="0.25">
      <c r="A69" s="31">
        <f t="shared" si="5"/>
        <v>650</v>
      </c>
      <c r="B69" s="32">
        <f t="shared" si="0"/>
        <v>51350</v>
      </c>
      <c r="C69" s="32">
        <f t="shared" si="1"/>
        <v>10150</v>
      </c>
      <c r="D69" s="32">
        <f t="shared" si="2"/>
        <v>18102.5</v>
      </c>
      <c r="E69" s="32">
        <f t="shared" si="3"/>
        <v>28252.5</v>
      </c>
      <c r="F69" s="32">
        <f t="shared" si="4"/>
        <v>23097.5</v>
      </c>
      <c r="G69" s="13"/>
      <c r="H69" s="13"/>
      <c r="I69" s="13"/>
      <c r="J69" s="13"/>
      <c r="K69" s="13"/>
      <c r="L69" s="13"/>
      <c r="M69" s="13"/>
    </row>
    <row r="70" spans="1:13" x14ac:dyDescent="0.25">
      <c r="A70" s="31">
        <f t="shared" si="5"/>
        <v>675</v>
      </c>
      <c r="B70" s="32">
        <f t="shared" si="0"/>
        <v>53325</v>
      </c>
      <c r="C70" s="32">
        <f t="shared" si="1"/>
        <v>10150</v>
      </c>
      <c r="D70" s="32">
        <f t="shared" si="2"/>
        <v>18798.75</v>
      </c>
      <c r="E70" s="32">
        <f t="shared" si="3"/>
        <v>28948.75</v>
      </c>
      <c r="F70" s="32">
        <f t="shared" si="4"/>
        <v>24376.25</v>
      </c>
      <c r="G70" s="13"/>
      <c r="H70" s="13"/>
      <c r="I70" s="13"/>
      <c r="J70" s="13"/>
      <c r="K70" s="13"/>
      <c r="L70" s="13"/>
      <c r="M70" s="13"/>
    </row>
    <row r="71" spans="1:13" x14ac:dyDescent="0.25">
      <c r="A71" s="31">
        <f t="shared" si="5"/>
        <v>700</v>
      </c>
      <c r="B71" s="32">
        <f t="shared" si="0"/>
        <v>55300</v>
      </c>
      <c r="C71" s="32">
        <f t="shared" si="1"/>
        <v>10150</v>
      </c>
      <c r="D71" s="32">
        <f t="shared" si="2"/>
        <v>19495</v>
      </c>
      <c r="E71" s="32">
        <f t="shared" si="3"/>
        <v>29645</v>
      </c>
      <c r="F71" s="32">
        <f t="shared" si="4"/>
        <v>25655</v>
      </c>
      <c r="G71" s="13"/>
      <c r="H71" s="13"/>
      <c r="I71" s="13"/>
      <c r="J71" s="13"/>
      <c r="K71" s="13"/>
      <c r="L71" s="13"/>
      <c r="M71" s="13"/>
    </row>
    <row r="72" spans="1:13" x14ac:dyDescent="0.25">
      <c r="A72" s="31">
        <f t="shared" si="5"/>
        <v>725</v>
      </c>
      <c r="B72" s="32">
        <f t="shared" si="0"/>
        <v>57275</v>
      </c>
      <c r="C72" s="32">
        <f t="shared" si="1"/>
        <v>10150</v>
      </c>
      <c r="D72" s="32">
        <f t="shared" si="2"/>
        <v>20191.25</v>
      </c>
      <c r="E72" s="32">
        <f t="shared" si="3"/>
        <v>30341.25</v>
      </c>
      <c r="F72" s="32">
        <f t="shared" si="4"/>
        <v>26933.75</v>
      </c>
      <c r="G72" s="13"/>
      <c r="H72" s="13"/>
      <c r="I72" s="13"/>
      <c r="J72" s="13"/>
      <c r="K72" s="13"/>
      <c r="L72" s="13"/>
      <c r="M72" s="13"/>
    </row>
    <row r="73" spans="1:13" x14ac:dyDescent="0.25">
      <c r="A73" s="31">
        <f t="shared" si="5"/>
        <v>750</v>
      </c>
      <c r="B73" s="32">
        <f t="shared" si="0"/>
        <v>59250</v>
      </c>
      <c r="C73" s="32">
        <f t="shared" si="1"/>
        <v>10150</v>
      </c>
      <c r="D73" s="32">
        <f t="shared" si="2"/>
        <v>20887.5</v>
      </c>
      <c r="E73" s="32">
        <f t="shared" si="3"/>
        <v>31037.5</v>
      </c>
      <c r="F73" s="32">
        <f t="shared" si="4"/>
        <v>28212.5</v>
      </c>
      <c r="G73" s="13"/>
      <c r="H73" s="13"/>
      <c r="I73" s="13"/>
      <c r="J73" s="13"/>
      <c r="K73" s="13"/>
      <c r="L73" s="13"/>
      <c r="M73" s="13"/>
    </row>
    <row r="74" spans="1:13" x14ac:dyDescent="0.25">
      <c r="A74" s="31">
        <f t="shared" si="5"/>
        <v>775</v>
      </c>
      <c r="B74" s="32">
        <f t="shared" si="0"/>
        <v>61225</v>
      </c>
      <c r="C74" s="32">
        <f t="shared" si="1"/>
        <v>10150</v>
      </c>
      <c r="D74" s="32">
        <f t="shared" si="2"/>
        <v>21583.75</v>
      </c>
      <c r="E74" s="32">
        <f t="shared" si="3"/>
        <v>31733.75</v>
      </c>
      <c r="F74" s="32">
        <f t="shared" si="4"/>
        <v>29491.25</v>
      </c>
      <c r="G74" s="13"/>
      <c r="H74" s="13"/>
      <c r="I74" s="13"/>
      <c r="J74" s="13"/>
      <c r="K74" s="13"/>
      <c r="L74" s="13"/>
      <c r="M74" s="13"/>
    </row>
    <row r="75" spans="1:13" x14ac:dyDescent="0.25">
      <c r="A75" s="31">
        <f t="shared" si="5"/>
        <v>800</v>
      </c>
      <c r="B75" s="32">
        <f t="shared" si="0"/>
        <v>63200</v>
      </c>
      <c r="C75" s="32">
        <f t="shared" si="1"/>
        <v>10150</v>
      </c>
      <c r="D75" s="32">
        <f t="shared" si="2"/>
        <v>22280</v>
      </c>
      <c r="E75" s="32">
        <f t="shared" si="3"/>
        <v>32430</v>
      </c>
      <c r="F75" s="32">
        <f t="shared" si="4"/>
        <v>30770</v>
      </c>
      <c r="G75" s="13"/>
      <c r="H75" s="13"/>
      <c r="I75" s="13"/>
      <c r="J75" s="13"/>
      <c r="K75" s="13"/>
      <c r="L75" s="13"/>
      <c r="M75" s="13"/>
    </row>
    <row r="76" spans="1:13" x14ac:dyDescent="0.25">
      <c r="A76" s="31">
        <f t="shared" si="5"/>
        <v>825</v>
      </c>
      <c r="B76" s="32">
        <f t="shared" si="0"/>
        <v>65175</v>
      </c>
      <c r="C76" s="32">
        <f t="shared" si="1"/>
        <v>10150</v>
      </c>
      <c r="D76" s="32">
        <f t="shared" si="2"/>
        <v>22976.25</v>
      </c>
      <c r="E76" s="32">
        <f t="shared" si="3"/>
        <v>33126.25</v>
      </c>
      <c r="F76" s="32">
        <f t="shared" si="4"/>
        <v>32048.75</v>
      </c>
      <c r="G76" s="13"/>
      <c r="H76" s="13"/>
      <c r="I76" s="13"/>
      <c r="J76" s="13"/>
      <c r="K76" s="13"/>
      <c r="L76" s="13"/>
      <c r="M76" s="13"/>
    </row>
    <row r="77" spans="1:13" x14ac:dyDescent="0.25">
      <c r="A77" s="31">
        <f t="shared" si="5"/>
        <v>850</v>
      </c>
      <c r="B77" s="32">
        <f t="shared" si="0"/>
        <v>67150</v>
      </c>
      <c r="C77" s="32">
        <f t="shared" si="1"/>
        <v>10150</v>
      </c>
      <c r="D77" s="32">
        <f t="shared" si="2"/>
        <v>23672.5</v>
      </c>
      <c r="E77" s="32">
        <f t="shared" si="3"/>
        <v>33822.5</v>
      </c>
      <c r="F77" s="32">
        <f t="shared" si="4"/>
        <v>33327.5</v>
      </c>
      <c r="G77" s="13"/>
      <c r="H77" s="13"/>
      <c r="I77" s="13"/>
      <c r="J77" s="13"/>
      <c r="K77" s="13"/>
      <c r="L77" s="13"/>
      <c r="M77" s="13"/>
    </row>
    <row r="78" spans="1:13" x14ac:dyDescent="0.25">
      <c r="A78" s="31">
        <f t="shared" si="5"/>
        <v>875</v>
      </c>
      <c r="B78" s="32">
        <f t="shared" si="0"/>
        <v>69125</v>
      </c>
      <c r="C78" s="32">
        <f t="shared" si="1"/>
        <v>10150</v>
      </c>
      <c r="D78" s="32">
        <f t="shared" si="2"/>
        <v>24368.749999999996</v>
      </c>
      <c r="E78" s="32">
        <f t="shared" si="3"/>
        <v>34518.75</v>
      </c>
      <c r="F78" s="32">
        <f t="shared" si="4"/>
        <v>34606.25</v>
      </c>
      <c r="G78" s="13"/>
      <c r="H78" s="13"/>
      <c r="I78" s="13"/>
      <c r="J78" s="13"/>
      <c r="K78" s="13"/>
      <c r="L78" s="13"/>
      <c r="M78" s="13"/>
    </row>
    <row r="79" spans="1:13" x14ac:dyDescent="0.25">
      <c r="A79" s="31">
        <f t="shared" si="5"/>
        <v>900</v>
      </c>
      <c r="B79" s="32">
        <f t="shared" si="0"/>
        <v>71100</v>
      </c>
      <c r="C79" s="32">
        <f t="shared" si="1"/>
        <v>10150</v>
      </c>
      <c r="D79" s="32">
        <f t="shared" si="2"/>
        <v>25064.999999999996</v>
      </c>
      <c r="E79" s="32">
        <f t="shared" si="3"/>
        <v>35215</v>
      </c>
      <c r="F79" s="32">
        <f t="shared" si="4"/>
        <v>35885</v>
      </c>
      <c r="G79" s="13"/>
      <c r="H79" s="13"/>
      <c r="I79" s="13"/>
      <c r="J79" s="13"/>
      <c r="K79" s="13"/>
      <c r="L79" s="13"/>
      <c r="M79" s="13"/>
    </row>
    <row r="80" spans="1:13" x14ac:dyDescent="0.25">
      <c r="A80" s="31">
        <f t="shared" si="5"/>
        <v>925</v>
      </c>
      <c r="B80" s="32">
        <f t="shared" si="0"/>
        <v>73075</v>
      </c>
      <c r="C80" s="32">
        <f t="shared" si="1"/>
        <v>10150</v>
      </c>
      <c r="D80" s="32">
        <f t="shared" si="2"/>
        <v>25761.249999999996</v>
      </c>
      <c r="E80" s="32">
        <f t="shared" si="3"/>
        <v>35911.25</v>
      </c>
      <c r="F80" s="32">
        <f t="shared" si="4"/>
        <v>37163.75</v>
      </c>
      <c r="G80" s="13"/>
      <c r="H80" s="13"/>
      <c r="I80" s="13"/>
      <c r="J80" s="13"/>
      <c r="K80" s="13"/>
      <c r="L80" s="13"/>
      <c r="M80" s="13"/>
    </row>
    <row r="81" spans="1:13" x14ac:dyDescent="0.25">
      <c r="A81" s="31">
        <f t="shared" si="5"/>
        <v>950</v>
      </c>
      <c r="B81" s="32">
        <f t="shared" si="0"/>
        <v>75050</v>
      </c>
      <c r="C81" s="32">
        <f t="shared" si="1"/>
        <v>10150</v>
      </c>
      <c r="D81" s="32">
        <f t="shared" si="2"/>
        <v>26457.499999999996</v>
      </c>
      <c r="E81" s="32">
        <f t="shared" si="3"/>
        <v>36607.5</v>
      </c>
      <c r="F81" s="32">
        <f t="shared" si="4"/>
        <v>38442.5</v>
      </c>
      <c r="G81" s="13"/>
      <c r="H81" s="13"/>
      <c r="I81" s="13"/>
      <c r="J81" s="13"/>
      <c r="K81" s="13"/>
      <c r="L81" s="13"/>
      <c r="M81" s="13"/>
    </row>
    <row r="82" spans="1:13" x14ac:dyDescent="0.25">
      <c r="A82" s="31">
        <f t="shared" si="5"/>
        <v>975</v>
      </c>
      <c r="B82" s="32">
        <f t="shared" si="0"/>
        <v>77025</v>
      </c>
      <c r="C82" s="32">
        <f t="shared" si="1"/>
        <v>10150</v>
      </c>
      <c r="D82" s="32">
        <f t="shared" si="2"/>
        <v>27153.749999999996</v>
      </c>
      <c r="E82" s="32">
        <f t="shared" si="3"/>
        <v>37303.75</v>
      </c>
      <c r="F82" s="32">
        <f t="shared" si="4"/>
        <v>39721.25</v>
      </c>
      <c r="G82" s="13"/>
      <c r="H82" s="13"/>
      <c r="I82" s="13"/>
      <c r="J82" s="13"/>
      <c r="K82" s="13"/>
      <c r="L82" s="13"/>
      <c r="M82" s="13"/>
    </row>
    <row r="83" spans="1:13" x14ac:dyDescent="0.25">
      <c r="A83" s="31">
        <f t="shared" si="5"/>
        <v>1000</v>
      </c>
      <c r="B83" s="32">
        <f t="shared" si="0"/>
        <v>79000</v>
      </c>
      <c r="C83" s="32">
        <f t="shared" si="1"/>
        <v>10150</v>
      </c>
      <c r="D83" s="32">
        <f t="shared" si="2"/>
        <v>27849.999999999996</v>
      </c>
      <c r="E83" s="32">
        <f t="shared" si="3"/>
        <v>38000</v>
      </c>
      <c r="F83" s="32">
        <f t="shared" si="4"/>
        <v>41000</v>
      </c>
      <c r="G83" s="13"/>
      <c r="H83" s="13"/>
      <c r="I83" s="13"/>
      <c r="J83" s="13"/>
      <c r="K83" s="13"/>
      <c r="L83" s="13"/>
      <c r="M83" s="13"/>
    </row>
  </sheetData>
  <mergeCells count="27">
    <mergeCell ref="D35:F35"/>
    <mergeCell ref="D36:F36"/>
    <mergeCell ref="D37:F37"/>
    <mergeCell ref="D38:F38"/>
    <mergeCell ref="I22:M22"/>
    <mergeCell ref="A22:F22"/>
    <mergeCell ref="H16:M16"/>
    <mergeCell ref="A41:F41"/>
    <mergeCell ref="H24:M25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1:M1"/>
    <mergeCell ref="A3:C3"/>
    <mergeCell ref="A12:C12"/>
    <mergeCell ref="D12:F12"/>
    <mergeCell ref="H3:M3"/>
    <mergeCell ref="H9:M9"/>
  </mergeCells>
  <conditionalFormatting sqref="B34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I18:I21">
    <cfRule type="expression" dxfId="1" priority="3">
      <formula>I18="OK"</formula>
    </cfRule>
    <cfRule type="expression" dxfId="0" priority="4">
      <formula>I18&lt;&gt;"OK"</formula>
    </cfRule>
  </conditionalFormatting>
  <dataValidations count="2">
    <dataValidation type="list" sqref="B5" xr:uid="{00000000-0002-0000-0000-000000000000}">
      <formula1>"Monat,Jahr"</formula1>
    </dataValidation>
    <dataValidation type="list" sqref="B6" xr:uid="{00000000-0002-0000-0000-000001000000}">
      <formula1>$H$5:$H$7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Break-even 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2026-05-10T10:48:59Z</dcterms:modified>
</cp:coreProperties>
</file>