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reak even\"/>
    </mc:Choice>
  </mc:AlternateContent>
  <xr:revisionPtr revIDLastSave="0" documentId="13_ncr:1_{2D8B451A-0755-4FD3-BA06-9D69A32CF05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reak-Even-Analyse" sheetId="1" r:id="rId1"/>
    <sheet name="Mengentabelle &amp; Diagramm" sheetId="2" r:id="rId2"/>
    <sheet name="Szenarien-Vergleich" sheetId="3" r:id="rId3"/>
    <sheet name="Glossar &amp; Anleitung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3" l="1"/>
  <c r="E14" i="3"/>
  <c r="D14" i="3"/>
  <c r="D38" i="1"/>
  <c r="D30" i="1"/>
  <c r="D27" i="1"/>
  <c r="D26" i="1"/>
  <c r="F19" i="3" l="1"/>
  <c r="F15" i="3"/>
  <c r="F16" i="3" s="1"/>
  <c r="E15" i="3"/>
  <c r="E19" i="3"/>
  <c r="E16" i="3"/>
  <c r="D19" i="3"/>
  <c r="D15" i="3"/>
  <c r="D16" i="3"/>
  <c r="E17" i="2"/>
  <c r="E7" i="2"/>
  <c r="E30" i="2"/>
  <c r="E6" i="2"/>
  <c r="E8" i="2"/>
  <c r="E29" i="2"/>
  <c r="E20" i="2"/>
  <c r="E13" i="2"/>
  <c r="E28" i="2"/>
  <c r="E18" i="2"/>
  <c r="E34" i="2"/>
  <c r="E12" i="2"/>
  <c r="E9" i="2"/>
  <c r="E26" i="2"/>
  <c r="E21" i="2"/>
  <c r="E15" i="2"/>
  <c r="E25" i="2"/>
  <c r="E33" i="2"/>
  <c r="E24" i="2"/>
  <c r="E10" i="2"/>
  <c r="E23" i="2"/>
  <c r="E19" i="2"/>
  <c r="E14" i="2"/>
  <c r="E22" i="2"/>
  <c r="E16" i="2"/>
  <c r="E32" i="2"/>
  <c r="E11" i="2"/>
  <c r="E31" i="2"/>
  <c r="E27" i="2"/>
  <c r="D27" i="2"/>
  <c r="F27" i="2" s="1"/>
  <c r="D26" i="2"/>
  <c r="F26" i="2" s="1"/>
  <c r="D23" i="2"/>
  <c r="F23" i="2" s="1"/>
  <c r="D34" i="2"/>
  <c r="F34" i="2" s="1"/>
  <c r="D25" i="2"/>
  <c r="F25" i="2" s="1"/>
  <c r="D24" i="2"/>
  <c r="F24" i="2" s="1"/>
  <c r="D22" i="2"/>
  <c r="F22" i="2" s="1"/>
  <c r="D21" i="2"/>
  <c r="F21" i="2" s="1"/>
  <c r="D20" i="2"/>
  <c r="F20" i="2" s="1"/>
  <c r="D10" i="2"/>
  <c r="F10" i="2" s="1"/>
  <c r="D19" i="2"/>
  <c r="F19" i="2" s="1"/>
  <c r="D30" i="2"/>
  <c r="F30" i="2" s="1"/>
  <c r="D18" i="2"/>
  <c r="F18" i="2" s="1"/>
  <c r="D16" i="2"/>
  <c r="F16" i="2" s="1"/>
  <c r="D15" i="2"/>
  <c r="F15" i="2" s="1"/>
  <c r="D14" i="2"/>
  <c r="F14" i="2" s="1"/>
  <c r="D8" i="2"/>
  <c r="F8" i="2" s="1"/>
  <c r="D17" i="2"/>
  <c r="F17" i="2" s="1"/>
  <c r="D13" i="2"/>
  <c r="F13" i="2" s="1"/>
  <c r="D12" i="2"/>
  <c r="F12" i="2" s="1"/>
  <c r="D11" i="2"/>
  <c r="F11" i="2" s="1"/>
  <c r="D7" i="2"/>
  <c r="F7" i="2" s="1"/>
  <c r="D6" i="2"/>
  <c r="F6" i="2" s="1"/>
  <c r="D33" i="2"/>
  <c r="F33" i="2" s="1"/>
  <c r="D32" i="2"/>
  <c r="F32" i="2" s="1"/>
  <c r="D31" i="2"/>
  <c r="F31" i="2" s="1"/>
  <c r="D29" i="2"/>
  <c r="F29" i="2" s="1"/>
  <c r="D28" i="2"/>
  <c r="F28" i="2" s="1"/>
  <c r="D9" i="2"/>
  <c r="F9" i="2" s="1"/>
  <c r="C22" i="2"/>
  <c r="G22" i="2" s="1"/>
  <c r="C16" i="2"/>
  <c r="G16" i="2" s="1"/>
  <c r="C15" i="2"/>
  <c r="G15" i="2" s="1"/>
  <c r="C23" i="2"/>
  <c r="G23" i="2" s="1"/>
  <c r="C11" i="2"/>
  <c r="G11" i="2" s="1"/>
  <c r="C24" i="2"/>
  <c r="G24" i="2" s="1"/>
  <c r="C8" i="2"/>
  <c r="C25" i="2"/>
  <c r="G25" i="2" s="1"/>
  <c r="D39" i="1"/>
  <c r="D28" i="1"/>
  <c r="D29" i="1" s="1"/>
  <c r="C26" i="2"/>
  <c r="G26" i="2" s="1"/>
  <c r="C27" i="2"/>
  <c r="G27" i="2" s="1"/>
  <c r="C7" i="2"/>
  <c r="C14" i="2"/>
  <c r="C29" i="2"/>
  <c r="C20" i="2"/>
  <c r="C13" i="2"/>
  <c r="C12" i="2"/>
  <c r="C21" i="2"/>
  <c r="C10" i="2"/>
  <c r="C30" i="2"/>
  <c r="C31" i="2"/>
  <c r="C18" i="2"/>
  <c r="C32" i="2"/>
  <c r="C33" i="2"/>
  <c r="C34" i="2"/>
  <c r="C19" i="2"/>
  <c r="C6" i="2"/>
  <c r="C28" i="2"/>
  <c r="C9" i="2"/>
  <c r="C17" i="2"/>
  <c r="F17" i="3" l="1"/>
  <c r="F18" i="3"/>
  <c r="F20" i="3"/>
  <c r="F24" i="3" s="1"/>
  <c r="F21" i="3"/>
  <c r="E17" i="3"/>
  <c r="E18" i="3"/>
  <c r="E20" i="3"/>
  <c r="E24" i="3" s="1"/>
  <c r="E21" i="3"/>
  <c r="D17" i="3"/>
  <c r="D18" i="3"/>
  <c r="D20" i="3"/>
  <c r="D24" i="3" s="1"/>
  <c r="D21" i="3"/>
  <c r="D32" i="1"/>
  <c r="H27" i="1"/>
  <c r="D33" i="1"/>
  <c r="H15" i="1" s="1"/>
  <c r="H21" i="1"/>
  <c r="G7" i="2"/>
  <c r="G14" i="2"/>
  <c r="G29" i="2"/>
  <c r="G20" i="2"/>
  <c r="G13" i="2"/>
  <c r="G12" i="2"/>
  <c r="G21" i="2"/>
  <c r="G10" i="2"/>
  <c r="G30" i="2"/>
  <c r="G31" i="2"/>
  <c r="G18" i="2"/>
  <c r="G32" i="2"/>
  <c r="G33" i="2"/>
  <c r="G34" i="2"/>
  <c r="G19" i="2"/>
  <c r="G6" i="2"/>
  <c r="G28" i="2"/>
  <c r="G9" i="2"/>
  <c r="G17" i="2"/>
  <c r="G8" i="2"/>
  <c r="H33" i="1" l="1"/>
  <c r="D35" i="1"/>
  <c r="H9" i="1"/>
  <c r="D34" i="1"/>
</calcChain>
</file>

<file path=xl/sharedStrings.xml><?xml version="1.0" encoding="utf-8"?>
<sst xmlns="http://schemas.openxmlformats.org/spreadsheetml/2006/main" count="152" uniqueCount="132">
  <si>
    <t>BREAK-EVEN-ANALYSE  ·  Gewinnschwellenberechnung</t>
  </si>
  <si>
    <t>Catering &amp; Eventservice GmbH  –  Planungsjahr 2025</t>
  </si>
  <si>
    <t>← Grüne Felder = Eingabewerte   |   Blaue Felder = Berechnungen   |   Nie Formeln überschreiben</t>
  </si>
  <si>
    <t>① EINGABEN – Preise &amp; Kosten</t>
  </si>
  <si>
    <t>← Alle grünen Felder können frei angepasst werden</t>
  </si>
  <si>
    <t>ERLÖSE</t>
  </si>
  <si>
    <t>BREAK-EVEN-MENGE</t>
  </si>
  <si>
    <t>Verkaufspreis pro Einheit</t>
  </si>
  <si>
    <t>€ / Einheit</t>
  </si>
  <si>
    <t>z. B. Preis pro Gast / Menü / Event-Paket</t>
  </si>
  <si>
    <t>Erwartete Absatzmenge (Plan)</t>
  </si>
  <si>
    <t>Einheiten / Jahr</t>
  </si>
  <si>
    <t>Geplante Buchungen / Menüs im Jahr</t>
  </si>
  <si>
    <t>Rabattquote (Ø)</t>
  </si>
  <si>
    <t>% vom Preis</t>
  </si>
  <si>
    <t>Durchschnittlicher Rabatt; 0 = kein Rabatt</t>
  </si>
  <si>
    <t>VARIABLE KOSTEN (pro Einheit)</t>
  </si>
  <si>
    <t>Wareneinsatz / Zutaten</t>
  </si>
  <si>
    <t>Lebensmittel, Getränke, Verbrauchsmaterial</t>
  </si>
  <si>
    <t>BREAK-EVEN-UMSATZ</t>
  </si>
  <si>
    <t>Personalkosten variabel</t>
  </si>
  <si>
    <t>Servicepersonal, Köche (stundenbasiert)</t>
  </si>
  <si>
    <t>Logistik &amp; Transport</t>
  </si>
  <si>
    <t>Anfahrt, Aufbau, Lieferung</t>
  </si>
  <si>
    <t>Verpackung &amp; Dekoration</t>
  </si>
  <si>
    <t>Einwegmaterial, Blumen, Tischdeko</t>
  </si>
  <si>
    <t>Sonstiges Variabel</t>
  </si>
  <si>
    <t>Kreditkartengebühren, Plattformprovisionen</t>
  </si>
  <si>
    <t>FIXKOSTEN (pro Jahr)</t>
  </si>
  <si>
    <t>DECKUNGSBEITRAG / EINHEIT</t>
  </si>
  <si>
    <t>Miete &amp; Betriebskosten</t>
  </si>
  <si>
    <t>€ / Jahr</t>
  </si>
  <si>
    <t>Küche, Büro, Lager</t>
  </si>
  <si>
    <t>Personalkosten fix</t>
  </si>
  <si>
    <t>Geschäftsführung, Verwaltung (Jahresgehalt)</t>
  </si>
  <si>
    <t>Marketing &amp; Werbung</t>
  </si>
  <si>
    <t>Online-Ads, Messen, Printmaterial</t>
  </si>
  <si>
    <t>Versicherungen &amp; Lizenzen</t>
  </si>
  <si>
    <t>Betriebshaftpflicht, Gaststättenerlaubnis</t>
  </si>
  <si>
    <t>Abschreibungen &amp; Leasing</t>
  </si>
  <si>
    <t>Fahrzeuge, Küchengeräte, Software</t>
  </si>
  <si>
    <t>② BERECHNETE KENNZAHLEN</t>
  </si>
  <si>
    <t>SICHERHEITSMARGE</t>
  </si>
  <si>
    <t>Nettopreis pro Einheit (nach Rabatt)</t>
  </si>
  <si>
    <t>€</t>
  </si>
  <si>
    <t>Variable Kosten gesamt (pro Einheit)</t>
  </si>
  <si>
    <t>Deckungsbeitrag pro Einheit (DB I)</t>
  </si>
  <si>
    <t>Deckungsbeitragsquote (DB-Quote)</t>
  </si>
  <si>
    <t>%</t>
  </si>
  <si>
    <t>Fixkosten gesamt (Jahr)</t>
  </si>
  <si>
    <t>③ BREAK-EVEN-PUNKT (BEP) – GEWINNSCHWELLE</t>
  </si>
  <si>
    <t>STATUS</t>
  </si>
  <si>
    <t>Break-Even-Menge (Einheiten)</t>
  </si>
  <si>
    <t>Einheiten</t>
  </si>
  <si>
    <t>Break-Even-Umsatz (€)</t>
  </si>
  <si>
    <t>Sicherheitsmarge (Menge)</t>
  </si>
  <si>
    <t>Einheiten über BEP</t>
  </si>
  <si>
    <t>Sicherheitsmarge (%)</t>
  </si>
  <si>
    <t>④ GEPLANTES JAHRESERGEBNIS (bei Planmenge)</t>
  </si>
  <si>
    <t>Plan-Umsatz (brutto)</t>
  </si>
  <si>
    <t>Plan-Umsatz (netto nach Rabatt)</t>
  </si>
  <si>
    <t>MENGENTABELLE  ·  Kosten- &amp; Erlösverläufe nach Absatzmenge</t>
  </si>
  <si>
    <t>Alle Werte werden automatisch aus dem Blatt 'Break-Even-Analyse' berechnet  |  Schrittweite: 50 Einheiten</t>
  </si>
  <si>
    <t>Menge
(Einheiten)</t>
  </si>
  <si>
    <t>Umsatz (€)
(netto)</t>
  </si>
  <si>
    <t>Variable
Kosten (€)</t>
  </si>
  <si>
    <t>Fixkosten (€)</t>
  </si>
  <si>
    <t>Gesamtkosten
(€)</t>
  </si>
  <si>
    <t>Gewinn / Verlust
(€)</t>
  </si>
  <si>
    <t>SZENARIEN-VERGLEICH  ·  Basis / Optimistisch / Pessimistisch</t>
  </si>
  <si>
    <t>Drei unabhängige Szenarien zum Vergleich  |  Eingaben direkt in grünen Feldern anpassen</t>
  </si>
  <si>
    <t>BASIS-SZENARIO</t>
  </si>
  <si>
    <t>OPTIMISTISCH</t>
  </si>
  <si>
    <t>PESSIMISTISCH</t>
  </si>
  <si>
    <t>EINGABEN</t>
  </si>
  <si>
    <t>Verkaufspreis (€/Einheit)</t>
  </si>
  <si>
    <t>Variable Kosten (€/Einheit)</t>
  </si>
  <si>
    <t>Fixkosten gesamt (€/Jahr)</t>
  </si>
  <si>
    <t>Geplante Absatzmenge (Einh.)</t>
  </si>
  <si>
    <t>Rabattquote (%)</t>
  </si>
  <si>
    <t>BERECHNETE ERGEBNISSE</t>
  </si>
  <si>
    <t>Nettopreis (nach Rabatt)</t>
  </si>
  <si>
    <t>Deckungsbeitrag / Einheit</t>
  </si>
  <si>
    <t>DB-Quote (%)</t>
  </si>
  <si>
    <t>Break-Even-Menge (Einh.)</t>
  </si>
  <si>
    <t>Geplanter Umsatz (netto)</t>
  </si>
  <si>
    <t>Geplanter Gewinn/Verlust (€)</t>
  </si>
  <si>
    <t>SZENARIO-BEWERTUNG</t>
  </si>
  <si>
    <t>GLOSSAR &amp; ANLEITUNG  ·  Break-Even-Analyse</t>
  </si>
  <si>
    <t>SCHRITT-FÜR-SCHRITT-ANLEITUNG</t>
  </si>
  <si>
    <t>1.</t>
  </si>
  <si>
    <t>Blatt 'Break-Even-Analyse' öffnen und alle grünen Eingabefelder ausfüllen.</t>
  </si>
  <si>
    <t>2.</t>
  </si>
  <si>
    <t>Verkaufspreis, Absatzmenge und Rabattquote unter 'Erlöse' eintragen.</t>
  </si>
  <si>
    <t>3.</t>
  </si>
  <si>
    <t>Alle variablen Kosten pro Einheit (Wareneinsatz, Personal, Logistik etc.) eingeben.</t>
  </si>
  <si>
    <t>4.</t>
  </si>
  <si>
    <t>Jährliche Fixkosten (Miete, Gehälter, Marketing etc.) in die entsprechenden Felder eintragen.</t>
  </si>
  <si>
    <t>5.</t>
  </si>
  <si>
    <t>Der Break-Even-Punkt wird sofort automatisch berechnet und im Ergebnisblock angezeigt.</t>
  </si>
  <si>
    <t>6.</t>
  </si>
  <si>
    <t>Im Blatt 'Mengentabelle &amp; Diagramm' sehen Sie die grafische Darstellung mit Schnittpunkt.</t>
  </si>
  <si>
    <t>7.</t>
  </si>
  <si>
    <t>Im Blatt 'Szenarien-Vergleich' können drei verschiedene Szenarien gegenübergestellt werden.</t>
  </si>
  <si>
    <t>WICHTIGE BEGRIFFE</t>
  </si>
  <si>
    <t>Break-Even-Point (BEP)</t>
  </si>
  <si>
    <t>Absatzmenge, bei der Erlöse = Gesamtkosten. Kein Gewinn, kein Verlust.</t>
  </si>
  <si>
    <t>Gewinnschwelle</t>
  </si>
  <si>
    <t>Deutsches Synonym für den Break-Even-Point.</t>
  </si>
  <si>
    <t>Fixkosten</t>
  </si>
  <si>
    <t>Kosten, die unabhängig von der Produktionsmenge anfallen (Miete, Gehälter, Versicherungen).</t>
  </si>
  <si>
    <t>Variable Kosten</t>
  </si>
  <si>
    <t>Kosten, die direkt mit jeder produzierten/verkauften Einheit steigen (Material, Energie).</t>
  </si>
  <si>
    <t>Deckungsbeitrag (DB)</t>
  </si>
  <si>
    <t>Nettopreis minus variable Stückkosten. Jede Einheit 'deckt' einen Teil der Fixkosten.</t>
  </si>
  <si>
    <t>Deckungsbeitrag im Verhältnis zum Nettopreis. Zeigt die Profitabilität pro Einheit.</t>
  </si>
  <si>
    <t>Sicherheitsmarge</t>
  </si>
  <si>
    <t>Puffer zwischen geplanter Menge und BEP-Menge. Je höher, desto sicherer.</t>
  </si>
  <si>
    <t>Nettopreis</t>
  </si>
  <si>
    <t>Verkaufspreis abzüglich Rabatt. Basis für alle Erlösberechnungen.</t>
  </si>
  <si>
    <t>FORMELN ÜBERSICHT</t>
  </si>
  <si>
    <t>BEP (Menge)</t>
  </si>
  <si>
    <t>Fixkosten ÷ Deckungsbeitrag pro Einheit</t>
  </si>
  <si>
    <t>BEP (Umsatz)</t>
  </si>
  <si>
    <t>BEP-Menge × Nettopreis pro Einheit</t>
  </si>
  <si>
    <t>Deckungsbeitrag</t>
  </si>
  <si>
    <t>Nettopreis − Variable Kosten pro Einheit</t>
  </si>
  <si>
    <t>DB-Quote</t>
  </si>
  <si>
    <t>Deckungsbeitrag ÷ Nettopreis × 100</t>
  </si>
  <si>
    <t>(Planmenge − BEP-Menge) ÷ Planmenge × 100</t>
  </si>
  <si>
    <t>Gewinn</t>
  </si>
  <si>
    <t>(Planmenge × Deckungsbeitrag) − Fixkosten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</si>
</sst>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.##000&quot; €&quot;"/>
    <numFmt numFmtId="165" formatCode="#.##0"/>
    <numFmt numFmtId="166" formatCode="00%"/>
    <numFmt numFmtId="167" formatCode="0.0%"/>
    <numFmt numFmtId="168" formatCode="#,##0.0"/>
    <numFmt numFmtId="169" formatCode="#,##0.00&quot; €&quot;"/>
  </numFmts>
  <fonts count="23" x14ac:knownFonts="1">
    <font>
      <sz val="11"/>
      <color theme="1"/>
      <name val="Calibri"/>
      <family val="2"/>
      <charset val="1"/>
    </font>
    <font>
      <b/>
      <sz val="15"/>
      <color rgb="FFFFFFFF"/>
      <name val="Calibri"/>
      <charset val="1"/>
    </font>
    <font>
      <i/>
      <sz val="9"/>
      <color rgb="FFB0C4D0"/>
      <name val="Calibri"/>
      <charset val="1"/>
    </font>
    <font>
      <i/>
      <sz val="8"/>
      <color rgb="FF8FADB5"/>
      <name val="Calibri"/>
      <charset val="1"/>
    </font>
    <font>
      <b/>
      <sz val="10"/>
      <color rgb="FFFFFFFF"/>
      <name val="Calibri"/>
      <charset val="1"/>
    </font>
    <font>
      <b/>
      <sz val="8"/>
      <color rgb="FFFFFFFF"/>
      <name val="Calibri"/>
      <charset val="1"/>
    </font>
    <font>
      <sz val="9"/>
      <color rgb="FF263238"/>
      <name val="Calibri"/>
      <charset val="1"/>
    </font>
    <font>
      <b/>
      <sz val="9"/>
      <color rgb="FFFFFFFF"/>
      <name val="Calibri"/>
      <charset val="1"/>
    </font>
    <font>
      <b/>
      <sz val="10"/>
      <color rgb="FF1B5E20"/>
      <name val="Calibri"/>
      <charset val="1"/>
    </font>
    <font>
      <sz val="8"/>
      <color rgb="FF546E7A"/>
      <name val="Calibri"/>
      <charset val="1"/>
    </font>
    <font>
      <i/>
      <sz val="8"/>
      <color rgb="FF90A4AE"/>
      <name val="Calibri"/>
      <charset val="1"/>
    </font>
    <font>
      <b/>
      <sz val="14"/>
      <color rgb="FFFFFFFF"/>
      <name val="Calibri"/>
      <charset val="1"/>
    </font>
    <font>
      <b/>
      <sz val="13"/>
      <color rgb="FFFFFFFF"/>
      <name val="Calibri"/>
      <charset val="1"/>
    </font>
    <font>
      <sz val="9"/>
      <color rgb="FF00484E"/>
      <name val="Calibri"/>
      <charset val="1"/>
    </font>
    <font>
      <b/>
      <sz val="10"/>
      <color rgb="FF1F415A"/>
      <name val="Calibri"/>
      <charset val="1"/>
    </font>
    <font>
      <b/>
      <sz val="9"/>
      <color rgb="FF1F415A"/>
      <name val="Calibri"/>
      <charset val="1"/>
    </font>
    <font>
      <b/>
      <sz val="9"/>
      <color rgb="FFC62828"/>
      <name val="Calibri"/>
      <charset val="1"/>
    </font>
    <font>
      <b/>
      <sz val="9"/>
      <color rgb="FFF57F17"/>
      <name val="Calibri"/>
      <charset val="1"/>
    </font>
    <font>
      <b/>
      <sz val="9"/>
      <color rgb="FF2E7D32"/>
      <name val="Calibri"/>
      <charset val="1"/>
    </font>
    <font>
      <b/>
      <sz val="10"/>
      <color rgb="FF263238"/>
      <name val="Calibri"/>
      <charset val="1"/>
    </font>
    <font>
      <b/>
      <sz val="9"/>
      <color rgb="FF263238"/>
      <name val="Calibri"/>
      <charset val="1"/>
    </font>
    <font>
      <sz val="9"/>
      <color rgb="FFFFFFFF"/>
      <name val="Calibri"/>
      <charset val="1"/>
    </font>
    <font>
      <b/>
      <sz val="9"/>
      <color rgb="FF1B5E20"/>
      <name val="Calibri"/>
      <charset val="1"/>
    </font>
  </fonts>
  <fills count="17">
    <fill>
      <patternFill patternType="none"/>
    </fill>
    <fill>
      <patternFill patternType="gray125"/>
    </fill>
    <fill>
      <patternFill patternType="solid">
        <fgColor rgb="FF00484E"/>
        <bgColor rgb="FF1F415A"/>
      </patternFill>
    </fill>
    <fill>
      <patternFill patternType="solid">
        <fgColor rgb="FF1F415A"/>
        <bgColor rgb="FF263238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F0F7F4"/>
      </patternFill>
    </fill>
    <fill>
      <patternFill patternType="solid">
        <fgColor rgb="FFE8F5E9"/>
        <bgColor rgb="FFECEFF1"/>
      </patternFill>
    </fill>
    <fill>
      <patternFill patternType="solid">
        <fgColor rgb="FFECEFF1"/>
        <bgColor rgb="FFE8F5E9"/>
      </patternFill>
    </fill>
    <fill>
      <patternFill patternType="solid">
        <fgColor rgb="FF00616A"/>
        <bgColor rgb="FF00484E"/>
      </patternFill>
    </fill>
    <fill>
      <patternFill patternType="solid">
        <fgColor rgb="FFE3F2FD"/>
        <bgColor rgb="FFECEFF1"/>
      </patternFill>
    </fill>
    <fill>
      <patternFill patternType="solid">
        <fgColor rgb="FF00838F"/>
        <bgColor rgb="FF00616A"/>
      </patternFill>
    </fill>
    <fill>
      <patternFill patternType="solid">
        <fgColor rgb="FFD0ECF0"/>
        <bgColor rgb="FFE3F2FD"/>
      </patternFill>
    </fill>
    <fill>
      <patternFill patternType="solid">
        <fgColor rgb="FFF0F7F4"/>
        <bgColor rgb="FFF5F5F5"/>
      </patternFill>
    </fill>
    <fill>
      <patternFill patternType="solid">
        <fgColor rgb="FFFFEBEE"/>
        <bgColor rgb="FFF5F5F5"/>
      </patternFill>
    </fill>
    <fill>
      <patternFill patternType="solid">
        <fgColor rgb="FFFFF9C4"/>
        <bgColor rgb="FFF5F5F5"/>
      </patternFill>
    </fill>
    <fill>
      <patternFill patternType="solid">
        <fgColor rgb="FF2E7D32"/>
        <bgColor rgb="FF1B5E20"/>
      </patternFill>
    </fill>
    <fill>
      <patternFill patternType="solid">
        <fgColor rgb="FFB71C1C"/>
        <bgColor rgb="FFC62828"/>
      </patternFill>
    </fill>
  </fills>
  <borders count="7">
    <border>
      <left/>
      <right/>
      <top/>
      <bottom/>
      <diagonal/>
    </border>
    <border>
      <left/>
      <right/>
      <top style="thin">
        <color rgb="FFB0BEC5"/>
      </top>
      <bottom style="thin">
        <color rgb="FFB0BEC5"/>
      </bottom>
      <diagonal/>
    </border>
    <border>
      <left style="medium">
        <color rgb="FF43A047"/>
      </left>
      <right style="medium">
        <color rgb="FF43A047"/>
      </right>
      <top style="medium">
        <color rgb="FF43A047"/>
      </top>
      <bottom style="medium">
        <color rgb="FF43A047"/>
      </bottom>
      <diagonal/>
    </border>
    <border>
      <left/>
      <right style="thin">
        <color rgb="FFB0BEC5"/>
      </right>
      <top style="thin">
        <color rgb="FFB0BEC5"/>
      </top>
      <bottom style="thin">
        <color rgb="FFB0BEC5"/>
      </bottom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  <border>
      <left style="medium">
        <color rgb="FF00484E"/>
      </left>
      <right style="medium">
        <color rgb="FF00484E"/>
      </right>
      <top style="medium">
        <color rgb="FF00484E"/>
      </top>
      <bottom style="medium">
        <color rgb="FF00484E"/>
      </bottom>
      <diagonal/>
    </border>
    <border>
      <left/>
      <right/>
      <top/>
      <bottom style="medium">
        <color rgb="FF00C0CB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8" fillId="6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indent="1"/>
    </xf>
    <xf numFmtId="0" fontId="12" fillId="10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right" vertical="center" indent="2"/>
    </xf>
    <xf numFmtId="0" fontId="2" fillId="3" borderId="0" xfId="0" applyFont="1" applyFill="1" applyAlignment="1">
      <alignment horizontal="left" vertical="center" indent="3"/>
    </xf>
    <xf numFmtId="0" fontId="1" fillId="2" borderId="0" xfId="0" applyFont="1" applyFill="1" applyAlignment="1">
      <alignment horizontal="left" vertical="center" indent="3"/>
    </xf>
    <xf numFmtId="0" fontId="6" fillId="4" borderId="0" xfId="0" applyFont="1" applyFill="1" applyAlignment="1">
      <alignment horizontal="left" vertical="center"/>
    </xf>
    <xf numFmtId="164" fontId="8" fillId="6" borderId="2" xfId="0" applyNumberFormat="1" applyFont="1" applyFill="1" applyBorder="1" applyAlignment="1">
      <alignment horizontal="right" vertical="center"/>
    </xf>
    <xf numFmtId="0" fontId="9" fillId="7" borderId="3" xfId="0" applyFont="1" applyFill="1" applyBorder="1" applyAlignment="1">
      <alignment horizontal="left" vertical="center" indent="1"/>
    </xf>
    <xf numFmtId="0" fontId="10" fillId="4" borderId="0" xfId="0" applyFont="1" applyFill="1" applyAlignment="1">
      <alignment horizontal="left" vertical="center" indent="1"/>
    </xf>
    <xf numFmtId="165" fontId="8" fillId="6" borderId="2" xfId="0" applyNumberFormat="1" applyFont="1" applyFill="1" applyBorder="1" applyAlignment="1">
      <alignment horizontal="right" vertical="center"/>
    </xf>
    <xf numFmtId="166" fontId="6" fillId="4" borderId="2" xfId="0" applyNumberFormat="1" applyFont="1" applyFill="1" applyBorder="1" applyAlignment="1">
      <alignment horizontal="left" vertical="center"/>
    </xf>
    <xf numFmtId="164" fontId="13" fillId="9" borderId="4" xfId="0" applyNumberFormat="1" applyFont="1" applyFill="1" applyBorder="1" applyAlignment="1">
      <alignment horizontal="right" vertical="center"/>
    </xf>
    <xf numFmtId="167" fontId="13" fillId="9" borderId="4" xfId="0" applyNumberFormat="1" applyFont="1" applyFill="1" applyBorder="1" applyAlignment="1">
      <alignment horizontal="right" vertical="center"/>
    </xf>
    <xf numFmtId="168" fontId="14" fillId="11" borderId="5" xfId="0" applyNumberFormat="1" applyFont="1" applyFill="1" applyBorder="1" applyAlignment="1">
      <alignment horizontal="right" vertical="center"/>
    </xf>
    <xf numFmtId="169" fontId="14" fillId="11" borderId="5" xfId="0" applyNumberFormat="1" applyFont="1" applyFill="1" applyBorder="1" applyAlignment="1">
      <alignment horizontal="right" vertical="center"/>
    </xf>
    <xf numFmtId="168" fontId="13" fillId="9" borderId="4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165" fontId="15" fillId="12" borderId="0" xfId="0" applyNumberFormat="1" applyFont="1" applyFill="1" applyAlignment="1">
      <alignment horizontal="center" vertical="center"/>
    </xf>
    <xf numFmtId="164" fontId="6" fillId="12" borderId="0" xfId="0" applyNumberFormat="1" applyFont="1" applyFill="1" applyAlignment="1">
      <alignment horizontal="right" vertical="center"/>
    </xf>
    <xf numFmtId="164" fontId="16" fillId="13" borderId="0" xfId="0" applyNumberFormat="1" applyFont="1" applyFill="1" applyAlignment="1">
      <alignment horizontal="right" vertical="center"/>
    </xf>
    <xf numFmtId="165" fontId="15" fillId="4" borderId="0" xfId="0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right" vertical="center"/>
    </xf>
    <xf numFmtId="164" fontId="17" fillId="14" borderId="0" xfId="0" applyNumberFormat="1" applyFont="1" applyFill="1" applyAlignment="1">
      <alignment horizontal="right" vertical="center"/>
    </xf>
    <xf numFmtId="164" fontId="18" fillId="6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1"/>
    </xf>
    <xf numFmtId="166" fontId="8" fillId="6" borderId="2" xfId="0" applyNumberFormat="1" applyFont="1" applyFill="1" applyBorder="1" applyAlignment="1">
      <alignment horizontal="right" vertical="center"/>
    </xf>
    <xf numFmtId="164" fontId="13" fillId="9" borderId="0" xfId="0" applyNumberFormat="1" applyFont="1" applyFill="1" applyAlignment="1">
      <alignment horizontal="right" vertical="center"/>
    </xf>
    <xf numFmtId="167" fontId="13" fillId="9" borderId="0" xfId="0" applyNumberFormat="1" applyFont="1" applyFill="1" applyAlignment="1">
      <alignment horizontal="right" vertical="center"/>
    </xf>
    <xf numFmtId="164" fontId="14" fillId="11" borderId="5" xfId="0" applyNumberFormat="1" applyFont="1" applyFill="1" applyBorder="1" applyAlignment="1">
      <alignment horizontal="right" vertical="center"/>
    </xf>
    <xf numFmtId="0" fontId="19" fillId="6" borderId="5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wrapText="1" indent="1"/>
    </xf>
    <xf numFmtId="0" fontId="15" fillId="9" borderId="0" xfId="0" applyFont="1" applyFill="1" applyAlignment="1">
      <alignment horizontal="left" vertical="center" indent="1"/>
    </xf>
    <xf numFmtId="0" fontId="6" fillId="9" borderId="0" xfId="0" applyFont="1" applyFill="1" applyAlignment="1">
      <alignment horizontal="left" vertical="center" wrapText="1" indent="1"/>
    </xf>
    <xf numFmtId="0" fontId="22" fillId="6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indent="3"/>
    </xf>
    <xf numFmtId="0" fontId="3" fillId="3" borderId="0" xfId="0" applyFont="1" applyFill="1" applyAlignment="1">
      <alignment horizontal="left" vertical="center" indent="3"/>
    </xf>
    <xf numFmtId="0" fontId="6" fillId="5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7D32"/>
      <rgbColor rgb="FF000080"/>
      <rgbColor rgb="FF808000"/>
      <rgbColor rgb="FF800080"/>
      <rgbColor rgb="FF00838F"/>
      <rgbColor rgb="FFB0BEC5"/>
      <rgbColor rgb="FF878787"/>
      <rgbColor rgb="FF8FADB5"/>
      <rgbColor rgb="FFC62828"/>
      <rgbColor rgb="FFFFF9C4"/>
      <rgbColor rgb="FFD0EC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616A"/>
      <rgbColor rgb="FF0000FF"/>
      <rgbColor rgb="FF00C0CB"/>
      <rgbColor rgb="FFE3F2FD"/>
      <rgbColor rgb="FFE8F5E9"/>
      <rgbColor rgb="FFF0F7F4"/>
      <rgbColor rgb="FFB0C4D0"/>
      <rgbColor rgb="FFECEFF1"/>
      <rgbColor rgb="FFF5F5F5"/>
      <rgbColor rgb="FFFFEBEE"/>
      <rgbColor rgb="FF3366FF"/>
      <rgbColor rgb="FF33CCCC"/>
      <rgbColor rgb="FF99CC00"/>
      <rgbColor rgb="FFFFCC00"/>
      <rgbColor rgb="FFFB8C00"/>
      <rgbColor rgb="FFF57F17"/>
      <rgbColor rgb="FF546E7A"/>
      <rgbColor rgb="FF90A4AE"/>
      <rgbColor rgb="FF00484E"/>
      <rgbColor rgb="FF43A047"/>
      <rgbColor rgb="FF003300"/>
      <rgbColor rgb="FF1B5E20"/>
      <rgbColor rgb="FFB71C1C"/>
      <rgbColor rgb="FFE53935"/>
      <rgbColor rgb="FF1F415A"/>
      <rgbColor rgb="FF2632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Break-Even-Diagramm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'Mengentabelle &amp; Diagramm'!$C$5</c:f>
              <c:strCache>
                <c:ptCount val="1"/>
                <c:pt idx="0">
                  <c:v>Umsatz (€)
(netto)</c:v>
                </c:pt>
              </c:strCache>
            </c:strRef>
          </c:tx>
          <c:spPr>
            <a:ln w="24840">
              <a:solidFill>
                <a:srgbClr val="00838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'Mengentabelle &amp; Diagramm'!$B$6:$B$34</c:f>
              <c:numCache>
                <c:formatCode>#.##0</c:formatCode>
                <c:ptCount val="2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  <c:pt idx="22">
                  <c:v>1100</c:v>
                </c:pt>
                <c:pt idx="23">
                  <c:v>1150</c:v>
                </c:pt>
                <c:pt idx="24">
                  <c:v>1200</c:v>
                </c:pt>
                <c:pt idx="25">
                  <c:v>1250</c:v>
                </c:pt>
                <c:pt idx="26">
                  <c:v>1300</c:v>
                </c:pt>
                <c:pt idx="27">
                  <c:v>1350</c:v>
                </c:pt>
                <c:pt idx="28">
                  <c:v>1400</c:v>
                </c:pt>
              </c:numCache>
            </c:numRef>
          </c:cat>
          <c:val>
            <c:numRef>
              <c:f>'Mengentabelle &amp; Diagramm'!$C$6:$C$34</c:f>
              <c:numCache>
                <c:formatCode>#.##000" €"</c:formatCode>
                <c:ptCount val="29"/>
                <c:pt idx="0">
                  <c:v>0</c:v>
                </c:pt>
                <c:pt idx="1">
                  <c:v>7077.4999999999991</c:v>
                </c:pt>
                <c:pt idx="2">
                  <c:v>14154.999999999998</c:v>
                </c:pt>
                <c:pt idx="3">
                  <c:v>21232.499999999996</c:v>
                </c:pt>
                <c:pt idx="4">
                  <c:v>28309.999999999996</c:v>
                </c:pt>
                <c:pt idx="5">
                  <c:v>35387.499999999993</c:v>
                </c:pt>
                <c:pt idx="6">
                  <c:v>42464.999999999993</c:v>
                </c:pt>
                <c:pt idx="7">
                  <c:v>49542.499999999993</c:v>
                </c:pt>
                <c:pt idx="8">
                  <c:v>56619.999999999993</c:v>
                </c:pt>
                <c:pt idx="9">
                  <c:v>63697.499999999993</c:v>
                </c:pt>
                <c:pt idx="10">
                  <c:v>70774.999999999985</c:v>
                </c:pt>
                <c:pt idx="11">
                  <c:v>77852.499999999985</c:v>
                </c:pt>
                <c:pt idx="12">
                  <c:v>84929.999999999985</c:v>
                </c:pt>
                <c:pt idx="13">
                  <c:v>92007.499999999985</c:v>
                </c:pt>
                <c:pt idx="14">
                  <c:v>99084.999999999985</c:v>
                </c:pt>
                <c:pt idx="15">
                  <c:v>106162.49999999999</c:v>
                </c:pt>
                <c:pt idx="16">
                  <c:v>113239.99999999999</c:v>
                </c:pt>
                <c:pt idx="17">
                  <c:v>120317.49999999999</c:v>
                </c:pt>
                <c:pt idx="18">
                  <c:v>127394.99999999999</c:v>
                </c:pt>
                <c:pt idx="19">
                  <c:v>134472.49999999997</c:v>
                </c:pt>
                <c:pt idx="20">
                  <c:v>141549.99999999997</c:v>
                </c:pt>
                <c:pt idx="21">
                  <c:v>148627.49999999997</c:v>
                </c:pt>
                <c:pt idx="22">
                  <c:v>155704.99999999997</c:v>
                </c:pt>
                <c:pt idx="23">
                  <c:v>162782.49999999997</c:v>
                </c:pt>
                <c:pt idx="24">
                  <c:v>169859.99999999997</c:v>
                </c:pt>
                <c:pt idx="25">
                  <c:v>176937.49999999997</c:v>
                </c:pt>
                <c:pt idx="26">
                  <c:v>184014.99999999997</c:v>
                </c:pt>
                <c:pt idx="27">
                  <c:v>191092.49999999997</c:v>
                </c:pt>
                <c:pt idx="28">
                  <c:v>198169.99999999997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8FF-455D-A0EB-58F26C2F217B}"/>
            </c:ext>
          </c:extLst>
        </c:ser>
        <c:ser>
          <c:idx val="1"/>
          <c:order val="1"/>
          <c:tx>
            <c:strRef>
              <c:f>'Mengentabelle &amp; Diagramm'!$F$5</c:f>
              <c:strCache>
                <c:ptCount val="1"/>
                <c:pt idx="0">
                  <c:v>Gesamtkosten
(€)</c:v>
                </c:pt>
              </c:strCache>
            </c:strRef>
          </c:tx>
          <c:spPr>
            <a:ln w="24840">
              <a:solidFill>
                <a:srgbClr val="E5393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'Mengentabelle &amp; Diagramm'!$B$6:$B$34</c:f>
              <c:numCache>
                <c:formatCode>#.##0</c:formatCode>
                <c:ptCount val="2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  <c:pt idx="22">
                  <c:v>1100</c:v>
                </c:pt>
                <c:pt idx="23">
                  <c:v>1150</c:v>
                </c:pt>
                <c:pt idx="24">
                  <c:v>1200</c:v>
                </c:pt>
                <c:pt idx="25">
                  <c:v>1250</c:v>
                </c:pt>
                <c:pt idx="26">
                  <c:v>1300</c:v>
                </c:pt>
                <c:pt idx="27">
                  <c:v>1350</c:v>
                </c:pt>
                <c:pt idx="28">
                  <c:v>1400</c:v>
                </c:pt>
              </c:numCache>
            </c:numRef>
          </c:cat>
          <c:val>
            <c:numRef>
              <c:f>'Mengentabelle &amp; Diagramm'!$F$6:$F$34</c:f>
              <c:numCache>
                <c:formatCode>#.##000" €"</c:formatCode>
                <c:ptCount val="29"/>
                <c:pt idx="0">
                  <c:v>73500</c:v>
                </c:pt>
                <c:pt idx="1">
                  <c:v>77750</c:v>
                </c:pt>
                <c:pt idx="2">
                  <c:v>82000</c:v>
                </c:pt>
                <c:pt idx="3">
                  <c:v>86250</c:v>
                </c:pt>
                <c:pt idx="4">
                  <c:v>90500</c:v>
                </c:pt>
                <c:pt idx="5">
                  <c:v>94750</c:v>
                </c:pt>
                <c:pt idx="6">
                  <c:v>99000</c:v>
                </c:pt>
                <c:pt idx="7">
                  <c:v>103250</c:v>
                </c:pt>
                <c:pt idx="8">
                  <c:v>107500</c:v>
                </c:pt>
                <c:pt idx="9">
                  <c:v>111750</c:v>
                </c:pt>
                <c:pt idx="10">
                  <c:v>116000</c:v>
                </c:pt>
                <c:pt idx="11">
                  <c:v>120250</c:v>
                </c:pt>
                <c:pt idx="12">
                  <c:v>124500</c:v>
                </c:pt>
                <c:pt idx="13">
                  <c:v>128750</c:v>
                </c:pt>
                <c:pt idx="14">
                  <c:v>133000</c:v>
                </c:pt>
                <c:pt idx="15">
                  <c:v>137250</c:v>
                </c:pt>
                <c:pt idx="16">
                  <c:v>141500</c:v>
                </c:pt>
                <c:pt idx="17">
                  <c:v>145750</c:v>
                </c:pt>
                <c:pt idx="18">
                  <c:v>150000</c:v>
                </c:pt>
                <c:pt idx="19">
                  <c:v>154250</c:v>
                </c:pt>
                <c:pt idx="20">
                  <c:v>158500</c:v>
                </c:pt>
                <c:pt idx="21">
                  <c:v>162750</c:v>
                </c:pt>
                <c:pt idx="22">
                  <c:v>167000</c:v>
                </c:pt>
                <c:pt idx="23">
                  <c:v>171250</c:v>
                </c:pt>
                <c:pt idx="24">
                  <c:v>175500</c:v>
                </c:pt>
                <c:pt idx="25">
                  <c:v>179750</c:v>
                </c:pt>
                <c:pt idx="26">
                  <c:v>184000</c:v>
                </c:pt>
                <c:pt idx="27">
                  <c:v>188250</c:v>
                </c:pt>
                <c:pt idx="28">
                  <c:v>192500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8FF-455D-A0EB-58F26C2F217B}"/>
            </c:ext>
          </c:extLst>
        </c:ser>
        <c:ser>
          <c:idx val="2"/>
          <c:order val="2"/>
          <c:tx>
            <c:strRef>
              <c:f>'Mengentabelle &amp; Diagramm'!$E$5</c:f>
              <c:strCache>
                <c:ptCount val="1"/>
                <c:pt idx="0">
                  <c:v>Fixkosten (€)</c:v>
                </c:pt>
              </c:strCache>
            </c:strRef>
          </c:tx>
          <c:spPr>
            <a:ln w="15120">
              <a:solidFill>
                <a:srgbClr val="FB8C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'Mengentabelle &amp; Diagramm'!$B$6:$B$34</c:f>
              <c:numCache>
                <c:formatCode>#.##0</c:formatCode>
                <c:ptCount val="2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  <c:pt idx="22">
                  <c:v>1100</c:v>
                </c:pt>
                <c:pt idx="23">
                  <c:v>1150</c:v>
                </c:pt>
                <c:pt idx="24">
                  <c:v>1200</c:v>
                </c:pt>
                <c:pt idx="25">
                  <c:v>1250</c:v>
                </c:pt>
                <c:pt idx="26">
                  <c:v>1300</c:v>
                </c:pt>
                <c:pt idx="27">
                  <c:v>1350</c:v>
                </c:pt>
                <c:pt idx="28">
                  <c:v>1400</c:v>
                </c:pt>
              </c:numCache>
            </c:numRef>
          </c:cat>
          <c:val>
            <c:numRef>
              <c:f>'Mengentabelle &amp; Diagramm'!$E$6:$E$34</c:f>
              <c:numCache>
                <c:formatCode>#.##000" €"</c:formatCode>
                <c:ptCount val="29"/>
                <c:pt idx="0">
                  <c:v>73500</c:v>
                </c:pt>
                <c:pt idx="1">
                  <c:v>73500</c:v>
                </c:pt>
                <c:pt idx="2">
                  <c:v>73500</c:v>
                </c:pt>
                <c:pt idx="3">
                  <c:v>73500</c:v>
                </c:pt>
                <c:pt idx="4">
                  <c:v>73500</c:v>
                </c:pt>
                <c:pt idx="5">
                  <c:v>73500</c:v>
                </c:pt>
                <c:pt idx="6">
                  <c:v>73500</c:v>
                </c:pt>
                <c:pt idx="7">
                  <c:v>73500</c:v>
                </c:pt>
                <c:pt idx="8">
                  <c:v>73500</c:v>
                </c:pt>
                <c:pt idx="9">
                  <c:v>73500</c:v>
                </c:pt>
                <c:pt idx="10">
                  <c:v>73500</c:v>
                </c:pt>
                <c:pt idx="11">
                  <c:v>73500</c:v>
                </c:pt>
                <c:pt idx="12">
                  <c:v>73500</c:v>
                </c:pt>
                <c:pt idx="13">
                  <c:v>73500</c:v>
                </c:pt>
                <c:pt idx="14">
                  <c:v>73500</c:v>
                </c:pt>
                <c:pt idx="15">
                  <c:v>73500</c:v>
                </c:pt>
                <c:pt idx="16">
                  <c:v>73500</c:v>
                </c:pt>
                <c:pt idx="17">
                  <c:v>73500</c:v>
                </c:pt>
                <c:pt idx="18">
                  <c:v>73500</c:v>
                </c:pt>
                <c:pt idx="19">
                  <c:v>73500</c:v>
                </c:pt>
                <c:pt idx="20">
                  <c:v>73500</c:v>
                </c:pt>
                <c:pt idx="21">
                  <c:v>73500</c:v>
                </c:pt>
                <c:pt idx="22">
                  <c:v>73500</c:v>
                </c:pt>
                <c:pt idx="23">
                  <c:v>73500</c:v>
                </c:pt>
                <c:pt idx="24">
                  <c:v>73500</c:v>
                </c:pt>
                <c:pt idx="25">
                  <c:v>73500</c:v>
                </c:pt>
                <c:pt idx="26">
                  <c:v>73500</c:v>
                </c:pt>
                <c:pt idx="27">
                  <c:v>73500</c:v>
                </c:pt>
                <c:pt idx="28">
                  <c:v>73500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8FF-455D-A0EB-58F26C2F2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7054400"/>
        <c:axId val="66896799"/>
      </c:lineChart>
      <c:catAx>
        <c:axId val="670544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Absatzmenge (Einheiten)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6896799"/>
        <c:crosses val="autoZero"/>
        <c:auto val="1"/>
        <c:lblAlgn val="ctr"/>
        <c:lblOffset val="100"/>
        <c:noMultiLvlLbl val="0"/>
      </c:catAx>
      <c:valAx>
        <c:axId val="6689679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.##0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7054400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9</xdr:col>
      <xdr:colOff>576000</xdr:colOff>
      <xdr:row>62</xdr:row>
      <xdr:rowOff>86040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showGridLines="0" tabSelected="1" zoomScale="95" zoomScaleNormal="95" workbookViewId="0">
      <selection activeCell="Q22" sqref="Q22"/>
    </sheetView>
  </sheetViews>
  <sheetFormatPr baseColWidth="10" defaultColWidth="8.7109375" defaultRowHeight="15" x14ac:dyDescent="0.25"/>
  <cols>
    <col min="1" max="1" width="1.5703125" customWidth="1"/>
    <col min="2" max="2" width="22" customWidth="1"/>
    <col min="3" max="3" width="12" customWidth="1"/>
    <col min="4" max="4" width="11.85546875" bestFit="1" customWidth="1"/>
    <col min="5" max="5" width="14.85546875" bestFit="1" customWidth="1"/>
    <col min="6" max="6" width="33" bestFit="1" customWidth="1"/>
    <col min="7" max="7" width="1.5703125" customWidth="1"/>
    <col min="8" max="11" width="14" customWidth="1"/>
    <col min="12" max="12" width="1.5703125" customWidth="1"/>
  </cols>
  <sheetData>
    <row r="1" spans="1:12" ht="3.75" customHeight="1" x14ac:dyDescent="0.25"/>
    <row r="2" spans="1:12" ht="30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3.5" customHeight="1" x14ac:dyDescent="0.25">
      <c r="A3" s="13" t="s">
        <v>1</v>
      </c>
      <c r="B3" s="13"/>
      <c r="C3" s="13"/>
      <c r="D3" s="13"/>
      <c r="E3" s="13"/>
      <c r="F3" s="13"/>
      <c r="G3" s="12" t="s">
        <v>2</v>
      </c>
      <c r="H3" s="12"/>
      <c r="I3" s="12"/>
      <c r="J3" s="12"/>
      <c r="K3" s="12"/>
      <c r="L3" s="12"/>
    </row>
    <row r="4" spans="1:12" ht="7.5" customHeight="1" x14ac:dyDescent="0.25"/>
    <row r="5" spans="1:12" ht="19.5" customHeight="1" x14ac:dyDescent="0.25">
      <c r="B5" s="11" t="s">
        <v>3</v>
      </c>
      <c r="C5" s="11"/>
      <c r="D5" s="11"/>
      <c r="E5" s="11"/>
      <c r="F5" s="11"/>
      <c r="G5" s="10" t="s">
        <v>4</v>
      </c>
      <c r="H5" s="10"/>
      <c r="I5" s="10"/>
      <c r="J5" s="10"/>
      <c r="K5" s="10"/>
      <c r="L5" s="10"/>
    </row>
    <row r="6" spans="1:12" ht="7.5" customHeight="1" x14ac:dyDescent="0.25"/>
    <row r="7" spans="1:12" ht="15.75" customHeight="1" x14ac:dyDescent="0.25">
      <c r="B7" s="9" t="s">
        <v>5</v>
      </c>
      <c r="C7" s="9"/>
      <c r="D7" s="9"/>
      <c r="E7" s="9"/>
      <c r="F7" s="9"/>
      <c r="G7" s="15"/>
      <c r="H7" s="8" t="s">
        <v>6</v>
      </c>
      <c r="I7" s="8"/>
      <c r="J7" s="8"/>
      <c r="K7" s="8"/>
    </row>
    <row r="8" spans="1:12" ht="15.75" customHeight="1" x14ac:dyDescent="0.25">
      <c r="B8" s="7" t="s">
        <v>7</v>
      </c>
      <c r="C8" s="7"/>
      <c r="D8" s="16">
        <v>149</v>
      </c>
      <c r="E8" s="17" t="s">
        <v>8</v>
      </c>
      <c r="F8" s="18" t="s">
        <v>9</v>
      </c>
      <c r="H8" s="8"/>
      <c r="I8" s="8"/>
      <c r="J8" s="8"/>
      <c r="K8" s="8"/>
    </row>
    <row r="9" spans="1:12" ht="15.75" customHeight="1" x14ac:dyDescent="0.25">
      <c r="B9" s="7" t="s">
        <v>10</v>
      </c>
      <c r="C9" s="7"/>
      <c r="D9" s="19">
        <v>800</v>
      </c>
      <c r="E9" s="17" t="s">
        <v>11</v>
      </c>
      <c r="F9" s="18" t="s">
        <v>12</v>
      </c>
      <c r="H9" s="6" t="str">
        <f>IF(D28&gt;0,ROUND(D32,0)&amp;" Einheiten","Nicht erreichbar")</f>
        <v>1300 Einheiten</v>
      </c>
      <c r="I9" s="6"/>
      <c r="J9" s="6"/>
      <c r="K9" s="6"/>
    </row>
    <row r="10" spans="1:12" ht="15.75" customHeight="1" x14ac:dyDescent="0.25">
      <c r="B10" s="7" t="s">
        <v>13</v>
      </c>
      <c r="C10" s="7"/>
      <c r="D10" s="20">
        <v>0.05</v>
      </c>
      <c r="E10" s="17" t="s">
        <v>14</v>
      </c>
      <c r="F10" s="18" t="s">
        <v>15</v>
      </c>
      <c r="H10" s="6"/>
      <c r="I10" s="6"/>
      <c r="J10" s="6"/>
      <c r="K10" s="6"/>
    </row>
    <row r="11" spans="1:12" ht="15.75" customHeight="1" x14ac:dyDescent="0.25">
      <c r="H11" s="6"/>
      <c r="I11" s="6"/>
      <c r="J11" s="6"/>
      <c r="K11" s="6"/>
    </row>
    <row r="12" spans="1:12" ht="7.5" customHeight="1" x14ac:dyDescent="0.25">
      <c r="B12" s="9" t="s">
        <v>16</v>
      </c>
      <c r="C12" s="9"/>
      <c r="D12" s="9"/>
      <c r="E12" s="9"/>
      <c r="F12" s="9"/>
    </row>
    <row r="13" spans="1:12" ht="15.75" customHeight="1" x14ac:dyDescent="0.25">
      <c r="B13" s="7" t="s">
        <v>17</v>
      </c>
      <c r="C13" s="7"/>
      <c r="D13" s="16">
        <v>42</v>
      </c>
      <c r="E13" s="17" t="s">
        <v>8</v>
      </c>
      <c r="F13" s="18" t="s">
        <v>18</v>
      </c>
      <c r="H13" s="8" t="s">
        <v>19</v>
      </c>
      <c r="I13" s="8"/>
      <c r="J13" s="8"/>
      <c r="K13" s="8"/>
    </row>
    <row r="14" spans="1:12" ht="15.75" customHeight="1" x14ac:dyDescent="0.25">
      <c r="B14" s="7" t="s">
        <v>20</v>
      </c>
      <c r="C14" s="7"/>
      <c r="D14" s="16">
        <v>28</v>
      </c>
      <c r="E14" s="17" t="s">
        <v>8</v>
      </c>
      <c r="F14" s="18" t="s">
        <v>21</v>
      </c>
      <c r="H14" s="8"/>
      <c r="I14" s="8"/>
      <c r="J14" s="8"/>
      <c r="K14" s="8"/>
    </row>
    <row r="15" spans="1:12" ht="15.75" customHeight="1" x14ac:dyDescent="0.25">
      <c r="B15" s="7" t="s">
        <v>22</v>
      </c>
      <c r="C15" s="7"/>
      <c r="D15" s="16">
        <v>8.5</v>
      </c>
      <c r="E15" s="17" t="s">
        <v>8</v>
      </c>
      <c r="F15" s="18" t="s">
        <v>23</v>
      </c>
      <c r="H15" s="5" t="str">
        <f>IF(D28&gt;0,TEXT(D33,"#,##0.00")&amp;" €","Nicht erreichbar")</f>
        <v>183977,45358 €</v>
      </c>
      <c r="I15" s="5"/>
      <c r="J15" s="5"/>
      <c r="K15" s="5"/>
    </row>
    <row r="16" spans="1:12" ht="15.75" customHeight="1" x14ac:dyDescent="0.25">
      <c r="B16" s="7" t="s">
        <v>24</v>
      </c>
      <c r="C16" s="7"/>
      <c r="D16" s="16">
        <v>4.2</v>
      </c>
      <c r="E16" s="17" t="s">
        <v>8</v>
      </c>
      <c r="F16" s="18" t="s">
        <v>25</v>
      </c>
      <c r="H16" s="5"/>
      <c r="I16" s="5"/>
      <c r="J16" s="5"/>
      <c r="K16" s="5"/>
    </row>
    <row r="17" spans="2:11" ht="15.75" customHeight="1" x14ac:dyDescent="0.25">
      <c r="B17" s="7" t="s">
        <v>26</v>
      </c>
      <c r="C17" s="7"/>
      <c r="D17" s="16">
        <v>2.2999999999999998</v>
      </c>
      <c r="E17" s="17" t="s">
        <v>8</v>
      </c>
      <c r="F17" s="18" t="s">
        <v>27</v>
      </c>
      <c r="H17" s="5"/>
      <c r="I17" s="5"/>
      <c r="J17" s="5"/>
      <c r="K17" s="5"/>
    </row>
    <row r="18" spans="2:11" ht="7.5" customHeight="1" x14ac:dyDescent="0.25"/>
    <row r="19" spans="2:11" ht="19.5" customHeight="1" x14ac:dyDescent="0.25">
      <c r="B19" s="9" t="s">
        <v>28</v>
      </c>
      <c r="C19" s="9"/>
      <c r="D19" s="9"/>
      <c r="E19" s="9"/>
      <c r="F19" s="9"/>
      <c r="H19" s="8" t="s">
        <v>29</v>
      </c>
      <c r="I19" s="8"/>
      <c r="J19" s="8"/>
      <c r="K19" s="8"/>
    </row>
    <row r="20" spans="2:11" ht="15.75" customHeight="1" x14ac:dyDescent="0.25">
      <c r="B20" s="7" t="s">
        <v>30</v>
      </c>
      <c r="C20" s="7"/>
      <c r="D20" s="16">
        <v>18000</v>
      </c>
      <c r="E20" s="17" t="s">
        <v>31</v>
      </c>
      <c r="F20" s="18" t="s">
        <v>32</v>
      </c>
      <c r="H20" s="8"/>
      <c r="I20" s="8"/>
      <c r="J20" s="8"/>
      <c r="K20" s="8"/>
    </row>
    <row r="21" spans="2:11" ht="15.75" customHeight="1" x14ac:dyDescent="0.25">
      <c r="B21" s="7" t="s">
        <v>33</v>
      </c>
      <c r="C21" s="7"/>
      <c r="D21" s="16">
        <v>36000</v>
      </c>
      <c r="E21" s="17" t="s">
        <v>31</v>
      </c>
      <c r="F21" s="18" t="s">
        <v>34</v>
      </c>
      <c r="H21" s="4" t="str">
        <f>TEXT(D28,"#.##0,00")&amp;" €"</f>
        <v>56,55 €</v>
      </c>
      <c r="I21" s="4"/>
      <c r="J21" s="4"/>
      <c r="K21" s="4"/>
    </row>
    <row r="22" spans="2:11" ht="15.75" customHeight="1" x14ac:dyDescent="0.25">
      <c r="B22" s="7" t="s">
        <v>35</v>
      </c>
      <c r="C22" s="7"/>
      <c r="D22" s="16">
        <v>6500</v>
      </c>
      <c r="E22" s="17" t="s">
        <v>31</v>
      </c>
      <c r="F22" s="18" t="s">
        <v>36</v>
      </c>
      <c r="H22" s="4"/>
      <c r="I22" s="4"/>
      <c r="J22" s="4"/>
      <c r="K22" s="4"/>
    </row>
    <row r="23" spans="2:11" ht="15.75" customHeight="1" x14ac:dyDescent="0.25">
      <c r="B23" s="7" t="s">
        <v>37</v>
      </c>
      <c r="C23" s="7"/>
      <c r="D23" s="16">
        <v>4200</v>
      </c>
      <c r="E23" s="17" t="s">
        <v>31</v>
      </c>
      <c r="F23" s="18" t="s">
        <v>38</v>
      </c>
      <c r="H23" s="4"/>
      <c r="I23" s="4"/>
      <c r="J23" s="4"/>
      <c r="K23" s="4"/>
    </row>
    <row r="24" spans="2:11" ht="7.5" customHeight="1" x14ac:dyDescent="0.25">
      <c r="B24" s="7" t="s">
        <v>39</v>
      </c>
      <c r="C24" s="7"/>
      <c r="D24" s="16">
        <v>8800</v>
      </c>
      <c r="E24" s="17" t="s">
        <v>31</v>
      </c>
      <c r="F24" s="18" t="s">
        <v>40</v>
      </c>
    </row>
    <row r="25" spans="2:11" ht="19.5" customHeight="1" x14ac:dyDescent="0.25">
      <c r="B25" s="11" t="s">
        <v>41</v>
      </c>
      <c r="C25" s="11"/>
      <c r="D25" s="11"/>
      <c r="E25" s="11"/>
      <c r="F25" s="11"/>
      <c r="H25" s="8" t="s">
        <v>42</v>
      </c>
      <c r="I25" s="8"/>
      <c r="J25" s="8"/>
      <c r="K25" s="8"/>
    </row>
    <row r="26" spans="2:11" ht="15.75" customHeight="1" x14ac:dyDescent="0.25">
      <c r="B26" s="7" t="s">
        <v>43</v>
      </c>
      <c r="C26" s="7"/>
      <c r="D26" s="21">
        <f>D8*(1-D10)</f>
        <v>141.54999999999998</v>
      </c>
      <c r="E26" s="17" t="s">
        <v>44</v>
      </c>
      <c r="H26" s="8"/>
      <c r="I26" s="8"/>
      <c r="J26" s="8"/>
      <c r="K26" s="8"/>
    </row>
    <row r="27" spans="2:11" ht="15.75" customHeight="1" x14ac:dyDescent="0.25">
      <c r="B27" s="7" t="s">
        <v>45</v>
      </c>
      <c r="C27" s="7"/>
      <c r="D27" s="21">
        <f>D13+D14+D15+D16+D17</f>
        <v>85</v>
      </c>
      <c r="E27" s="17" t="s">
        <v>44</v>
      </c>
      <c r="H27" s="3" t="str">
        <f>TEXT(D28,"#,##0.00")&amp;" €"</f>
        <v>56,55000 €</v>
      </c>
      <c r="I27" s="3"/>
      <c r="J27" s="3"/>
      <c r="K27" s="3"/>
    </row>
    <row r="28" spans="2:11" ht="15.75" customHeight="1" x14ac:dyDescent="0.25">
      <c r="B28" s="7" t="s">
        <v>46</v>
      </c>
      <c r="C28" s="7"/>
      <c r="D28" s="21">
        <f>D26-D27</f>
        <v>56.549999999999983</v>
      </c>
      <c r="E28" s="17" t="s">
        <v>44</v>
      </c>
      <c r="H28" s="3"/>
      <c r="I28" s="3"/>
      <c r="J28" s="3"/>
      <c r="K28" s="3"/>
    </row>
    <row r="29" spans="2:11" ht="7.5" customHeight="1" x14ac:dyDescent="0.25">
      <c r="B29" s="7" t="s">
        <v>47</v>
      </c>
      <c r="C29" s="7"/>
      <c r="D29" s="22">
        <f>IF(D26&gt;0,D28/D26,0)</f>
        <v>0.39950547509713874</v>
      </c>
      <c r="E29" s="17" t="s">
        <v>48</v>
      </c>
      <c r="H29" s="3"/>
      <c r="I29" s="3"/>
      <c r="J29" s="3"/>
      <c r="K29" s="3"/>
    </row>
    <row r="30" spans="2:11" ht="19.5" customHeight="1" x14ac:dyDescent="0.25">
      <c r="B30" s="7" t="s">
        <v>49</v>
      </c>
      <c r="C30" s="7"/>
      <c r="D30" s="21">
        <f>D20+D21+D22+D23+D24</f>
        <v>73500</v>
      </c>
      <c r="E30" s="17" t="s">
        <v>44</v>
      </c>
    </row>
    <row r="31" spans="2:11" ht="15.75" customHeight="1" x14ac:dyDescent="0.25">
      <c r="B31" s="11" t="s">
        <v>50</v>
      </c>
      <c r="C31" s="11"/>
      <c r="D31" s="11"/>
      <c r="E31" s="11"/>
      <c r="F31" s="11"/>
      <c r="H31" s="8" t="s">
        <v>51</v>
      </c>
      <c r="I31" s="8"/>
      <c r="J31" s="8"/>
      <c r="K31" s="8"/>
    </row>
    <row r="32" spans="2:11" ht="15.75" customHeight="1" x14ac:dyDescent="0.25">
      <c r="B32" s="2" t="s">
        <v>52</v>
      </c>
      <c r="C32" s="2"/>
      <c r="D32" s="23">
        <f>IF(D28&gt;0,D30/D28,9999999)</f>
        <v>1299.7347480106105</v>
      </c>
      <c r="E32" s="17" t="s">
        <v>53</v>
      </c>
      <c r="H32" s="8"/>
      <c r="I32" s="8"/>
      <c r="J32" s="8"/>
      <c r="K32" s="8"/>
    </row>
    <row r="33" spans="2:11" ht="15.75" customHeight="1" x14ac:dyDescent="0.25">
      <c r="B33" s="2" t="s">
        <v>54</v>
      </c>
      <c r="C33" s="2"/>
      <c r="D33" s="24">
        <f>IF(D28&gt;0,(D30/D28)*D26,9999999)</f>
        <v>183977.4535809019</v>
      </c>
      <c r="E33" s="17" t="s">
        <v>44</v>
      </c>
      <c r="H33" s="1" t="str">
        <f>IF(D9&gt;D32*1.2,"✅ Gewinnzone (&gt;20% Puffer)",IF(D9&gt;=D32,"⚠️ Knapp über BEP","🔴 Verlustzone!"))</f>
        <v>🔴 Verlustzone!</v>
      </c>
      <c r="I33" s="1"/>
      <c r="J33" s="1"/>
      <c r="K33" s="1"/>
    </row>
    <row r="34" spans="2:11" ht="15.75" customHeight="1" x14ac:dyDescent="0.25">
      <c r="B34" s="7" t="s">
        <v>55</v>
      </c>
      <c r="C34" s="7"/>
      <c r="D34" s="25">
        <f>IF(D28&gt;0,D9-D32,0)</f>
        <v>-499.73474801061047</v>
      </c>
      <c r="E34" s="17" t="s">
        <v>56</v>
      </c>
      <c r="H34" s="1"/>
      <c r="I34" s="1"/>
      <c r="J34" s="1"/>
      <c r="K34" s="1"/>
    </row>
    <row r="35" spans="2:11" ht="15.75" customHeight="1" x14ac:dyDescent="0.25">
      <c r="B35" s="7" t="s">
        <v>57</v>
      </c>
      <c r="C35" s="7"/>
      <c r="D35" s="22">
        <f>IF(D9&gt;0,(D9-D32)/D9,0)</f>
        <v>-0.62466843501326308</v>
      </c>
      <c r="E35" s="17" t="s">
        <v>48</v>
      </c>
      <c r="H35" s="1"/>
      <c r="I35" s="1"/>
      <c r="J35" s="1"/>
      <c r="K35" s="1"/>
    </row>
    <row r="36" spans="2:11" ht="7.5" customHeight="1" x14ac:dyDescent="0.25"/>
    <row r="37" spans="2:11" ht="19.5" customHeight="1" x14ac:dyDescent="0.25">
      <c r="B37" s="11" t="s">
        <v>58</v>
      </c>
      <c r="C37" s="11"/>
      <c r="D37" s="11"/>
      <c r="E37" s="11"/>
      <c r="F37" s="11"/>
    </row>
    <row r="38" spans="2:11" ht="15.75" customHeight="1" x14ac:dyDescent="0.25">
      <c r="B38" s="7" t="s">
        <v>59</v>
      </c>
      <c r="C38" s="7"/>
      <c r="D38" s="21">
        <f>D9*D8</f>
        <v>119200</v>
      </c>
      <c r="E38" s="17" t="s">
        <v>44</v>
      </c>
    </row>
    <row r="39" spans="2:11" ht="13.5" customHeight="1" x14ac:dyDescent="0.25">
      <c r="B39" s="7" t="s">
        <v>60</v>
      </c>
      <c r="C39" s="7"/>
      <c r="D39" s="21">
        <f>D9*D26</f>
        <v>113239.99999999999</v>
      </c>
      <c r="E39" s="17" t="s">
        <v>44</v>
      </c>
    </row>
    <row r="40" spans="2:11" ht="7.5" customHeight="1" x14ac:dyDescent="0.25"/>
  </sheetData>
  <mergeCells count="45">
    <mergeCell ref="B37:F37"/>
    <mergeCell ref="B38:C38"/>
    <mergeCell ref="B39:C39"/>
    <mergeCell ref="B30:C30"/>
    <mergeCell ref="B31:F31"/>
    <mergeCell ref="H31:K32"/>
    <mergeCell ref="B32:C32"/>
    <mergeCell ref="B33:C33"/>
    <mergeCell ref="H33:K35"/>
    <mergeCell ref="B34:C34"/>
    <mergeCell ref="B35:C35"/>
    <mergeCell ref="B24:C24"/>
    <mergeCell ref="B25:F25"/>
    <mergeCell ref="H25:K26"/>
    <mergeCell ref="B26:C26"/>
    <mergeCell ref="B27:C27"/>
    <mergeCell ref="H27:K29"/>
    <mergeCell ref="B28:C28"/>
    <mergeCell ref="B29:C29"/>
    <mergeCell ref="B19:F19"/>
    <mergeCell ref="H19:K20"/>
    <mergeCell ref="B20:C20"/>
    <mergeCell ref="B21:C21"/>
    <mergeCell ref="H21:K23"/>
    <mergeCell ref="B22:C22"/>
    <mergeCell ref="B23:C23"/>
    <mergeCell ref="B12:F12"/>
    <mergeCell ref="B13:C13"/>
    <mergeCell ref="H13:K14"/>
    <mergeCell ref="B14:C14"/>
    <mergeCell ref="B15:C15"/>
    <mergeCell ref="H15:K17"/>
    <mergeCell ref="B16:C16"/>
    <mergeCell ref="B17:C17"/>
    <mergeCell ref="B7:F7"/>
    <mergeCell ref="H7:K8"/>
    <mergeCell ref="B8:C8"/>
    <mergeCell ref="B9:C9"/>
    <mergeCell ref="H9:K11"/>
    <mergeCell ref="B10:C10"/>
    <mergeCell ref="A2:L2"/>
    <mergeCell ref="A3:F3"/>
    <mergeCell ref="G3:L3"/>
    <mergeCell ref="B5:F5"/>
    <mergeCell ref="G5:L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showGridLines="0" zoomScale="90" zoomScaleNormal="90" workbookViewId="0">
      <selection sqref="A1:H1"/>
    </sheetView>
  </sheetViews>
  <sheetFormatPr baseColWidth="10" defaultColWidth="8.7109375" defaultRowHeight="15" x14ac:dyDescent="0.25"/>
  <cols>
    <col min="1" max="1" width="1.5703125" customWidth="1"/>
    <col min="2" max="2" width="14" customWidth="1"/>
    <col min="3" max="7" width="16" customWidth="1"/>
    <col min="8" max="8" width="1.5703125" customWidth="1"/>
  </cols>
  <sheetData>
    <row r="1" spans="1:8" ht="3.75" customHeight="1" x14ac:dyDescent="0.25">
      <c r="A1" s="53"/>
      <c r="B1" s="53"/>
      <c r="C1" s="53"/>
      <c r="D1" s="53"/>
      <c r="E1" s="53"/>
      <c r="F1" s="53"/>
      <c r="G1" s="53"/>
      <c r="H1" s="53"/>
    </row>
    <row r="2" spans="1:8" ht="27.75" customHeight="1" x14ac:dyDescent="0.25">
      <c r="A2" s="54" t="s">
        <v>61</v>
      </c>
      <c r="B2" s="54"/>
      <c r="C2" s="54"/>
      <c r="D2" s="54"/>
      <c r="E2" s="54"/>
      <c r="F2" s="54"/>
      <c r="G2" s="54"/>
      <c r="H2" s="54"/>
    </row>
    <row r="3" spans="1:8" ht="13.5" customHeight="1" x14ac:dyDescent="0.25">
      <c r="A3" s="55" t="s">
        <v>62</v>
      </c>
      <c r="B3" s="55"/>
      <c r="C3" s="55"/>
      <c r="D3" s="55"/>
      <c r="E3" s="55"/>
      <c r="F3" s="55"/>
      <c r="G3" s="55"/>
      <c r="H3" s="55"/>
    </row>
    <row r="4" spans="1:8" ht="7.5" customHeight="1" x14ac:dyDescent="0.25"/>
    <row r="5" spans="1:8" ht="30" customHeight="1" x14ac:dyDescent="0.25">
      <c r="B5" s="26" t="s">
        <v>63</v>
      </c>
      <c r="C5" s="26" t="s">
        <v>64</v>
      </c>
      <c r="D5" s="26" t="s">
        <v>65</v>
      </c>
      <c r="E5" s="26" t="s">
        <v>66</v>
      </c>
      <c r="F5" s="26" t="s">
        <v>67</v>
      </c>
      <c r="G5" s="26" t="s">
        <v>68</v>
      </c>
    </row>
    <row r="6" spans="1:8" ht="13.5" customHeight="1" x14ac:dyDescent="0.25">
      <c r="B6" s="27">
        <v>0</v>
      </c>
      <c r="C6" s="28">
        <f>B6*'Break-Even-Analyse'!D26</f>
        <v>0</v>
      </c>
      <c r="D6" s="28">
        <f>B6*'Break-Even-Analyse'!D27</f>
        <v>0</v>
      </c>
      <c r="E6" s="28">
        <f>'Break-Even-Analyse'!D30</f>
        <v>73500</v>
      </c>
      <c r="F6" s="28">
        <f t="shared" ref="F6:F34" si="0">D6+E6</f>
        <v>73500</v>
      </c>
      <c r="G6" s="29">
        <f t="shared" ref="G6:G34" si="1">C6-F6</f>
        <v>-73500</v>
      </c>
    </row>
    <row r="7" spans="1:8" ht="13.5" customHeight="1" x14ac:dyDescent="0.25">
      <c r="B7" s="30">
        <v>50</v>
      </c>
      <c r="C7" s="31">
        <f>B7*'Break-Even-Analyse'!D26</f>
        <v>7077.4999999999991</v>
      </c>
      <c r="D7" s="31">
        <f>B7*'Break-Even-Analyse'!D27</f>
        <v>4250</v>
      </c>
      <c r="E7" s="31">
        <f>'Break-Even-Analyse'!D30</f>
        <v>73500</v>
      </c>
      <c r="F7" s="31">
        <f t="shared" si="0"/>
        <v>77750</v>
      </c>
      <c r="G7" s="32">
        <f t="shared" si="1"/>
        <v>-70672.5</v>
      </c>
    </row>
    <row r="8" spans="1:8" ht="13.5" customHeight="1" x14ac:dyDescent="0.25">
      <c r="B8" s="27">
        <v>100</v>
      </c>
      <c r="C8" s="28">
        <f>B8*'Break-Even-Analyse'!D26</f>
        <v>14154.999999999998</v>
      </c>
      <c r="D8" s="28">
        <f>B8*'Break-Even-Analyse'!D27</f>
        <v>8500</v>
      </c>
      <c r="E8" s="28">
        <f>'Break-Even-Analyse'!D30</f>
        <v>73500</v>
      </c>
      <c r="F8" s="28">
        <f t="shared" si="0"/>
        <v>82000</v>
      </c>
      <c r="G8" s="32">
        <f t="shared" si="1"/>
        <v>-67845</v>
      </c>
    </row>
    <row r="9" spans="1:8" ht="13.5" customHeight="1" x14ac:dyDescent="0.25">
      <c r="B9" s="30">
        <v>150</v>
      </c>
      <c r="C9" s="31">
        <f>B9*'Break-Even-Analyse'!D26</f>
        <v>21232.499999999996</v>
      </c>
      <c r="D9" s="31">
        <f>B9*'Break-Even-Analyse'!D27</f>
        <v>12750</v>
      </c>
      <c r="E9" s="31">
        <f>'Break-Even-Analyse'!D30</f>
        <v>73500</v>
      </c>
      <c r="F9" s="31">
        <f t="shared" si="0"/>
        <v>86250</v>
      </c>
      <c r="G9" s="32">
        <f t="shared" si="1"/>
        <v>-65017.5</v>
      </c>
    </row>
    <row r="10" spans="1:8" ht="13.5" customHeight="1" x14ac:dyDescent="0.25">
      <c r="B10" s="27">
        <v>200</v>
      </c>
      <c r="C10" s="28">
        <f>B10*'Break-Even-Analyse'!D26</f>
        <v>28309.999999999996</v>
      </c>
      <c r="D10" s="28">
        <f>B10*'Break-Even-Analyse'!D27</f>
        <v>17000</v>
      </c>
      <c r="E10" s="28">
        <f>'Break-Even-Analyse'!D30</f>
        <v>73500</v>
      </c>
      <c r="F10" s="28">
        <f t="shared" si="0"/>
        <v>90500</v>
      </c>
      <c r="G10" s="32">
        <f t="shared" si="1"/>
        <v>-62190</v>
      </c>
    </row>
    <row r="11" spans="1:8" ht="13.5" customHeight="1" x14ac:dyDescent="0.25">
      <c r="B11" s="30">
        <v>250</v>
      </c>
      <c r="C11" s="31">
        <f>B11*'Break-Even-Analyse'!D26</f>
        <v>35387.499999999993</v>
      </c>
      <c r="D11" s="31">
        <f>B11*'Break-Even-Analyse'!D27</f>
        <v>21250</v>
      </c>
      <c r="E11" s="31">
        <f>'Break-Even-Analyse'!D30</f>
        <v>73500</v>
      </c>
      <c r="F11" s="31">
        <f t="shared" si="0"/>
        <v>94750</v>
      </c>
      <c r="G11" s="32">
        <f t="shared" si="1"/>
        <v>-59362.500000000007</v>
      </c>
    </row>
    <row r="12" spans="1:8" ht="13.5" customHeight="1" x14ac:dyDescent="0.25">
      <c r="B12" s="27">
        <v>300</v>
      </c>
      <c r="C12" s="28">
        <f>B12*'Break-Even-Analyse'!D26</f>
        <v>42464.999999999993</v>
      </c>
      <c r="D12" s="28">
        <f>B12*'Break-Even-Analyse'!D27</f>
        <v>25500</v>
      </c>
      <c r="E12" s="28">
        <f>'Break-Even-Analyse'!D30</f>
        <v>73500</v>
      </c>
      <c r="F12" s="28">
        <f t="shared" si="0"/>
        <v>99000</v>
      </c>
      <c r="G12" s="32">
        <f t="shared" si="1"/>
        <v>-56535.000000000007</v>
      </c>
    </row>
    <row r="13" spans="1:8" ht="13.5" customHeight="1" x14ac:dyDescent="0.25">
      <c r="B13" s="30">
        <v>350</v>
      </c>
      <c r="C13" s="31">
        <f>B13*'Break-Even-Analyse'!D26</f>
        <v>49542.499999999993</v>
      </c>
      <c r="D13" s="31">
        <f>B13*'Break-Even-Analyse'!D27</f>
        <v>29750</v>
      </c>
      <c r="E13" s="31">
        <f>'Break-Even-Analyse'!D30</f>
        <v>73500</v>
      </c>
      <c r="F13" s="31">
        <f t="shared" si="0"/>
        <v>103250</v>
      </c>
      <c r="G13" s="32">
        <f t="shared" si="1"/>
        <v>-53707.500000000007</v>
      </c>
    </row>
    <row r="14" spans="1:8" ht="13.5" customHeight="1" x14ac:dyDescent="0.25">
      <c r="B14" s="27">
        <v>400</v>
      </c>
      <c r="C14" s="28">
        <f>B14*'Break-Even-Analyse'!D26</f>
        <v>56619.999999999993</v>
      </c>
      <c r="D14" s="28">
        <f>B14*'Break-Even-Analyse'!D27</f>
        <v>34000</v>
      </c>
      <c r="E14" s="28">
        <f>'Break-Even-Analyse'!D30</f>
        <v>73500</v>
      </c>
      <c r="F14" s="28">
        <f t="shared" si="0"/>
        <v>107500</v>
      </c>
      <c r="G14" s="32">
        <f t="shared" si="1"/>
        <v>-50880.000000000007</v>
      </c>
    </row>
    <row r="15" spans="1:8" ht="13.5" customHeight="1" x14ac:dyDescent="0.25">
      <c r="B15" s="30">
        <v>450</v>
      </c>
      <c r="C15" s="31">
        <f>B15*'Break-Even-Analyse'!D26</f>
        <v>63697.499999999993</v>
      </c>
      <c r="D15" s="31">
        <f>B15*'Break-Even-Analyse'!D27</f>
        <v>38250</v>
      </c>
      <c r="E15" s="31">
        <f>'Break-Even-Analyse'!D30</f>
        <v>73500</v>
      </c>
      <c r="F15" s="31">
        <f t="shared" si="0"/>
        <v>111750</v>
      </c>
      <c r="G15" s="32">
        <f t="shared" si="1"/>
        <v>-48052.500000000007</v>
      </c>
    </row>
    <row r="16" spans="1:8" ht="13.5" customHeight="1" x14ac:dyDescent="0.25">
      <c r="B16" s="27">
        <v>500</v>
      </c>
      <c r="C16" s="28">
        <f>B16*'Break-Even-Analyse'!D26</f>
        <v>70774.999999999985</v>
      </c>
      <c r="D16" s="28">
        <f>B16*'Break-Even-Analyse'!D27</f>
        <v>42500</v>
      </c>
      <c r="E16" s="28">
        <f>'Break-Even-Analyse'!D30</f>
        <v>73500</v>
      </c>
      <c r="F16" s="28">
        <f t="shared" si="0"/>
        <v>116000</v>
      </c>
      <c r="G16" s="32">
        <f t="shared" si="1"/>
        <v>-45225.000000000015</v>
      </c>
    </row>
    <row r="17" spans="2:7" ht="13.5" customHeight="1" x14ac:dyDescent="0.25">
      <c r="B17" s="30">
        <v>550</v>
      </c>
      <c r="C17" s="31">
        <f>B17*'Break-Even-Analyse'!D26</f>
        <v>77852.499999999985</v>
      </c>
      <c r="D17" s="31">
        <f>B17*'Break-Even-Analyse'!D27</f>
        <v>46750</v>
      </c>
      <c r="E17" s="31">
        <f>'Break-Even-Analyse'!D30</f>
        <v>73500</v>
      </c>
      <c r="F17" s="31">
        <f t="shared" si="0"/>
        <v>120250</v>
      </c>
      <c r="G17" s="32">
        <f t="shared" si="1"/>
        <v>-42397.500000000015</v>
      </c>
    </row>
    <row r="18" spans="2:7" ht="13.5" customHeight="1" x14ac:dyDescent="0.25">
      <c r="B18" s="27">
        <v>600</v>
      </c>
      <c r="C18" s="28">
        <f>B18*'Break-Even-Analyse'!D26</f>
        <v>84929.999999999985</v>
      </c>
      <c r="D18" s="28">
        <f>B18*'Break-Even-Analyse'!D27</f>
        <v>51000</v>
      </c>
      <c r="E18" s="28">
        <f>'Break-Even-Analyse'!D30</f>
        <v>73500</v>
      </c>
      <c r="F18" s="28">
        <f t="shared" si="0"/>
        <v>124500</v>
      </c>
      <c r="G18" s="33">
        <f t="shared" si="1"/>
        <v>-39570.000000000015</v>
      </c>
    </row>
    <row r="19" spans="2:7" ht="13.5" customHeight="1" x14ac:dyDescent="0.25">
      <c r="B19" s="30">
        <v>650</v>
      </c>
      <c r="C19" s="31">
        <f>B19*'Break-Even-Analyse'!D26</f>
        <v>92007.499999999985</v>
      </c>
      <c r="D19" s="31">
        <f>B19*'Break-Even-Analyse'!D27</f>
        <v>55250</v>
      </c>
      <c r="E19" s="31">
        <f>'Break-Even-Analyse'!D30</f>
        <v>73500</v>
      </c>
      <c r="F19" s="31">
        <f t="shared" si="0"/>
        <v>128750</v>
      </c>
      <c r="G19" s="33">
        <f t="shared" si="1"/>
        <v>-36742.500000000015</v>
      </c>
    </row>
    <row r="20" spans="2:7" ht="13.5" customHeight="1" x14ac:dyDescent="0.25">
      <c r="B20" s="27">
        <v>700</v>
      </c>
      <c r="C20" s="28">
        <f>B20*'Break-Even-Analyse'!D26</f>
        <v>99084.999999999985</v>
      </c>
      <c r="D20" s="28">
        <f>B20*'Break-Even-Analyse'!D27</f>
        <v>59500</v>
      </c>
      <c r="E20" s="28">
        <f>'Break-Even-Analyse'!D30</f>
        <v>73500</v>
      </c>
      <c r="F20" s="28">
        <f t="shared" si="0"/>
        <v>133000</v>
      </c>
      <c r="G20" s="33">
        <f t="shared" si="1"/>
        <v>-33915.000000000015</v>
      </c>
    </row>
    <row r="21" spans="2:7" ht="13.5" customHeight="1" x14ac:dyDescent="0.25">
      <c r="B21" s="30">
        <v>750</v>
      </c>
      <c r="C21" s="31">
        <f>B21*'Break-Even-Analyse'!D26</f>
        <v>106162.49999999999</v>
      </c>
      <c r="D21" s="31">
        <f>B21*'Break-Even-Analyse'!D27</f>
        <v>63750</v>
      </c>
      <c r="E21" s="31">
        <f>'Break-Even-Analyse'!D30</f>
        <v>73500</v>
      </c>
      <c r="F21" s="31">
        <f t="shared" si="0"/>
        <v>137250</v>
      </c>
      <c r="G21" s="33">
        <f t="shared" si="1"/>
        <v>-31087.500000000015</v>
      </c>
    </row>
    <row r="22" spans="2:7" ht="13.5" customHeight="1" x14ac:dyDescent="0.25">
      <c r="B22" s="27">
        <v>800</v>
      </c>
      <c r="C22" s="28">
        <f>B22*'Break-Even-Analyse'!D26</f>
        <v>113239.99999999999</v>
      </c>
      <c r="D22" s="28">
        <f>B22*'Break-Even-Analyse'!D27</f>
        <v>68000</v>
      </c>
      <c r="E22" s="28">
        <f>'Break-Even-Analyse'!D30</f>
        <v>73500</v>
      </c>
      <c r="F22" s="28">
        <f t="shared" si="0"/>
        <v>141500</v>
      </c>
      <c r="G22" s="33">
        <f t="shared" si="1"/>
        <v>-28260.000000000015</v>
      </c>
    </row>
    <row r="23" spans="2:7" ht="13.5" customHeight="1" x14ac:dyDescent="0.25">
      <c r="B23" s="30">
        <v>850</v>
      </c>
      <c r="C23" s="31">
        <f>B23*'Break-Even-Analyse'!D26</f>
        <v>120317.49999999999</v>
      </c>
      <c r="D23" s="31">
        <f>B23*'Break-Even-Analyse'!D27</f>
        <v>72250</v>
      </c>
      <c r="E23" s="31">
        <f>'Break-Even-Analyse'!D30</f>
        <v>73500</v>
      </c>
      <c r="F23" s="31">
        <f t="shared" si="0"/>
        <v>145750</v>
      </c>
      <c r="G23" s="33">
        <f t="shared" si="1"/>
        <v>-25432.500000000015</v>
      </c>
    </row>
    <row r="24" spans="2:7" ht="13.5" customHeight="1" x14ac:dyDescent="0.25">
      <c r="B24" s="27">
        <v>900</v>
      </c>
      <c r="C24" s="28">
        <f>B24*'Break-Even-Analyse'!D26</f>
        <v>127394.99999999999</v>
      </c>
      <c r="D24" s="28">
        <f>B24*'Break-Even-Analyse'!D27</f>
        <v>76500</v>
      </c>
      <c r="E24" s="28">
        <f>'Break-Even-Analyse'!D30</f>
        <v>73500</v>
      </c>
      <c r="F24" s="28">
        <f t="shared" si="0"/>
        <v>150000</v>
      </c>
      <c r="G24" s="33">
        <f t="shared" si="1"/>
        <v>-22605.000000000015</v>
      </c>
    </row>
    <row r="25" spans="2:7" ht="13.5" customHeight="1" x14ac:dyDescent="0.25">
      <c r="B25" s="30">
        <v>950</v>
      </c>
      <c r="C25" s="31">
        <f>B25*'Break-Even-Analyse'!D26</f>
        <v>134472.49999999997</v>
      </c>
      <c r="D25" s="31">
        <f>B25*'Break-Even-Analyse'!D27</f>
        <v>80750</v>
      </c>
      <c r="E25" s="31">
        <f>'Break-Even-Analyse'!D30</f>
        <v>73500</v>
      </c>
      <c r="F25" s="31">
        <f t="shared" si="0"/>
        <v>154250</v>
      </c>
      <c r="G25" s="33">
        <f t="shared" si="1"/>
        <v>-19777.500000000029</v>
      </c>
    </row>
    <row r="26" spans="2:7" ht="13.5" customHeight="1" x14ac:dyDescent="0.25">
      <c r="B26" s="27">
        <v>1000</v>
      </c>
      <c r="C26" s="28">
        <f>B26*'Break-Even-Analyse'!D26</f>
        <v>141549.99999999997</v>
      </c>
      <c r="D26" s="28">
        <f>B26*'Break-Even-Analyse'!D27</f>
        <v>85000</v>
      </c>
      <c r="E26" s="28">
        <f>'Break-Even-Analyse'!D30</f>
        <v>73500</v>
      </c>
      <c r="F26" s="28">
        <f t="shared" si="0"/>
        <v>158500</v>
      </c>
      <c r="G26" s="33">
        <f t="shared" si="1"/>
        <v>-16950.000000000029</v>
      </c>
    </row>
    <row r="27" spans="2:7" ht="13.5" customHeight="1" x14ac:dyDescent="0.25">
      <c r="B27" s="30">
        <v>1050</v>
      </c>
      <c r="C27" s="31">
        <f>B27*'Break-Even-Analyse'!D26</f>
        <v>148627.49999999997</v>
      </c>
      <c r="D27" s="31">
        <f>B27*'Break-Even-Analyse'!D27</f>
        <v>89250</v>
      </c>
      <c r="E27" s="31">
        <f>'Break-Even-Analyse'!D30</f>
        <v>73500</v>
      </c>
      <c r="F27" s="31">
        <f t="shared" si="0"/>
        <v>162750</v>
      </c>
      <c r="G27" s="33">
        <f t="shared" si="1"/>
        <v>-14122.500000000029</v>
      </c>
    </row>
    <row r="28" spans="2:7" ht="13.5" customHeight="1" x14ac:dyDescent="0.25">
      <c r="B28" s="27">
        <v>1100</v>
      </c>
      <c r="C28" s="28">
        <f>B28*'Break-Even-Analyse'!D26</f>
        <v>155704.99999999997</v>
      </c>
      <c r="D28" s="28">
        <f>B28*'Break-Even-Analyse'!D27</f>
        <v>93500</v>
      </c>
      <c r="E28" s="28">
        <f>'Break-Even-Analyse'!D30</f>
        <v>73500</v>
      </c>
      <c r="F28" s="28">
        <f t="shared" si="0"/>
        <v>167000</v>
      </c>
      <c r="G28" s="33">
        <f t="shared" si="1"/>
        <v>-11295.000000000029</v>
      </c>
    </row>
    <row r="29" spans="2:7" ht="13.5" customHeight="1" x14ac:dyDescent="0.25">
      <c r="B29" s="30">
        <v>1150</v>
      </c>
      <c r="C29" s="31">
        <f>B29*'Break-Even-Analyse'!D26</f>
        <v>162782.49999999997</v>
      </c>
      <c r="D29" s="31">
        <f>B29*'Break-Even-Analyse'!D27</f>
        <v>97750</v>
      </c>
      <c r="E29" s="31">
        <f>'Break-Even-Analyse'!D30</f>
        <v>73500</v>
      </c>
      <c r="F29" s="31">
        <f t="shared" si="0"/>
        <v>171250</v>
      </c>
      <c r="G29" s="33">
        <f t="shared" si="1"/>
        <v>-8467.5000000000291</v>
      </c>
    </row>
    <row r="30" spans="2:7" ht="13.5" customHeight="1" x14ac:dyDescent="0.25">
      <c r="B30" s="27">
        <v>1200</v>
      </c>
      <c r="C30" s="28">
        <f>B30*'Break-Even-Analyse'!D26</f>
        <v>169859.99999999997</v>
      </c>
      <c r="D30" s="28">
        <f>B30*'Break-Even-Analyse'!D27</f>
        <v>102000</v>
      </c>
      <c r="E30" s="28">
        <f>'Break-Even-Analyse'!D30</f>
        <v>73500</v>
      </c>
      <c r="F30" s="28">
        <f t="shared" si="0"/>
        <v>175500</v>
      </c>
      <c r="G30" s="33">
        <f t="shared" si="1"/>
        <v>-5640.0000000000291</v>
      </c>
    </row>
    <row r="31" spans="2:7" ht="13.5" customHeight="1" x14ac:dyDescent="0.25">
      <c r="B31" s="30">
        <v>1250</v>
      </c>
      <c r="C31" s="31">
        <f>B31*'Break-Even-Analyse'!D26</f>
        <v>176937.49999999997</v>
      </c>
      <c r="D31" s="31">
        <f>B31*'Break-Even-Analyse'!D27</f>
        <v>106250</v>
      </c>
      <c r="E31" s="31">
        <f>'Break-Even-Analyse'!D30</f>
        <v>73500</v>
      </c>
      <c r="F31" s="31">
        <f t="shared" si="0"/>
        <v>179750</v>
      </c>
      <c r="G31" s="33">
        <f t="shared" si="1"/>
        <v>-2812.5000000000291</v>
      </c>
    </row>
    <row r="32" spans="2:7" ht="13.5" customHeight="1" x14ac:dyDescent="0.25">
      <c r="B32" s="27">
        <v>1300</v>
      </c>
      <c r="C32" s="28">
        <f>B32*'Break-Even-Analyse'!D26</f>
        <v>184014.99999999997</v>
      </c>
      <c r="D32" s="28">
        <f>B32*'Break-Even-Analyse'!D27</f>
        <v>110500</v>
      </c>
      <c r="E32" s="28">
        <f>'Break-Even-Analyse'!D30</f>
        <v>73500</v>
      </c>
      <c r="F32" s="28">
        <f t="shared" si="0"/>
        <v>184000</v>
      </c>
      <c r="G32" s="33">
        <f t="shared" si="1"/>
        <v>14.999999999970896</v>
      </c>
    </row>
    <row r="33" spans="2:7" ht="13.5" customHeight="1" x14ac:dyDescent="0.25">
      <c r="B33" s="30">
        <v>1350</v>
      </c>
      <c r="C33" s="31">
        <f>B33*'Break-Even-Analyse'!D26</f>
        <v>191092.49999999997</v>
      </c>
      <c r="D33" s="31">
        <f>B33*'Break-Even-Analyse'!D27</f>
        <v>114750</v>
      </c>
      <c r="E33" s="31">
        <f>'Break-Even-Analyse'!D30</f>
        <v>73500</v>
      </c>
      <c r="F33" s="31">
        <f t="shared" si="0"/>
        <v>188250</v>
      </c>
      <c r="G33" s="33">
        <f t="shared" si="1"/>
        <v>2842.4999999999709</v>
      </c>
    </row>
    <row r="34" spans="2:7" ht="13.5" customHeight="1" x14ac:dyDescent="0.25">
      <c r="B34" s="27">
        <v>1400</v>
      </c>
      <c r="C34" s="28">
        <f>B34*'Break-Even-Analyse'!D26</f>
        <v>198169.99999999997</v>
      </c>
      <c r="D34" s="28">
        <f>B34*'Break-Even-Analyse'!D27</f>
        <v>119000</v>
      </c>
      <c r="E34" s="28">
        <f>'Break-Even-Analyse'!D30</f>
        <v>73500</v>
      </c>
      <c r="F34" s="28">
        <f t="shared" si="0"/>
        <v>192500</v>
      </c>
      <c r="G34" s="33">
        <f t="shared" si="1"/>
        <v>5669.9999999999709</v>
      </c>
    </row>
  </sheetData>
  <mergeCells count="3">
    <mergeCell ref="A1:H1"/>
    <mergeCell ref="A2:H2"/>
    <mergeCell ref="A3:H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showGridLines="0" zoomScale="90" zoomScaleNormal="90" workbookViewId="0">
      <selection sqref="A1:G1"/>
    </sheetView>
  </sheetViews>
  <sheetFormatPr baseColWidth="10" defaultColWidth="8.7109375" defaultRowHeight="15" x14ac:dyDescent="0.25"/>
  <cols>
    <col min="1" max="1" width="1.5703125" customWidth="1"/>
    <col min="2" max="2" width="24" customWidth="1"/>
    <col min="3" max="3" width="1" customWidth="1"/>
    <col min="4" max="6" width="16" customWidth="1"/>
    <col min="7" max="7" width="1.5703125" customWidth="1"/>
  </cols>
  <sheetData>
    <row r="1" spans="1:7" ht="3.75" customHeight="1" x14ac:dyDescent="0.25">
      <c r="A1" s="53"/>
      <c r="B1" s="53"/>
      <c r="C1" s="53"/>
      <c r="D1" s="53"/>
      <c r="E1" s="53"/>
      <c r="F1" s="53"/>
      <c r="G1" s="53"/>
    </row>
    <row r="2" spans="1:7" ht="27.75" customHeight="1" x14ac:dyDescent="0.25">
      <c r="A2" s="54" t="s">
        <v>69</v>
      </c>
      <c r="B2" s="54"/>
      <c r="C2" s="54"/>
      <c r="D2" s="54"/>
      <c r="E2" s="54"/>
      <c r="F2" s="54"/>
      <c r="G2" s="54"/>
    </row>
    <row r="3" spans="1:7" ht="13.5" customHeight="1" x14ac:dyDescent="0.25">
      <c r="A3" s="55" t="s">
        <v>70</v>
      </c>
      <c r="B3" s="55"/>
      <c r="C3" s="55"/>
      <c r="D3" s="55"/>
      <c r="E3" s="55"/>
      <c r="F3" s="55"/>
      <c r="G3" s="55"/>
    </row>
    <row r="4" spans="1:7" ht="7.5" customHeight="1" x14ac:dyDescent="0.25"/>
    <row r="5" spans="1:7" ht="19.5" customHeight="1" x14ac:dyDescent="0.25">
      <c r="D5" s="34" t="s">
        <v>71</v>
      </c>
      <c r="E5" s="35" t="s">
        <v>72</v>
      </c>
      <c r="F5" s="36" t="s">
        <v>73</v>
      </c>
    </row>
    <row r="6" spans="1:7" ht="18" customHeight="1" x14ac:dyDescent="0.25">
      <c r="B6" s="9" t="s">
        <v>74</v>
      </c>
      <c r="C6" s="9"/>
      <c r="D6" s="9"/>
      <c r="E6" s="9"/>
      <c r="F6" s="9"/>
    </row>
    <row r="7" spans="1:7" ht="15" customHeight="1" x14ac:dyDescent="0.25">
      <c r="B7" s="56" t="s">
        <v>75</v>
      </c>
      <c r="C7" s="56"/>
      <c r="D7" s="16">
        <v>149</v>
      </c>
      <c r="E7" s="16">
        <v>169</v>
      </c>
      <c r="F7" s="16">
        <v>129</v>
      </c>
    </row>
    <row r="8" spans="1:7" ht="15" customHeight="1" x14ac:dyDescent="0.25">
      <c r="B8" s="56" t="s">
        <v>76</v>
      </c>
      <c r="C8" s="56"/>
      <c r="D8" s="16">
        <v>85</v>
      </c>
      <c r="E8" s="16">
        <v>80</v>
      </c>
      <c r="F8" s="16">
        <v>92</v>
      </c>
    </row>
    <row r="9" spans="1:7" ht="15" customHeight="1" x14ac:dyDescent="0.25">
      <c r="B9" s="56" t="s">
        <v>77</v>
      </c>
      <c r="C9" s="56"/>
      <c r="D9" s="16">
        <v>73500</v>
      </c>
      <c r="E9" s="16">
        <v>68000</v>
      </c>
      <c r="F9" s="16">
        <v>80000</v>
      </c>
    </row>
    <row r="10" spans="1:7" ht="15" customHeight="1" x14ac:dyDescent="0.25">
      <c r="B10" s="56" t="s">
        <v>78</v>
      </c>
      <c r="C10" s="56"/>
      <c r="D10" s="19">
        <v>800</v>
      </c>
      <c r="E10" s="19">
        <v>1000</v>
      </c>
      <c r="F10" s="19">
        <v>600</v>
      </c>
    </row>
    <row r="11" spans="1:7" ht="15" customHeight="1" x14ac:dyDescent="0.25">
      <c r="B11" s="56" t="s">
        <v>79</v>
      </c>
      <c r="C11" s="56"/>
      <c r="D11" s="38">
        <v>0.05</v>
      </c>
      <c r="E11" s="38">
        <v>0.03</v>
      </c>
      <c r="F11" s="38">
        <v>0.08</v>
      </c>
    </row>
    <row r="12" spans="1:7" ht="7.5" customHeight="1" x14ac:dyDescent="0.25"/>
    <row r="13" spans="1:7" ht="18" customHeight="1" x14ac:dyDescent="0.25">
      <c r="B13" s="9" t="s">
        <v>80</v>
      </c>
      <c r="C13" s="9"/>
      <c r="D13" s="9"/>
      <c r="E13" s="9"/>
      <c r="F13" s="9"/>
    </row>
    <row r="14" spans="1:7" ht="15" customHeight="1" x14ac:dyDescent="0.25">
      <c r="B14" s="56" t="s">
        <v>81</v>
      </c>
      <c r="C14" s="56"/>
      <c r="D14" s="39">
        <f>D7*(1-D11)</f>
        <v>141.54999999999998</v>
      </c>
      <c r="E14" s="39">
        <f>E7*(1-E11)</f>
        <v>163.93</v>
      </c>
      <c r="F14" s="39">
        <f>F7*(1-F11)</f>
        <v>118.68</v>
      </c>
    </row>
    <row r="15" spans="1:7" ht="15" customHeight="1" x14ac:dyDescent="0.25">
      <c r="B15" s="56" t="s">
        <v>82</v>
      </c>
      <c r="C15" s="56"/>
      <c r="D15" s="39">
        <f>D14-D8</f>
        <v>56.549999999999983</v>
      </c>
      <c r="E15" s="39">
        <f>E14-E8</f>
        <v>83.93</v>
      </c>
      <c r="F15" s="39">
        <f>F14-F8</f>
        <v>26.680000000000007</v>
      </c>
    </row>
    <row r="16" spans="1:7" ht="15" customHeight="1" x14ac:dyDescent="0.25">
      <c r="B16" s="56" t="s">
        <v>83</v>
      </c>
      <c r="C16" s="56"/>
      <c r="D16" s="40">
        <f>IF(D14&gt;0,D15/D14,0)</f>
        <v>0.39950547509713874</v>
      </c>
      <c r="E16" s="40">
        <f>IF(E14&gt;0,E15/E14,0)</f>
        <v>0.51198682364423842</v>
      </c>
      <c r="F16" s="40">
        <f>IF(F14&gt;0,F15/F14,0)</f>
        <v>0.22480620155038764</v>
      </c>
    </row>
    <row r="17" spans="2:6" ht="15" customHeight="1" x14ac:dyDescent="0.25">
      <c r="B17" s="57" t="s">
        <v>84</v>
      </c>
      <c r="C17" s="57"/>
      <c r="D17" s="23">
        <f>IF(D15&gt;0,D9/D15,9999999)</f>
        <v>1299.7347480106105</v>
      </c>
      <c r="E17" s="23">
        <f>IF(E15&gt;0,E9/E15,9999999)</f>
        <v>810.19897533658991</v>
      </c>
      <c r="F17" s="23">
        <f>IF(F15&gt;0,F9/F15,9999999)</f>
        <v>2998.5007496251865</v>
      </c>
    </row>
    <row r="18" spans="2:6" ht="15" customHeight="1" x14ac:dyDescent="0.25">
      <c r="B18" s="57" t="s">
        <v>54</v>
      </c>
      <c r="C18" s="57"/>
      <c r="D18" s="24">
        <f>IF(D15&gt;0,(D9/D15)*D14,9999999)</f>
        <v>183977.4535809019</v>
      </c>
      <c r="E18" s="24">
        <f>IF(E15&gt;0,(E9/E15)*E14,9999999)</f>
        <v>132815.91802692719</v>
      </c>
      <c r="F18" s="24">
        <f>IF(F15&gt;0,(F9/F15)*F14,9999999)</f>
        <v>355862.06896551716</v>
      </c>
    </row>
    <row r="19" spans="2:6" ht="15" customHeight="1" x14ac:dyDescent="0.25">
      <c r="B19" s="56" t="s">
        <v>85</v>
      </c>
      <c r="C19" s="56"/>
      <c r="D19" s="39">
        <f>D10*D14</f>
        <v>113239.99999999999</v>
      </c>
      <c r="E19" s="39">
        <f>E10*E14</f>
        <v>163930</v>
      </c>
      <c r="F19" s="39">
        <f>F10*F14</f>
        <v>71208</v>
      </c>
    </row>
    <row r="20" spans="2:6" ht="15" customHeight="1" x14ac:dyDescent="0.25">
      <c r="B20" s="57" t="s">
        <v>86</v>
      </c>
      <c r="C20" s="57"/>
      <c r="D20" s="41">
        <f>D10*D15-D9</f>
        <v>-28260.000000000015</v>
      </c>
      <c r="E20" s="41">
        <f>E10*E15-E9</f>
        <v>15930</v>
      </c>
      <c r="F20" s="41">
        <f>F10*F15-F9</f>
        <v>-63992</v>
      </c>
    </row>
    <row r="21" spans="2:6" ht="15" customHeight="1" x14ac:dyDescent="0.25">
      <c r="B21" s="56" t="s">
        <v>57</v>
      </c>
      <c r="C21" s="56"/>
      <c r="D21" s="40">
        <f>IF(D10&gt;0,(D10-IF(D15&gt;0,D9/D15,D10))/D10,0)</f>
        <v>-0.62466843501326308</v>
      </c>
      <c r="E21" s="40">
        <f>IF(E10&gt;0,(E10-IF(E15&gt;0,E9/E15,E10))/E10,0)</f>
        <v>0.18980102466341009</v>
      </c>
      <c r="F21" s="40">
        <f>IF(F10&gt;0,(F10-IF(F15&gt;0,F9/F15,F10))/F10,0)</f>
        <v>-3.9975012493753108</v>
      </c>
    </row>
    <row r="22" spans="2:6" ht="7.5" customHeight="1" x14ac:dyDescent="0.25"/>
    <row r="23" spans="2:6" ht="18" customHeight="1" x14ac:dyDescent="0.25">
      <c r="B23" s="9" t="s">
        <v>87</v>
      </c>
      <c r="C23" s="9"/>
      <c r="D23" s="9"/>
      <c r="E23" s="9"/>
      <c r="F23" s="9"/>
    </row>
    <row r="24" spans="2:6" ht="19.5" customHeight="1" x14ac:dyDescent="0.25">
      <c r="D24" s="42" t="str">
        <f>IF(D20&gt;0,"✅ Gewinn: "&amp;ROUND(D20,2)&amp;" €","🔴 Verlust: "&amp;ROUND(D20,2)&amp;" €")</f>
        <v>🔴 Verlust: -28260 €</v>
      </c>
      <c r="E24" s="42" t="str">
        <f>IF(E20&gt;0,"✅ Gewinn: "&amp;ROUND(E20,2)&amp;" €","🔴 Verlust: "&amp;ROUND(E20,2)&amp;" €")</f>
        <v>✅ Gewinn: 15930 €</v>
      </c>
      <c r="F24" s="42" t="str">
        <f>IF(F20&gt;0,"✅ Gewinn: "&amp;ROUND(F20,2)&amp;" €","🔴 Verlust: "&amp;ROUND(F20,2)&amp;" €")</f>
        <v>🔴 Verlust: -63992 €</v>
      </c>
    </row>
    <row r="25" spans="2:6" ht="7.5" customHeight="1" x14ac:dyDescent="0.25">
      <c r="B25" s="53"/>
      <c r="C25" s="53"/>
      <c r="D25" s="53"/>
      <c r="E25" s="53"/>
      <c r="F25" s="53"/>
    </row>
  </sheetData>
  <mergeCells count="20">
    <mergeCell ref="B19:C19"/>
    <mergeCell ref="B20:C20"/>
    <mergeCell ref="B21:C21"/>
    <mergeCell ref="B23:F23"/>
    <mergeCell ref="B25:F25"/>
    <mergeCell ref="B14:C14"/>
    <mergeCell ref="B15:C15"/>
    <mergeCell ref="B16:C16"/>
    <mergeCell ref="B17:C17"/>
    <mergeCell ref="B18:C18"/>
    <mergeCell ref="B8:C8"/>
    <mergeCell ref="B9:C9"/>
    <mergeCell ref="B10:C10"/>
    <mergeCell ref="B11:C11"/>
    <mergeCell ref="B13:F13"/>
    <mergeCell ref="A1:G1"/>
    <mergeCell ref="A2:G2"/>
    <mergeCell ref="A3:G3"/>
    <mergeCell ref="B6:F6"/>
    <mergeCell ref="B7:C7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showGridLines="0" zoomScaleNormal="100" workbookViewId="0">
      <selection activeCell="G20" sqref="G20"/>
    </sheetView>
  </sheetViews>
  <sheetFormatPr baseColWidth="10" defaultColWidth="8.7109375" defaultRowHeight="15" x14ac:dyDescent="0.25"/>
  <cols>
    <col min="1" max="1" width="1.5703125" customWidth="1"/>
    <col min="2" max="2" width="24" customWidth="1"/>
    <col min="3" max="3" width="78.140625" bestFit="1" customWidth="1"/>
    <col min="4" max="4" width="1.5703125" customWidth="1"/>
  </cols>
  <sheetData>
    <row r="1" spans="1:4" ht="3.75" customHeight="1" x14ac:dyDescent="0.25">
      <c r="A1" s="53"/>
      <c r="B1" s="53"/>
      <c r="C1" s="53"/>
      <c r="D1" s="53"/>
    </row>
    <row r="2" spans="1:4" ht="27.75" customHeight="1" x14ac:dyDescent="0.25">
      <c r="A2" s="54" t="s">
        <v>88</v>
      </c>
      <c r="B2" s="54"/>
      <c r="C2" s="54"/>
      <c r="D2" s="54"/>
    </row>
    <row r="4" spans="1:4" ht="19.5" customHeight="1" x14ac:dyDescent="0.25">
      <c r="B4" s="11" t="s">
        <v>89</v>
      </c>
      <c r="C4" s="11"/>
    </row>
    <row r="5" spans="1:4" ht="15.75" customHeight="1" x14ac:dyDescent="0.25">
      <c r="B5" s="43" t="s">
        <v>90</v>
      </c>
      <c r="C5" s="44" t="s">
        <v>91</v>
      </c>
    </row>
    <row r="6" spans="1:4" ht="15.75" customHeight="1" x14ac:dyDescent="0.25">
      <c r="B6" s="45" t="s">
        <v>92</v>
      </c>
      <c r="C6" s="46" t="s">
        <v>93</v>
      </c>
    </row>
    <row r="7" spans="1:4" ht="15.75" customHeight="1" x14ac:dyDescent="0.25">
      <c r="B7" s="43" t="s">
        <v>94</v>
      </c>
      <c r="C7" s="44" t="s">
        <v>95</v>
      </c>
    </row>
    <row r="8" spans="1:4" ht="15.75" customHeight="1" x14ac:dyDescent="0.25">
      <c r="B8" s="45" t="s">
        <v>96</v>
      </c>
      <c r="C8" s="46" t="s">
        <v>97</v>
      </c>
    </row>
    <row r="9" spans="1:4" ht="15.75" customHeight="1" x14ac:dyDescent="0.25">
      <c r="B9" s="43" t="s">
        <v>98</v>
      </c>
      <c r="C9" s="44" t="s">
        <v>99</v>
      </c>
    </row>
    <row r="10" spans="1:4" ht="15.75" customHeight="1" x14ac:dyDescent="0.25">
      <c r="B10" s="45" t="s">
        <v>100</v>
      </c>
      <c r="C10" s="46" t="s">
        <v>101</v>
      </c>
    </row>
    <row r="11" spans="1:4" ht="15.75" customHeight="1" x14ac:dyDescent="0.25">
      <c r="B11" s="43" t="s">
        <v>102</v>
      </c>
      <c r="C11" s="44" t="s">
        <v>103</v>
      </c>
    </row>
    <row r="12" spans="1:4" ht="15.75" customHeight="1" x14ac:dyDescent="0.25">
      <c r="B12" s="47"/>
      <c r="C12" s="48"/>
    </row>
    <row r="13" spans="1:4" ht="19.5" customHeight="1" x14ac:dyDescent="0.25">
      <c r="B13" s="11" t="s">
        <v>104</v>
      </c>
      <c r="C13" s="11"/>
    </row>
    <row r="14" spans="1:4" ht="15.75" customHeight="1" x14ac:dyDescent="0.25">
      <c r="B14" s="49" t="s">
        <v>105</v>
      </c>
      <c r="C14" s="50" t="s">
        <v>106</v>
      </c>
    </row>
    <row r="15" spans="1:4" ht="15.75" customHeight="1" x14ac:dyDescent="0.25">
      <c r="B15" s="45" t="s">
        <v>107</v>
      </c>
      <c r="C15" s="46" t="s">
        <v>108</v>
      </c>
    </row>
    <row r="16" spans="1:4" ht="15.75" customHeight="1" x14ac:dyDescent="0.25">
      <c r="B16" s="49" t="s">
        <v>109</v>
      </c>
      <c r="C16" s="50" t="s">
        <v>110</v>
      </c>
    </row>
    <row r="17" spans="2:3" ht="15.75" customHeight="1" x14ac:dyDescent="0.25">
      <c r="B17" s="45" t="s">
        <v>111</v>
      </c>
      <c r="C17" s="46" t="s">
        <v>112</v>
      </c>
    </row>
    <row r="18" spans="2:3" ht="15.75" customHeight="1" x14ac:dyDescent="0.25">
      <c r="B18" s="49" t="s">
        <v>113</v>
      </c>
      <c r="C18" s="50" t="s">
        <v>114</v>
      </c>
    </row>
    <row r="19" spans="2:3" ht="15.75" customHeight="1" x14ac:dyDescent="0.25">
      <c r="B19" s="45" t="s">
        <v>83</v>
      </c>
      <c r="C19" s="46" t="s">
        <v>115</v>
      </c>
    </row>
    <row r="20" spans="2:3" ht="15.75" customHeight="1" x14ac:dyDescent="0.25">
      <c r="B20" s="49" t="s">
        <v>116</v>
      </c>
      <c r="C20" s="50" t="s">
        <v>117</v>
      </c>
    </row>
    <row r="21" spans="2:3" ht="15.75" customHeight="1" x14ac:dyDescent="0.25">
      <c r="B21" s="45" t="s">
        <v>118</v>
      </c>
      <c r="C21" s="46" t="s">
        <v>119</v>
      </c>
    </row>
    <row r="22" spans="2:3" ht="15.75" customHeight="1" x14ac:dyDescent="0.25">
      <c r="B22" s="47"/>
      <c r="C22" s="48"/>
    </row>
    <row r="23" spans="2:3" ht="19.5" customHeight="1" x14ac:dyDescent="0.25">
      <c r="B23" s="11" t="s">
        <v>120</v>
      </c>
      <c r="C23" s="11"/>
    </row>
    <row r="24" spans="2:3" ht="15.75" customHeight="1" x14ac:dyDescent="0.25">
      <c r="B24" s="51" t="s">
        <v>121</v>
      </c>
      <c r="C24" s="52" t="s">
        <v>122</v>
      </c>
    </row>
    <row r="25" spans="2:3" ht="15.75" customHeight="1" x14ac:dyDescent="0.25">
      <c r="B25" s="45" t="s">
        <v>123</v>
      </c>
      <c r="C25" s="37" t="s">
        <v>124</v>
      </c>
    </row>
    <row r="26" spans="2:3" ht="15.75" customHeight="1" x14ac:dyDescent="0.25">
      <c r="B26" s="51" t="s">
        <v>125</v>
      </c>
      <c r="C26" s="52" t="s">
        <v>126</v>
      </c>
    </row>
    <row r="27" spans="2:3" ht="15.75" customHeight="1" x14ac:dyDescent="0.25">
      <c r="B27" s="45" t="s">
        <v>127</v>
      </c>
      <c r="C27" s="37" t="s">
        <v>128</v>
      </c>
    </row>
    <row r="28" spans="2:3" ht="15.75" customHeight="1" x14ac:dyDescent="0.25">
      <c r="B28" s="51" t="s">
        <v>116</v>
      </c>
      <c r="C28" s="52" t="s">
        <v>129</v>
      </c>
    </row>
    <row r="29" spans="2:3" ht="15.75" customHeight="1" x14ac:dyDescent="0.25">
      <c r="B29" s="45" t="s">
        <v>130</v>
      </c>
      <c r="C29" s="37" t="s">
        <v>131</v>
      </c>
    </row>
  </sheetData>
  <mergeCells count="5">
    <mergeCell ref="A1:D1"/>
    <mergeCell ref="A2:D2"/>
    <mergeCell ref="B4:C4"/>
    <mergeCell ref="B13:C13"/>
    <mergeCell ref="B23:C2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Break-Even-Analyse</vt:lpstr>
      <vt:lpstr>Mengentabelle &amp; Diagramm</vt:lpstr>
      <vt:lpstr>Szenarien-Vergleich</vt:lpstr>
      <vt:lpstr>Glossar &amp; 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3</cp:revision>
  <dcterms:created xsi:type="dcterms:W3CDTF">2026-05-10T10:39:35Z</dcterms:created>
  <dcterms:modified xsi:type="dcterms:W3CDTF">2026-05-10T10:44:45Z</dcterms:modified>
  <dc:language>en-US</dc:language>
</cp:coreProperties>
</file>