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ostenberechnung DIN 276\"/>
    </mc:Choice>
  </mc:AlternateContent>
  <xr:revisionPtr revIDLastSave="0" documentId="8_{77E506D9-5000-4D8B-88B3-5BC039CAF6F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eckblatt" sheetId="1" r:id="rId1"/>
    <sheet name="Kostenpositionen" sheetId="2" r:id="rId2"/>
    <sheet name="Zusammenfassung" sheetId="3" r:id="rId3"/>
    <sheet name="Listen" sheetId="4" r:id="rId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3" l="1"/>
  <c r="C19" i="3"/>
  <c r="C18" i="3"/>
  <c r="C17" i="3"/>
  <c r="C16" i="3"/>
  <c r="D15" i="3"/>
  <c r="H15" i="3" s="1"/>
  <c r="C15" i="3"/>
  <c r="C14" i="3"/>
  <c r="C13" i="3"/>
  <c r="C21" i="3" s="1"/>
  <c r="A8" i="3"/>
  <c r="L45" i="2"/>
  <c r="K45" i="2"/>
  <c r="J45" i="2"/>
  <c r="D45" i="2"/>
  <c r="C45" i="2"/>
  <c r="K44" i="2"/>
  <c r="J44" i="2"/>
  <c r="L44" i="2" s="1"/>
  <c r="D44" i="2"/>
  <c r="C44" i="2"/>
  <c r="K43" i="2"/>
  <c r="J43" i="2"/>
  <c r="L43" i="2" s="1"/>
  <c r="D43" i="2"/>
  <c r="C43" i="2"/>
  <c r="K42" i="2"/>
  <c r="J42" i="2"/>
  <c r="L42" i="2" s="1"/>
  <c r="D42" i="2"/>
  <c r="C42" i="2"/>
  <c r="L41" i="2"/>
  <c r="K41" i="2"/>
  <c r="J41" i="2"/>
  <c r="D41" i="2"/>
  <c r="C41" i="2"/>
  <c r="K40" i="2"/>
  <c r="J40" i="2"/>
  <c r="L40" i="2" s="1"/>
  <c r="D40" i="2"/>
  <c r="C40" i="2"/>
  <c r="K39" i="2"/>
  <c r="J39" i="2"/>
  <c r="L39" i="2" s="1"/>
  <c r="D39" i="2"/>
  <c r="C39" i="2"/>
  <c r="K38" i="2"/>
  <c r="J38" i="2"/>
  <c r="L38" i="2" s="1"/>
  <c r="D38" i="2"/>
  <c r="C38" i="2"/>
  <c r="L37" i="2"/>
  <c r="K37" i="2"/>
  <c r="J37" i="2"/>
  <c r="D37" i="2"/>
  <c r="C37" i="2"/>
  <c r="K36" i="2"/>
  <c r="J36" i="2"/>
  <c r="L36" i="2" s="1"/>
  <c r="D36" i="2"/>
  <c r="C36" i="2"/>
  <c r="K35" i="2"/>
  <c r="J35" i="2"/>
  <c r="L35" i="2" s="1"/>
  <c r="D35" i="2"/>
  <c r="C35" i="2"/>
  <c r="K34" i="2"/>
  <c r="J34" i="2"/>
  <c r="L34" i="2" s="1"/>
  <c r="D34" i="2"/>
  <c r="C34" i="2"/>
  <c r="L33" i="2"/>
  <c r="K33" i="2"/>
  <c r="J33" i="2"/>
  <c r="D33" i="2"/>
  <c r="C33" i="2"/>
  <c r="K32" i="2"/>
  <c r="J32" i="2"/>
  <c r="L32" i="2" s="1"/>
  <c r="D32" i="2"/>
  <c r="C32" i="2"/>
  <c r="K31" i="2"/>
  <c r="J31" i="2"/>
  <c r="L31" i="2" s="1"/>
  <c r="D31" i="2"/>
  <c r="C31" i="2"/>
  <c r="K30" i="2"/>
  <c r="J30" i="2"/>
  <c r="L30" i="2" s="1"/>
  <c r="D30" i="2"/>
  <c r="C30" i="2"/>
  <c r="L29" i="2"/>
  <c r="K29" i="2"/>
  <c r="J29" i="2"/>
  <c r="D29" i="2"/>
  <c r="C29" i="2"/>
  <c r="K28" i="2"/>
  <c r="J28" i="2"/>
  <c r="L28" i="2" s="1"/>
  <c r="D28" i="2"/>
  <c r="C28" i="2"/>
  <c r="K27" i="2"/>
  <c r="J27" i="2"/>
  <c r="L27" i="2" s="1"/>
  <c r="D27" i="2"/>
  <c r="C27" i="2"/>
  <c r="K26" i="2"/>
  <c r="J26" i="2"/>
  <c r="L26" i="2" s="1"/>
  <c r="D26" i="2"/>
  <c r="C26" i="2"/>
  <c r="L25" i="2"/>
  <c r="K25" i="2"/>
  <c r="J25" i="2"/>
  <c r="D25" i="2"/>
  <c r="C25" i="2"/>
  <c r="K24" i="2"/>
  <c r="J24" i="2"/>
  <c r="L24" i="2" s="1"/>
  <c r="D24" i="2"/>
  <c r="C24" i="2"/>
  <c r="K23" i="2"/>
  <c r="J23" i="2"/>
  <c r="L23" i="2" s="1"/>
  <c r="D23" i="2"/>
  <c r="C23" i="2"/>
  <c r="K22" i="2"/>
  <c r="J22" i="2"/>
  <c r="L22" i="2" s="1"/>
  <c r="D22" i="2"/>
  <c r="C22" i="2"/>
  <c r="L21" i="2"/>
  <c r="K21" i="2"/>
  <c r="J21" i="2"/>
  <c r="D21" i="2"/>
  <c r="C21" i="2"/>
  <c r="K20" i="2"/>
  <c r="J20" i="2"/>
  <c r="L20" i="2" s="1"/>
  <c r="D20" i="2"/>
  <c r="C20" i="2"/>
  <c r="K19" i="2"/>
  <c r="J19" i="2"/>
  <c r="L19" i="2" s="1"/>
  <c r="D19" i="2"/>
  <c r="C19" i="2"/>
  <c r="K18" i="2"/>
  <c r="J18" i="2"/>
  <c r="L18" i="2" s="1"/>
  <c r="D18" i="2"/>
  <c r="C18" i="2"/>
  <c r="L17" i="2"/>
  <c r="K17" i="2"/>
  <c r="J17" i="2"/>
  <c r="D17" i="2"/>
  <c r="C17" i="2"/>
  <c r="K16" i="2"/>
  <c r="J16" i="2"/>
  <c r="L16" i="2" s="1"/>
  <c r="D16" i="2"/>
  <c r="C16" i="2"/>
  <c r="K15" i="2"/>
  <c r="J15" i="2"/>
  <c r="L15" i="2" s="1"/>
  <c r="D15" i="2"/>
  <c r="C15" i="2"/>
  <c r="K14" i="2"/>
  <c r="J14" i="2"/>
  <c r="L14" i="2" s="1"/>
  <c r="D14" i="2"/>
  <c r="C14" i="2"/>
  <c r="L13" i="2"/>
  <c r="K13" i="2"/>
  <c r="J13" i="2"/>
  <c r="D13" i="2"/>
  <c r="C13" i="2"/>
  <c r="K12" i="2"/>
  <c r="J12" i="2"/>
  <c r="L12" i="2" s="1"/>
  <c r="D12" i="2"/>
  <c r="C12" i="2"/>
  <c r="K11" i="2"/>
  <c r="J11" i="2"/>
  <c r="L11" i="2" s="1"/>
  <c r="D11" i="2"/>
  <c r="C11" i="2"/>
  <c r="K10" i="2"/>
  <c r="J10" i="2"/>
  <c r="L10" i="2" s="1"/>
  <c r="D10" i="2"/>
  <c r="C10" i="2"/>
  <c r="L9" i="2"/>
  <c r="K9" i="2"/>
  <c r="J9" i="2"/>
  <c r="D9" i="2"/>
  <c r="C9" i="2"/>
  <c r="K8" i="2"/>
  <c r="J8" i="2"/>
  <c r="L8" i="2" s="1"/>
  <c r="D8" i="2"/>
  <c r="C8" i="2"/>
  <c r="K7" i="2"/>
  <c r="J7" i="2"/>
  <c r="L7" i="2" s="1"/>
  <c r="D7" i="2"/>
  <c r="C7" i="2"/>
  <c r="K6" i="2"/>
  <c r="J6" i="2"/>
  <c r="L6" i="2" s="1"/>
  <c r="D6" i="2"/>
  <c r="C6" i="2"/>
  <c r="D18" i="3" s="1"/>
  <c r="F18" i="3" l="1"/>
  <c r="G18" i="3" s="1"/>
  <c r="H18" i="3"/>
  <c r="G4" i="3"/>
  <c r="D4" i="3"/>
  <c r="D19" i="3"/>
  <c r="F19" i="3" s="1"/>
  <c r="D13" i="3"/>
  <c r="H13" i="3"/>
  <c r="D17" i="3"/>
  <c r="F17" i="3" s="1"/>
  <c r="G17" i="3" s="1"/>
  <c r="F15" i="3"/>
  <c r="G15" i="3" s="1"/>
  <c r="G19" i="3"/>
  <c r="A4" i="3"/>
  <c r="D8" i="3" s="1"/>
  <c r="D16" i="3"/>
  <c r="F16" i="3" s="1"/>
  <c r="G16" i="3" s="1"/>
  <c r="D20" i="3"/>
  <c r="F20" i="3" s="1"/>
  <c r="G20" i="3" s="1"/>
  <c r="D14" i="3"/>
  <c r="D21" i="3" l="1"/>
  <c r="F13" i="3"/>
  <c r="G13" i="3" s="1"/>
  <c r="H14" i="3"/>
  <c r="F14" i="3"/>
  <c r="G14" i="3" s="1"/>
  <c r="H16" i="3"/>
  <c r="H20" i="3"/>
  <c r="G8" i="3"/>
  <c r="H19" i="3"/>
  <c r="H17" i="3"/>
  <c r="E18" i="3" l="1"/>
  <c r="E21" i="3"/>
  <c r="E16" i="3"/>
  <c r="F21" i="3"/>
  <c r="G21" i="3" s="1"/>
  <c r="E14" i="3"/>
  <c r="E13" i="3"/>
  <c r="E19" i="3"/>
  <c r="E15" i="3"/>
  <c r="E17" i="3"/>
  <c r="E20" i="3"/>
  <c r="H21" i="3"/>
</calcChain>
</file>

<file path=xl/sharedStrings.xml><?xml version="1.0" encoding="utf-8"?>
<sst xmlns="http://schemas.openxmlformats.org/spreadsheetml/2006/main" count="277" uniqueCount="187">
  <si>
    <t>Kostenberechnung nach DIN 276</t>
  </si>
  <si>
    <t>Excel Vorlage für Bauprojekte</t>
  </si>
  <si>
    <t>Projektdaten</t>
  </si>
  <si>
    <t>Projektname</t>
  </si>
  <si>
    <t>Neubau Wohngebäude</t>
  </si>
  <si>
    <t>Bauherr</t>
  </si>
  <si>
    <t>Muster GmbH</t>
  </si>
  <si>
    <t>Objekt / Bauvorhaben</t>
  </si>
  <si>
    <t>Mehrfamilienhaus mit Tiefgarage</t>
  </si>
  <si>
    <t>Adresse</t>
  </si>
  <si>
    <t>Musterstraße 12, 10115 Berlin</t>
  </si>
  <si>
    <t>Bearbeiter</t>
  </si>
  <si>
    <t>Max Mustermann</t>
  </si>
  <si>
    <t>Verantwortlicher</t>
  </si>
  <si>
    <t>Projektleitung</t>
  </si>
  <si>
    <t>Planungsphase</t>
  </si>
  <si>
    <t>Kostenberechnung</t>
  </si>
  <si>
    <t>Version</t>
  </si>
  <si>
    <t>1.0</t>
  </si>
  <si>
    <t>Datum</t>
  </si>
  <si>
    <t>Mehrwertsteuer %</t>
  </si>
  <si>
    <t>Gesamtbudget netto</t>
  </si>
  <si>
    <t>Notizen</t>
  </si>
  <si>
    <t>Diese Vorlage dient als Arbeitsgrundlage. Bitte prüfen Sie projektspezifische Anforderungen und die jeweils gültige DIN-Norm.</t>
  </si>
  <si>
    <t>Hinweis: Tragen Sie zuerst die Projektdaten ein. Erfassen Sie anschließend alle Kostenpositionen in der Tabelle „Kostenpositionen“. Die Zusammenfassung wird automatisch berechnet.</t>
  </si>
  <si>
    <t>Kostenpositionen nach DIN 276</t>
  </si>
  <si>
    <t>Erfassen Sie hier die einzelnen Kostenpositionen. Die Kostengruppe, Bezeichnung, Netto- und Bruttosummen werden automatisch berechnet. Neue Werte können frei editiert werden; das Blatt ist nicht geschützt.</t>
  </si>
  <si>
    <t>Pos.-Nr.</t>
  </si>
  <si>
    <t>KG</t>
  </si>
  <si>
    <t>KG Hauptgruppe</t>
  </si>
  <si>
    <t>KG Bezeichnung</t>
  </si>
  <si>
    <t>Leistung / Position</t>
  </si>
  <si>
    <t>Beschreibung</t>
  </si>
  <si>
    <t>Menge</t>
  </si>
  <si>
    <t>Einheit</t>
  </si>
  <si>
    <t>Einzelpreis netto (€)</t>
  </si>
  <si>
    <t>Summe netto (€)</t>
  </si>
  <si>
    <t>MwSt. %</t>
  </si>
  <si>
    <t>Summe brutto (€)</t>
  </si>
  <si>
    <t>Quelle / Angebot</t>
  </si>
  <si>
    <t>Verantwortlich</t>
  </si>
  <si>
    <t>Status</t>
  </si>
  <si>
    <t>Bemerkungen</t>
  </si>
  <si>
    <t>Grundstückskauf</t>
  </si>
  <si>
    <t>Kaufpreis gemäß Entwurf</t>
  </si>
  <si>
    <t>pauschal</t>
  </si>
  <si>
    <t>Kostenschätzung</t>
  </si>
  <si>
    <t>Geprüft</t>
  </si>
  <si>
    <t>Annahme für Beispielprojekt</t>
  </si>
  <si>
    <t>Notar und Grunderwerbsteuer</t>
  </si>
  <si>
    <t>Nebenkosten Grundstückserwerb</t>
  </si>
  <si>
    <t>Erfahrungswert</t>
  </si>
  <si>
    <t>Controlling</t>
  </si>
  <si>
    <t>Geschätzt</t>
  </si>
  <si>
    <t>Baustelleneinrichtung</t>
  </si>
  <si>
    <t>Herrichten der Baustelle</t>
  </si>
  <si>
    <t>Richtwert</t>
  </si>
  <si>
    <t>Aushub Baugrube</t>
  </si>
  <si>
    <t>Erdarbeiten inklusive Abfuhr</t>
  </si>
  <si>
    <t>m³</t>
  </si>
  <si>
    <t>Angebot 01</t>
  </si>
  <si>
    <t>Architektur</t>
  </si>
  <si>
    <t>Angebot liegt vor</t>
  </si>
  <si>
    <t>Gründung</t>
  </si>
  <si>
    <t>Bodenplatte und Streifenfundamente</t>
  </si>
  <si>
    <t>m²</t>
  </si>
  <si>
    <t>LV-Entwurf</t>
  </si>
  <si>
    <t>Außenwände</t>
  </si>
  <si>
    <t>Mauerwerk / Dämmung / Putz</t>
  </si>
  <si>
    <t>Kostenkennwert</t>
  </si>
  <si>
    <t>Innenwände</t>
  </si>
  <si>
    <t>Nichttragende Innenwände</t>
  </si>
  <si>
    <t>Offen</t>
  </si>
  <si>
    <t>Geschossdecken</t>
  </si>
  <si>
    <t>Stahlbetondecken</t>
  </si>
  <si>
    <t>Dachkonstruktion</t>
  </si>
  <si>
    <t>Flachdach inklusive Abdichtung</t>
  </si>
  <si>
    <t>Angebot 02</t>
  </si>
  <si>
    <t>Sanitärinstallation</t>
  </si>
  <si>
    <t>Abwasser-, Wasser- und Gasanlagen</t>
  </si>
  <si>
    <t>TGA-Schätzung</t>
  </si>
  <si>
    <t>TGA</t>
  </si>
  <si>
    <t>Heizungsanlage</t>
  </si>
  <si>
    <t>Wärmepumpe und Verteilung</t>
  </si>
  <si>
    <t>Elektroinstallation</t>
  </si>
  <si>
    <t>Starkstrom, Beleuchtung, Unterverteilungen</t>
  </si>
  <si>
    <t>Außenwege</t>
  </si>
  <si>
    <t>Oberbau und Pflasterflächen</t>
  </si>
  <si>
    <t>Vegetationsflächen</t>
  </si>
  <si>
    <t>Rasen, Pflanzflächen, Bäume</t>
  </si>
  <si>
    <t>Architektenleistungen</t>
  </si>
  <si>
    <t>Objektplanung</t>
  </si>
  <si>
    <t>Honoraransatz</t>
  </si>
  <si>
    <t>Finanzierungsnebenkosten</t>
  </si>
  <si>
    <t>Bearbeitungs- und Bereitstellungsgebühren</t>
  </si>
  <si>
    <t>Bankannahme</t>
  </si>
  <si>
    <t>Zusammenfassung der Kosten nach DIN 276</t>
  </si>
  <si>
    <t>Gesamtkosten netto</t>
  </si>
  <si>
    <t>MwSt.</t>
  </si>
  <si>
    <t>Gesamtkosten brutto</t>
  </si>
  <si>
    <t>Abweichung zum Budget</t>
  </si>
  <si>
    <t>Budgetstatus</t>
  </si>
  <si>
    <t>Kostengruppe</t>
  </si>
  <si>
    <t>Budget netto (€)</t>
  </si>
  <si>
    <t>Ist-Kosten netto (€)</t>
  </si>
  <si>
    <t>Anteil an Gesamtkosten</t>
  </si>
  <si>
    <t>Abweichung (€)</t>
  </si>
  <si>
    <t>Abweichung (%)</t>
  </si>
  <si>
    <t>Grundstück</t>
  </si>
  <si>
    <t>Vorbereitende Maßnahmen</t>
  </si>
  <si>
    <t>Bauwerk – Baukonstruktionen</t>
  </si>
  <si>
    <t>Bauwerk – Technische Anlagen</t>
  </si>
  <si>
    <t>Außenanlagen und Freiflächen</t>
  </si>
  <si>
    <t>Ausstattung und Kunstwerke</t>
  </si>
  <si>
    <t>Baunebenkosten</t>
  </si>
  <si>
    <t>Finanzierung</t>
  </si>
  <si>
    <t>Gesamt</t>
  </si>
  <si>
    <t>Hinweis: Die Budgets in Spalte C sind Vorschlagswerte und können direkt überschrieben werden. Die Ist-Kosten werden automatisch aus der Tabelle „Kostenpositionen“ berechnet.</t>
  </si>
  <si>
    <t>Listen und Zuordnungen</t>
  </si>
  <si>
    <t>Bezeichnung</t>
  </si>
  <si>
    <t>Hauptgruppe</t>
  </si>
  <si>
    <t>Einheiten</t>
  </si>
  <si>
    <t>Planungsphasen</t>
  </si>
  <si>
    <t>Statuswerte</t>
  </si>
  <si>
    <t>Verantwortliche</t>
  </si>
  <si>
    <t>Kostenrahmen</t>
  </si>
  <si>
    <t>Grundstückswert</t>
  </si>
  <si>
    <t>Grundstücksnebenkosten</t>
  </si>
  <si>
    <t>m</t>
  </si>
  <si>
    <t>Rechte Dritter</t>
  </si>
  <si>
    <t>Stück</t>
  </si>
  <si>
    <t>Kostenvoranschlag</t>
  </si>
  <si>
    <t>Kostenanschlag</t>
  </si>
  <si>
    <t>Beauftragt</t>
  </si>
  <si>
    <t>Herrichten</t>
  </si>
  <si>
    <t>kg</t>
  </si>
  <si>
    <t>Kostenfeststellung</t>
  </si>
  <si>
    <t>Extern</t>
  </si>
  <si>
    <t>Öffentliche Erschließung</t>
  </si>
  <si>
    <t>t</t>
  </si>
  <si>
    <t>Nichtöffentliche Erschließung</t>
  </si>
  <si>
    <t>lfm</t>
  </si>
  <si>
    <t>Ausgleichsmaßnahmen und -abgaben</t>
  </si>
  <si>
    <t>h</t>
  </si>
  <si>
    <t>Übergangsmaßnahmen</t>
  </si>
  <si>
    <t>Tag</t>
  </si>
  <si>
    <t>Baugrube / Erdbau</t>
  </si>
  <si>
    <t>Gründung / Unterbau</t>
  </si>
  <si>
    <t>Außenwände / Vertikale Baukonstruktionen, außen</t>
  </si>
  <si>
    <t>Innenwände / Vertikale Baukonstruktionen, innen</t>
  </si>
  <si>
    <t>Decken / Horizontale Baukonstruktionen</t>
  </si>
  <si>
    <t>Dächer</t>
  </si>
  <si>
    <t>Infrastrukturanlagen</t>
  </si>
  <si>
    <t>Baukonstruktive Einbauten</t>
  </si>
  <si>
    <t>Sonstige Maßnahmen für Baukonstruktionen</t>
  </si>
  <si>
    <t>Abwasser-, Wasser-, Gasanlagen</t>
  </si>
  <si>
    <t>Wärmeversorgungsanlagen</t>
  </si>
  <si>
    <t>Raumlufttechnische Anlagen</t>
  </si>
  <si>
    <t>Elektrische Anlagen</t>
  </si>
  <si>
    <t>Kommunikations-, sicherheits- und informationstechnische Anlagen</t>
  </si>
  <si>
    <t>Förderanlagen</t>
  </si>
  <si>
    <t>Nutzungsspezifische und verfahrenstechnische Anlagen</t>
  </si>
  <si>
    <t>Gebäude- und Anlagenautomation</t>
  </si>
  <si>
    <t>Sonstige technische Anlagen</t>
  </si>
  <si>
    <t>Erdbau</t>
  </si>
  <si>
    <t>Oberbau / Deckschichten</t>
  </si>
  <si>
    <t>Baukonstruktionen</t>
  </si>
  <si>
    <t>Technische Anlagen</t>
  </si>
  <si>
    <t>Einbauten in Außenanlagen und Freiflächen</t>
  </si>
  <si>
    <t>Wasserflächen</t>
  </si>
  <si>
    <t>Sonstige Maßnahmen für Außenanlagen und Freiflächen</t>
  </si>
  <si>
    <t>Allgemeine Ausstattung</t>
  </si>
  <si>
    <t>Besondere Ausstattung</t>
  </si>
  <si>
    <t>Informationstechnische Ausstattung</t>
  </si>
  <si>
    <t>Künstlerische Ausstattung</t>
  </si>
  <si>
    <t>Sonstige Ausstattung</t>
  </si>
  <si>
    <t>Bauherrenaufgaben</t>
  </si>
  <si>
    <t>Vorbereitung der Objektplanung</t>
  </si>
  <si>
    <t>Architekten- und Ingenieurleistungen</t>
  </si>
  <si>
    <t>Fachplanung</t>
  </si>
  <si>
    <t>Künstlerische Leistungen</t>
  </si>
  <si>
    <t>Allgemeine Baunebenkosten</t>
  </si>
  <si>
    <t>Sonstige Baunebenkosten</t>
  </si>
  <si>
    <t>Fremdkapitalzinsen</t>
  </si>
  <si>
    <t>Eigenkapitalzinsen</t>
  </si>
  <si>
    <t>Bürgschaften</t>
  </si>
  <si>
    <t>Sonstige Finanzierungskosten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</si>
</sst>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\€"/>
  </numFmts>
  <fonts count="12" x14ac:knownFonts="1">
    <font>
      <sz val="11"/>
      <name val="Carlito"/>
    </font>
    <font>
      <b/>
      <sz val="20"/>
      <color rgb="FFFFFFFF"/>
      <name val="Aptos"/>
    </font>
    <font>
      <b/>
      <sz val="12"/>
      <color rgb="FFFFFFFF"/>
      <name val="Aptos"/>
    </font>
    <font>
      <b/>
      <sz val="10"/>
      <color rgb="FF1F2937"/>
      <name val="Aptos"/>
    </font>
    <font>
      <sz val="10"/>
      <color rgb="FF1F2937"/>
      <name val="Aptos"/>
    </font>
    <font>
      <b/>
      <sz val="11"/>
      <color rgb="FFFFFFFF"/>
      <name val="Aptos"/>
    </font>
    <font>
      <b/>
      <sz val="18"/>
      <color rgb="FFFFFFFF"/>
      <name val="Aptos"/>
    </font>
    <font>
      <b/>
      <sz val="10"/>
      <color rgb="FFFFFFFF"/>
      <name val="Aptos"/>
    </font>
    <font>
      <b/>
      <sz val="15"/>
      <color rgb="FF1F2937"/>
      <name val="Aptos"/>
    </font>
    <font>
      <sz val="10"/>
      <name val="Aptos"/>
    </font>
    <font>
      <sz val="11"/>
      <name val="Carlito"/>
    </font>
    <font>
      <b/>
      <sz val="25"/>
      <color rgb="FFFFFFFF"/>
      <name val="Aptos"/>
      <family val="2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3F4"/>
      </patternFill>
    </fill>
    <fill>
      <patternFill patternType="solid">
        <fgColor rgb="FFFFFFFF"/>
      </patternFill>
    </fill>
    <fill>
      <patternFill patternType="solid">
        <fgColor rgb="FFF6FAFA"/>
      </patternFill>
    </fill>
    <fill>
      <patternFill patternType="solid">
        <fgColor rgb="FFEEF3F6"/>
      </patternFill>
    </fill>
    <fill>
      <patternFill patternType="solid">
        <fgColor rgb="FFF7FBF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C7D3D6"/>
      </left>
      <right style="thin">
        <color rgb="FFC7D3D6"/>
      </right>
      <top style="thin">
        <color rgb="FFC7D3D6"/>
      </top>
      <bottom style="thin">
        <color rgb="FFC7D3D6"/>
      </bottom>
      <diagonal/>
    </border>
    <border>
      <left style="thin">
        <color rgb="FFC7D3D6"/>
      </left>
      <right/>
      <top style="thin">
        <color rgb="FFC7D3D6"/>
      </top>
      <bottom/>
      <diagonal/>
    </border>
    <border>
      <left/>
      <right/>
      <top style="thin">
        <color rgb="FFC7D3D6"/>
      </top>
      <bottom/>
      <diagonal/>
    </border>
    <border>
      <left/>
      <right style="thin">
        <color rgb="FFC7D3D6"/>
      </right>
      <top style="thin">
        <color rgb="FFC7D3D6"/>
      </top>
      <bottom/>
      <diagonal/>
    </border>
    <border>
      <left style="thin">
        <color rgb="FFC7D3D6"/>
      </left>
      <right/>
      <top/>
      <bottom/>
      <diagonal/>
    </border>
    <border>
      <left/>
      <right style="thin">
        <color rgb="FFC7D3D6"/>
      </right>
      <top/>
      <bottom/>
      <diagonal/>
    </border>
    <border>
      <left style="thin">
        <color rgb="FFC7D3D6"/>
      </left>
      <right/>
      <top/>
      <bottom style="thin">
        <color rgb="FFC7D3D6"/>
      </bottom>
      <diagonal/>
    </border>
    <border>
      <left/>
      <right/>
      <top/>
      <bottom style="thin">
        <color rgb="FFC7D3D6"/>
      </bottom>
      <diagonal/>
    </border>
    <border>
      <left/>
      <right style="thin">
        <color rgb="FFC7D3D6"/>
      </right>
      <top/>
      <bottom style="thin">
        <color rgb="FFC7D3D6"/>
      </bottom>
      <diagonal/>
    </border>
    <border>
      <left style="thin">
        <color rgb="FFD7DEE2"/>
      </left>
      <right style="thin">
        <color rgb="FFD7DEE2"/>
      </right>
      <top style="thin">
        <color rgb="FFD7DEE2"/>
      </top>
      <bottom style="thin">
        <color rgb="FFD7DEE2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2">
    <xf numFmtId="0" fontId="0" fillId="0" borderId="0"/>
    <xf numFmtId="0" fontId="10" fillId="0" borderId="0"/>
  </cellStyleXfs>
  <cellXfs count="66">
    <xf numFmtId="0" fontId="0" fillId="0" borderId="0" xfId="0"/>
    <xf numFmtId="0" fontId="3" fillId="4" borderId="1" xfId="1" applyFont="1" applyFill="1" applyBorder="1" applyAlignment="1">
      <alignment vertical="center"/>
    </xf>
    <xf numFmtId="0" fontId="7" fillId="2" borderId="0" xfId="1" applyFont="1" applyFill="1" applyAlignment="1">
      <alignment horizontal="center"/>
    </xf>
    <xf numFmtId="0" fontId="4" fillId="0" borderId="10" xfId="1" applyFont="1" applyBorder="1"/>
    <xf numFmtId="0" fontId="7" fillId="3" borderId="0" xfId="1" applyFont="1" applyFill="1" applyAlignment="1">
      <alignment horizontal="center"/>
    </xf>
    <xf numFmtId="0" fontId="7" fillId="2" borderId="11" xfId="1" applyFont="1" applyFill="1" applyBorder="1" applyAlignment="1">
      <alignment horizontal="center" vertical="center" wrapText="1"/>
    </xf>
    <xf numFmtId="0" fontId="4" fillId="0" borderId="10" xfId="1" applyFont="1" applyBorder="1" applyAlignment="1">
      <alignment vertical="center"/>
    </xf>
    <xf numFmtId="0" fontId="4" fillId="0" borderId="10" xfId="1" applyFont="1" applyBorder="1" applyAlignment="1">
      <alignment vertical="center" wrapText="1"/>
    </xf>
    <xf numFmtId="4" fontId="4" fillId="0" borderId="10" xfId="1" applyNumberFormat="1" applyFont="1" applyBorder="1" applyAlignment="1">
      <alignment vertical="center"/>
    </xf>
    <xf numFmtId="165" fontId="4" fillId="0" borderId="10" xfId="1" applyNumberFormat="1" applyFont="1" applyBorder="1" applyAlignment="1">
      <alignment vertical="center"/>
    </xf>
    <xf numFmtId="10" fontId="4" fillId="0" borderId="10" xfId="1" applyNumberFormat="1" applyFont="1" applyBorder="1" applyAlignment="1">
      <alignment vertical="center"/>
    </xf>
    <xf numFmtId="0" fontId="4" fillId="8" borderId="10" xfId="1" applyFont="1" applyFill="1" applyBorder="1" applyAlignment="1">
      <alignment vertical="center"/>
    </xf>
    <xf numFmtId="165" fontId="4" fillId="8" borderId="10" xfId="1" applyNumberFormat="1" applyFont="1" applyFill="1" applyBorder="1" applyAlignment="1">
      <alignment vertical="center"/>
    </xf>
    <xf numFmtId="10" fontId="4" fillId="8" borderId="10" xfId="1" applyNumberFormat="1" applyFont="1" applyFill="1" applyBorder="1" applyAlignment="1">
      <alignment vertical="center"/>
    </xf>
    <xf numFmtId="165" fontId="3" fillId="4" borderId="1" xfId="1" applyNumberFormat="1" applyFont="1" applyFill="1" applyBorder="1" applyAlignment="1">
      <alignment vertical="center"/>
    </xf>
    <xf numFmtId="10" fontId="3" fillId="4" borderId="1" xfId="1" applyNumberFormat="1" applyFont="1" applyFill="1" applyBorder="1" applyAlignment="1">
      <alignment vertical="center"/>
    </xf>
    <xf numFmtId="0" fontId="9" fillId="0" borderId="0" xfId="1" applyFont="1"/>
    <xf numFmtId="0" fontId="1" fillId="2" borderId="0" xfId="1" applyFont="1" applyFill="1" applyAlignment="1">
      <alignment horizontal="center" vertical="center"/>
    </xf>
    <xf numFmtId="0" fontId="2" fillId="3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left" vertical="center"/>
    </xf>
    <xf numFmtId="0" fontId="4" fillId="5" borderId="1" xfId="1" applyFont="1" applyFill="1" applyBorder="1" applyAlignment="1">
      <alignment vertical="center"/>
    </xf>
    <xf numFmtId="164" fontId="4" fillId="5" borderId="1" xfId="1" applyNumberFormat="1" applyFont="1" applyFill="1" applyBorder="1" applyAlignment="1">
      <alignment vertical="center"/>
    </xf>
    <xf numFmtId="10" fontId="4" fillId="5" borderId="1" xfId="1" applyNumberFormat="1" applyFont="1" applyFill="1" applyBorder="1" applyAlignment="1">
      <alignment vertical="center"/>
    </xf>
    <xf numFmtId="165" fontId="4" fillId="5" borderId="1" xfId="1" applyNumberFormat="1" applyFont="1" applyFill="1" applyBorder="1" applyAlignment="1">
      <alignment vertical="center"/>
    </xf>
    <xf numFmtId="0" fontId="5" fillId="2" borderId="0" xfId="1" applyFont="1" applyFill="1"/>
    <xf numFmtId="0" fontId="4" fillId="6" borderId="2" xfId="1" applyFont="1" applyFill="1" applyBorder="1" applyAlignment="1">
      <alignment vertical="top" wrapText="1"/>
    </xf>
    <xf numFmtId="0" fontId="4" fillId="6" borderId="3" xfId="1" applyFont="1" applyFill="1" applyBorder="1" applyAlignment="1">
      <alignment vertical="top" wrapText="1"/>
    </xf>
    <xf numFmtId="0" fontId="4" fillId="6" borderId="4" xfId="1" applyFont="1" applyFill="1" applyBorder="1" applyAlignment="1">
      <alignment vertical="top" wrapText="1"/>
    </xf>
    <xf numFmtId="0" fontId="4" fillId="6" borderId="5" xfId="1" applyFont="1" applyFill="1" applyBorder="1" applyAlignment="1">
      <alignment vertical="top" wrapText="1"/>
    </xf>
    <xf numFmtId="0" fontId="4" fillId="6" borderId="0" xfId="1" applyFont="1" applyFill="1" applyAlignment="1">
      <alignment vertical="top" wrapText="1"/>
    </xf>
    <xf numFmtId="0" fontId="4" fillId="6" borderId="6" xfId="1" applyFont="1" applyFill="1" applyBorder="1" applyAlignment="1">
      <alignment vertical="top" wrapText="1"/>
    </xf>
    <xf numFmtId="0" fontId="4" fillId="6" borderId="7" xfId="1" applyFont="1" applyFill="1" applyBorder="1" applyAlignment="1">
      <alignment vertical="top" wrapText="1"/>
    </xf>
    <xf numFmtId="0" fontId="4" fillId="6" borderId="8" xfId="1" applyFont="1" applyFill="1" applyBorder="1" applyAlignment="1">
      <alignment vertical="top" wrapText="1"/>
    </xf>
    <xf numFmtId="0" fontId="4" fillId="6" borderId="9" xfId="1" applyFont="1" applyFill="1" applyBorder="1" applyAlignment="1">
      <alignment vertical="top" wrapText="1"/>
    </xf>
    <xf numFmtId="0" fontId="4" fillId="7" borderId="2" xfId="1" applyFont="1" applyFill="1" applyBorder="1" applyAlignment="1">
      <alignment vertical="top" wrapText="1"/>
    </xf>
    <xf numFmtId="0" fontId="4" fillId="7" borderId="3" xfId="1" applyFont="1" applyFill="1" applyBorder="1" applyAlignment="1">
      <alignment vertical="top" wrapText="1"/>
    </xf>
    <xf numFmtId="0" fontId="4" fillId="7" borderId="4" xfId="1" applyFont="1" applyFill="1" applyBorder="1" applyAlignment="1">
      <alignment vertical="top" wrapText="1"/>
    </xf>
    <xf numFmtId="0" fontId="4" fillId="7" borderId="5" xfId="1" applyFont="1" applyFill="1" applyBorder="1" applyAlignment="1">
      <alignment vertical="top" wrapText="1"/>
    </xf>
    <xf numFmtId="0" fontId="4" fillId="7" borderId="0" xfId="1" applyFont="1" applyFill="1" applyAlignment="1">
      <alignment vertical="top" wrapText="1"/>
    </xf>
    <xf numFmtId="0" fontId="4" fillId="7" borderId="6" xfId="1" applyFont="1" applyFill="1" applyBorder="1" applyAlignment="1">
      <alignment vertical="top" wrapText="1"/>
    </xf>
    <xf numFmtId="0" fontId="4" fillId="7" borderId="7" xfId="1" applyFont="1" applyFill="1" applyBorder="1" applyAlignment="1">
      <alignment vertical="top" wrapText="1"/>
    </xf>
    <xf numFmtId="0" fontId="4" fillId="7" borderId="8" xfId="1" applyFont="1" applyFill="1" applyBorder="1" applyAlignment="1">
      <alignment vertical="top" wrapText="1"/>
    </xf>
    <xf numFmtId="0" fontId="4" fillId="7" borderId="9" xfId="1" applyFont="1" applyFill="1" applyBorder="1" applyAlignment="1">
      <alignment vertical="top" wrapText="1"/>
    </xf>
    <xf numFmtId="0" fontId="6" fillId="2" borderId="0" xfId="1" applyFont="1" applyFill="1" applyAlignment="1">
      <alignment horizontal="center" vertical="center"/>
    </xf>
    <xf numFmtId="0" fontId="4" fillId="7" borderId="2" xfId="1" applyFont="1" applyFill="1" applyBorder="1" applyAlignment="1">
      <alignment vertical="center" wrapText="1"/>
    </xf>
    <xf numFmtId="0" fontId="4" fillId="7" borderId="3" xfId="1" applyFont="1" applyFill="1" applyBorder="1" applyAlignment="1">
      <alignment vertical="center" wrapText="1"/>
    </xf>
    <xf numFmtId="0" fontId="4" fillId="7" borderId="4" xfId="1" applyFont="1" applyFill="1" applyBorder="1" applyAlignment="1">
      <alignment vertical="center" wrapText="1"/>
    </xf>
    <xf numFmtId="0" fontId="4" fillId="7" borderId="7" xfId="1" applyFont="1" applyFill="1" applyBorder="1" applyAlignment="1">
      <alignment vertical="center" wrapText="1"/>
    </xf>
    <xf numFmtId="0" fontId="4" fillId="7" borderId="8" xfId="1" applyFont="1" applyFill="1" applyBorder="1" applyAlignment="1">
      <alignment vertical="center" wrapText="1"/>
    </xf>
    <xf numFmtId="0" fontId="4" fillId="7" borderId="9" xfId="1" applyFont="1" applyFill="1" applyBorder="1" applyAlignment="1">
      <alignment vertical="center" wrapText="1"/>
    </xf>
    <xf numFmtId="0" fontId="6" fillId="2" borderId="0" xfId="1" applyFont="1" applyFill="1" applyAlignment="1">
      <alignment horizontal="center"/>
    </xf>
    <xf numFmtId="0" fontId="7" fillId="3" borderId="0" xfId="1" applyFont="1" applyFill="1" applyAlignment="1">
      <alignment horizontal="center" vertical="center"/>
    </xf>
    <xf numFmtId="165" fontId="8" fillId="6" borderId="2" xfId="1" applyNumberFormat="1" applyFont="1" applyFill="1" applyBorder="1" applyAlignment="1">
      <alignment horizontal="center" vertical="center"/>
    </xf>
    <xf numFmtId="165" fontId="8" fillId="6" borderId="3" xfId="1" applyNumberFormat="1" applyFont="1" applyFill="1" applyBorder="1" applyAlignment="1">
      <alignment horizontal="center" vertical="center"/>
    </xf>
    <xf numFmtId="165" fontId="8" fillId="6" borderId="4" xfId="1" applyNumberFormat="1" applyFont="1" applyFill="1" applyBorder="1" applyAlignment="1">
      <alignment horizontal="center" vertical="center"/>
    </xf>
    <xf numFmtId="165" fontId="8" fillId="6" borderId="7" xfId="1" applyNumberFormat="1" applyFont="1" applyFill="1" applyBorder="1" applyAlignment="1">
      <alignment horizontal="center" vertical="center"/>
    </xf>
    <xf numFmtId="165" fontId="8" fillId="6" borderId="8" xfId="1" applyNumberFormat="1" applyFont="1" applyFill="1" applyBorder="1" applyAlignment="1">
      <alignment horizontal="center" vertical="center"/>
    </xf>
    <xf numFmtId="165" fontId="8" fillId="6" borderId="9" xfId="1" applyNumberFormat="1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0" fontId="8" fillId="6" borderId="4" xfId="1" applyFont="1" applyFill="1" applyBorder="1" applyAlignment="1">
      <alignment horizontal="center" vertical="center"/>
    </xf>
    <xf numFmtId="0" fontId="8" fillId="6" borderId="7" xfId="1" applyFont="1" applyFill="1" applyBorder="1" applyAlignment="1">
      <alignment horizontal="center" vertical="center"/>
    </xf>
    <xf numFmtId="0" fontId="8" fillId="6" borderId="8" xfId="1" applyFont="1" applyFill="1" applyBorder="1" applyAlignment="1">
      <alignment horizontal="center" vertical="center"/>
    </xf>
    <xf numFmtId="0" fontId="8" fillId="6" borderId="9" xfId="1" applyFont="1" applyFill="1" applyBorder="1" applyAlignment="1">
      <alignment horizontal="center" vertical="center"/>
    </xf>
    <xf numFmtId="0" fontId="0" fillId="9" borderId="0" xfId="0" applyFill="1"/>
    <xf numFmtId="0" fontId="11" fillId="2" borderId="0" xfId="1" applyFont="1" applyFill="1" applyAlignment="1">
      <alignment horizontal="center"/>
    </xf>
  </cellXfs>
  <cellStyles count="2">
    <cellStyle name="Normal" xfId="1" xr:uid="{00000000-0005-0000-0000-000000000000}"/>
    <cellStyle name="Standard" xfId="0" builtinId="0"/>
  </cellStyles>
  <dxfs count="9">
    <dxf>
      <font>
        <color rgb="FF666666"/>
      </font>
      <fill>
        <patternFill patternType="solid">
          <bgColor rgb="FFE7E6E6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color rgb="FF274E13"/>
      </font>
      <fill>
        <patternFill patternType="solid">
          <bgColor rgb="FFE2F0D9"/>
        </patternFill>
      </fill>
    </dxf>
    <dxf>
      <font>
        <b/>
        <color rgb="FF1F415A"/>
      </font>
      <fill>
        <patternFill patternType="solid">
          <bgColor rgb="FFDDEBF7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de-DE"/>
              <a:t>Budget und Ist-Kosten netto nach Kostengruppe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 netto (€)</c:v>
          </c:tx>
          <c:invertIfNegative val="1"/>
          <c:cat>
            <c:strRef>
              <c:f>Zusammenfassung!$B$13:$B$20</c:f>
              <c:strCache>
                <c:ptCount val="8"/>
                <c:pt idx="0">
                  <c:v>Grundstück</c:v>
                </c:pt>
                <c:pt idx="1">
                  <c:v>Vorbereitende Maßnahmen</c:v>
                </c:pt>
                <c:pt idx="2">
                  <c:v>Bauwerk – Baukonstruktionen</c:v>
                </c:pt>
                <c:pt idx="3">
                  <c:v>Bauwerk – Technische Anlagen</c:v>
                </c:pt>
                <c:pt idx="4">
                  <c:v>Außenanlagen und Freiflächen</c:v>
                </c:pt>
                <c:pt idx="5">
                  <c:v>Ausstattung und Kunstwerke</c:v>
                </c:pt>
                <c:pt idx="6">
                  <c:v>Baunebenkosten</c:v>
                </c:pt>
                <c:pt idx="7">
                  <c:v>Finanzierung</c:v>
                </c:pt>
              </c:strCache>
            </c:strRef>
          </c:cat>
          <c:val>
            <c:numRef>
              <c:f>Zusammenfassung!$C$13:$C$20</c:f>
              <c:numCache>
                <c:formatCode>#,##0.00\ \€</c:formatCode>
                <c:ptCount val="8"/>
                <c:pt idx="0">
                  <c:v>75000</c:v>
                </c:pt>
                <c:pt idx="1">
                  <c:v>15000</c:v>
                </c:pt>
                <c:pt idx="2">
                  <c:v>225000</c:v>
                </c:pt>
                <c:pt idx="3">
                  <c:v>100000</c:v>
                </c:pt>
                <c:pt idx="4">
                  <c:v>25000</c:v>
                </c:pt>
                <c:pt idx="5">
                  <c:v>10000</c:v>
                </c:pt>
                <c:pt idx="6">
                  <c:v>40000</c:v>
                </c:pt>
                <c:pt idx="7">
                  <c:v>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CD-4BA4-953A-7CC86538304B}"/>
            </c:ext>
          </c:extLst>
        </c:ser>
        <c:ser>
          <c:idx val="1"/>
          <c:order val="1"/>
          <c:tx>
            <c:v>Ist-Kosten netto (€)</c:v>
          </c:tx>
          <c:invertIfNegative val="1"/>
          <c:cat>
            <c:strRef>
              <c:f>Zusammenfassung!$B$13:$B$20</c:f>
              <c:strCache>
                <c:ptCount val="8"/>
                <c:pt idx="0">
                  <c:v>Grundstück</c:v>
                </c:pt>
                <c:pt idx="1">
                  <c:v>Vorbereitende Maßnahmen</c:v>
                </c:pt>
                <c:pt idx="2">
                  <c:v>Bauwerk – Baukonstruktionen</c:v>
                </c:pt>
                <c:pt idx="3">
                  <c:v>Bauwerk – Technische Anlagen</c:v>
                </c:pt>
                <c:pt idx="4">
                  <c:v>Außenanlagen und Freiflächen</c:v>
                </c:pt>
                <c:pt idx="5">
                  <c:v>Ausstattung und Kunstwerke</c:v>
                </c:pt>
                <c:pt idx="6">
                  <c:v>Baunebenkosten</c:v>
                </c:pt>
                <c:pt idx="7">
                  <c:v>Finanzierung</c:v>
                </c:pt>
              </c:strCache>
            </c:strRef>
          </c:cat>
          <c:val>
            <c:numRef>
              <c:f>Zusammenfassung!$D$13:$D$20</c:f>
              <c:numCache>
                <c:formatCode>#,##0.00\ \€</c:formatCode>
                <c:ptCount val="8"/>
                <c:pt idx="0">
                  <c:v>163000</c:v>
                </c:pt>
                <c:pt idx="1">
                  <c:v>12500</c:v>
                </c:pt>
                <c:pt idx="2">
                  <c:v>707130</c:v>
                </c:pt>
                <c:pt idx="3">
                  <c:v>238000</c:v>
                </c:pt>
                <c:pt idx="4">
                  <c:v>54440</c:v>
                </c:pt>
                <c:pt idx="5">
                  <c:v>0</c:v>
                </c:pt>
                <c:pt idx="6">
                  <c:v>72000</c:v>
                </c:pt>
                <c:pt idx="7">
                  <c:v>9500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CD-4BA4-953A-7CC865383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#,##0.00\ \€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b"/>
      <c:overlay val="0"/>
    </c:legend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0</xdr:rowOff>
    </xdr:from>
    <xdr:to>
      <xdr:col>9</xdr:col>
      <xdr:colOff>47624</xdr:colOff>
      <xdr:row>44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83CE6BCD-259C-4621-B331-C94F31F935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blKosten" displayName="tblKosten" ref="A5:Q45">
  <autoFilter ref="A5:Q45" xr:uid="{00000000-0009-0000-0100-000002000000}"/>
  <tableColumns count="17">
    <tableColumn id="1" xr3:uid="{00000000-0010-0000-0000-000001000000}" name="Pos.-Nr."/>
    <tableColumn id="2" xr3:uid="{00000000-0010-0000-0000-000002000000}" name="KG"/>
    <tableColumn id="3" xr3:uid="{00000000-0010-0000-0000-000003000000}" name="KG Hauptgruppe"/>
    <tableColumn id="4" xr3:uid="{00000000-0010-0000-0000-000004000000}" name="KG Bezeichnung"/>
    <tableColumn id="5" xr3:uid="{00000000-0010-0000-0000-000005000000}" name="Leistung / Position"/>
    <tableColumn id="6" xr3:uid="{00000000-0010-0000-0000-000006000000}" name="Beschreibung"/>
    <tableColumn id="7" xr3:uid="{00000000-0010-0000-0000-000007000000}" name="Menge"/>
    <tableColumn id="8" xr3:uid="{00000000-0010-0000-0000-000008000000}" name="Einheit"/>
    <tableColumn id="9" xr3:uid="{00000000-0010-0000-0000-000009000000}" name="Einzelpreis netto (€)"/>
    <tableColumn id="10" xr3:uid="{00000000-0010-0000-0000-00000A000000}" name="Summe netto (€)"/>
    <tableColumn id="11" xr3:uid="{00000000-0010-0000-0000-00000B000000}" name="MwSt. %"/>
    <tableColumn id="12" xr3:uid="{00000000-0010-0000-0000-00000C000000}" name="Summe brutto (€)"/>
    <tableColumn id="13" xr3:uid="{00000000-0010-0000-0000-00000D000000}" name="Quelle / Angebot"/>
    <tableColumn id="14" xr3:uid="{00000000-0010-0000-0000-00000E000000}" name="Verantwortlich"/>
    <tableColumn id="15" xr3:uid="{00000000-0010-0000-0000-00000F000000}" name="Planungsphase"/>
    <tableColumn id="16" xr3:uid="{00000000-0010-0000-0000-000010000000}" name="Status"/>
    <tableColumn id="17" xr3:uid="{00000000-0010-0000-0000-000011000000}" name="Bemerkunge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blZusammenfassung" displayName="tblZusammenfassung" ref="A12:H21">
  <tableColumns count="8">
    <tableColumn id="1" xr3:uid="{00000000-0010-0000-0100-000001000000}" name="KG"/>
    <tableColumn id="2" xr3:uid="{00000000-0010-0000-0100-000002000000}" name="Kostengruppe"/>
    <tableColumn id="3" xr3:uid="{00000000-0010-0000-0100-000003000000}" name="Budget netto (€)"/>
    <tableColumn id="4" xr3:uid="{00000000-0010-0000-0100-000004000000}" name="Ist-Kosten netto (€)"/>
    <tableColumn id="5" xr3:uid="{00000000-0010-0000-0100-000005000000}" name="Anteil an Gesamtkosten"/>
    <tableColumn id="6" xr3:uid="{00000000-0010-0000-0100-000006000000}" name="Abweichung (€)"/>
    <tableColumn id="7" xr3:uid="{00000000-0010-0000-0100-000007000000}" name="Abweichung (%)"/>
    <tableColumn id="8" xr3:uid="{00000000-0010-0000-0100-000008000000}" name="Statu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blKG" displayName="tblKG" ref="A3:C63">
  <tableColumns count="3">
    <tableColumn id="1" xr3:uid="{00000000-0010-0000-0200-000001000000}" name="KG"/>
    <tableColumn id="2" xr3:uid="{00000000-0010-0000-0200-000002000000}" name="Bezeichnung"/>
    <tableColumn id="3" xr3:uid="{00000000-0010-0000-0200-000003000000}" name="Hauptgrup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DIN276 Palette">
  <a:themeElements>
    <a:clrScheme name="DIN276 Palette">
      <a:dk1>
        <a:srgbClr val="111827"/>
      </a:dk1>
      <a:lt1>
        <a:srgbClr val="FFFFFF"/>
      </a:lt1>
      <a:dk2>
        <a:srgbClr val="0E2841"/>
      </a:dk2>
      <a:lt2>
        <a:srgbClr val="EEF3F6"/>
      </a:lt2>
      <a:accent1>
        <a:srgbClr val="00484E"/>
      </a:accent1>
      <a:accent2>
        <a:srgbClr val="1F415A"/>
      </a:accent2>
      <a:accent3>
        <a:srgbClr val="8FBCC0"/>
      </a:accent3>
      <a:accent4>
        <a:srgbClr val="A7B5C2"/>
      </a:accent4>
      <a:accent5>
        <a:srgbClr val="D6E7E8"/>
      </a:accent5>
      <a:accent6>
        <a:srgbClr val="F2F6F8"/>
      </a:accent6>
      <a:hlink>
        <a:srgbClr val="1F415A"/>
      </a:hlink>
      <a:folHlink>
        <a:srgbClr val="546A7B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DIN276 Palett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workbookViewId="0"/>
  </sheetViews>
  <sheetFormatPr baseColWidth="10" defaultColWidth="9" defaultRowHeight="15" x14ac:dyDescent="0.25"/>
  <cols>
    <col min="1" max="1" width="3" customWidth="1"/>
    <col min="2" max="2" width="24" customWidth="1"/>
    <col min="3" max="6" width="18" customWidth="1"/>
    <col min="7" max="8" width="3" customWidth="1"/>
  </cols>
  <sheetData>
    <row r="1" spans="1:17" ht="36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6"/>
      <c r="J1" s="16"/>
      <c r="K1" s="16"/>
      <c r="L1" s="16"/>
      <c r="M1" s="16"/>
      <c r="N1" s="16"/>
      <c r="O1" s="16"/>
      <c r="P1" s="16"/>
      <c r="Q1" s="16"/>
    </row>
    <row r="2" spans="1:17" ht="24" customHeight="1" x14ac:dyDescent="0.25">
      <c r="A2" s="18" t="s">
        <v>1</v>
      </c>
      <c r="B2" s="18"/>
      <c r="C2" s="18"/>
      <c r="D2" s="18"/>
      <c r="E2" s="18"/>
      <c r="F2" s="18"/>
      <c r="G2" s="18"/>
      <c r="H2" s="18"/>
    </row>
    <row r="4" spans="1:17" ht="23.1" customHeight="1" x14ac:dyDescent="0.25">
      <c r="B4" s="19" t="s">
        <v>2</v>
      </c>
      <c r="C4" s="19"/>
      <c r="D4" s="19"/>
      <c r="E4" s="19"/>
      <c r="F4" s="19"/>
    </row>
    <row r="5" spans="1:17" ht="21.95" customHeight="1" x14ac:dyDescent="0.25">
      <c r="B5" s="1" t="s">
        <v>3</v>
      </c>
      <c r="C5" s="20" t="s">
        <v>4</v>
      </c>
      <c r="D5" s="20"/>
      <c r="E5" s="20"/>
      <c r="F5" s="20"/>
    </row>
    <row r="6" spans="1:17" ht="21.95" customHeight="1" x14ac:dyDescent="0.25">
      <c r="B6" s="1" t="s">
        <v>5</v>
      </c>
      <c r="C6" s="20" t="s">
        <v>6</v>
      </c>
      <c r="D6" s="20"/>
      <c r="E6" s="20"/>
      <c r="F6" s="20"/>
    </row>
    <row r="7" spans="1:17" ht="21.95" customHeight="1" x14ac:dyDescent="0.25">
      <c r="B7" s="1" t="s">
        <v>7</v>
      </c>
      <c r="C7" s="20" t="s">
        <v>8</v>
      </c>
      <c r="D7" s="20"/>
      <c r="E7" s="20"/>
      <c r="F7" s="20"/>
    </row>
    <row r="8" spans="1:17" ht="21.95" customHeight="1" x14ac:dyDescent="0.25">
      <c r="B8" s="1" t="s">
        <v>9</v>
      </c>
      <c r="C8" s="20" t="s">
        <v>10</v>
      </c>
      <c r="D8" s="20"/>
      <c r="E8" s="20"/>
      <c r="F8" s="20"/>
    </row>
    <row r="9" spans="1:17" ht="21.95" customHeight="1" x14ac:dyDescent="0.25">
      <c r="B9" s="1" t="s">
        <v>11</v>
      </c>
      <c r="C9" s="20" t="s">
        <v>12</v>
      </c>
      <c r="D9" s="20"/>
      <c r="E9" s="20"/>
      <c r="F9" s="20"/>
    </row>
    <row r="10" spans="1:17" ht="21.95" customHeight="1" x14ac:dyDescent="0.25">
      <c r="B10" s="1" t="s">
        <v>13</v>
      </c>
      <c r="C10" s="20" t="s">
        <v>14</v>
      </c>
      <c r="D10" s="20"/>
      <c r="E10" s="20"/>
      <c r="F10" s="20"/>
    </row>
    <row r="11" spans="1:17" ht="21.95" customHeight="1" x14ac:dyDescent="0.25">
      <c r="B11" s="1" t="s">
        <v>15</v>
      </c>
      <c r="C11" s="20" t="s">
        <v>16</v>
      </c>
      <c r="D11" s="20"/>
      <c r="E11" s="20"/>
      <c r="F11" s="20"/>
    </row>
    <row r="12" spans="1:17" ht="21.95" customHeight="1" x14ac:dyDescent="0.25">
      <c r="B12" s="1" t="s">
        <v>17</v>
      </c>
      <c r="C12" s="20" t="s">
        <v>18</v>
      </c>
      <c r="D12" s="20"/>
      <c r="E12" s="20"/>
      <c r="F12" s="20"/>
    </row>
    <row r="13" spans="1:17" ht="21.95" customHeight="1" x14ac:dyDescent="0.25">
      <c r="B13" s="1" t="s">
        <v>19</v>
      </c>
      <c r="C13" s="21">
        <v>46140</v>
      </c>
      <c r="D13" s="20"/>
      <c r="E13" s="20"/>
      <c r="F13" s="20"/>
    </row>
    <row r="14" spans="1:17" ht="21.95" customHeight="1" x14ac:dyDescent="0.25">
      <c r="B14" s="1" t="s">
        <v>20</v>
      </c>
      <c r="C14" s="22">
        <v>0.19</v>
      </c>
      <c r="D14" s="20"/>
      <c r="E14" s="20"/>
      <c r="F14" s="20"/>
    </row>
    <row r="15" spans="1:17" ht="21.95" customHeight="1" x14ac:dyDescent="0.25">
      <c r="B15" s="1" t="s">
        <v>21</v>
      </c>
      <c r="C15" s="23">
        <v>500000</v>
      </c>
      <c r="D15" s="20"/>
      <c r="E15" s="20"/>
      <c r="F15" s="20"/>
    </row>
    <row r="17" spans="2:6" x14ac:dyDescent="0.25">
      <c r="B17" s="24" t="s">
        <v>22</v>
      </c>
      <c r="C17" s="24"/>
      <c r="D17" s="24"/>
      <c r="E17" s="24"/>
      <c r="F17" s="24"/>
    </row>
    <row r="18" spans="2:6" x14ac:dyDescent="0.25">
      <c r="B18" s="25" t="s">
        <v>23</v>
      </c>
      <c r="C18" s="26"/>
      <c r="D18" s="26"/>
      <c r="E18" s="26"/>
      <c r="F18" s="27"/>
    </row>
    <row r="19" spans="2:6" x14ac:dyDescent="0.25">
      <c r="B19" s="28"/>
      <c r="C19" s="29"/>
      <c r="D19" s="29"/>
      <c r="E19" s="29"/>
      <c r="F19" s="30"/>
    </row>
    <row r="20" spans="2:6" x14ac:dyDescent="0.25">
      <c r="B20" s="31"/>
      <c r="C20" s="32"/>
      <c r="D20" s="32"/>
      <c r="E20" s="32"/>
      <c r="F20" s="33"/>
    </row>
    <row r="22" spans="2:6" x14ac:dyDescent="0.25">
      <c r="B22" s="34" t="s">
        <v>24</v>
      </c>
      <c r="C22" s="35"/>
      <c r="D22" s="35"/>
      <c r="E22" s="35"/>
      <c r="F22" s="36"/>
    </row>
    <row r="23" spans="2:6" x14ac:dyDescent="0.25">
      <c r="B23" s="37"/>
      <c r="C23" s="38"/>
      <c r="D23" s="38"/>
      <c r="E23" s="38"/>
      <c r="F23" s="39"/>
    </row>
    <row r="24" spans="2:6" x14ac:dyDescent="0.25">
      <c r="B24" s="37"/>
      <c r="C24" s="38"/>
      <c r="D24" s="38"/>
      <c r="E24" s="38"/>
      <c r="F24" s="39"/>
    </row>
    <row r="25" spans="2:6" x14ac:dyDescent="0.25">
      <c r="B25" s="40"/>
      <c r="C25" s="41"/>
      <c r="D25" s="41"/>
      <c r="E25" s="41"/>
      <c r="F25" s="42"/>
    </row>
  </sheetData>
  <mergeCells count="17">
    <mergeCell ref="B18:F20"/>
    <mergeCell ref="B22:F25"/>
    <mergeCell ref="C12:F12"/>
    <mergeCell ref="C13:F13"/>
    <mergeCell ref="C14:F14"/>
    <mergeCell ref="C15:F15"/>
    <mergeCell ref="B17:F17"/>
    <mergeCell ref="C7:F7"/>
    <mergeCell ref="C8:F8"/>
    <mergeCell ref="C9:F9"/>
    <mergeCell ref="C10:F10"/>
    <mergeCell ref="C11:F11"/>
    <mergeCell ref="A1:H1"/>
    <mergeCell ref="A2:H2"/>
    <mergeCell ref="B4:F4"/>
    <mergeCell ref="C5:F5"/>
    <mergeCell ref="C6:F6"/>
  </mergeCells>
  <dataValidations count="1">
    <dataValidation type="list" sqref="C11" xr:uid="{00000000-0002-0000-0000-000000000000}">
      <formula1>"Kostenrahmen,Kostenschätzung,Kostenberechnung,Kostenvoranschlag,Kostenanschlag,Kostenfeststellung"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5"/>
  <sheetViews>
    <sheetView workbookViewId="0"/>
  </sheetViews>
  <sheetFormatPr baseColWidth="10" defaultColWidth="9" defaultRowHeight="15" x14ac:dyDescent="0.25"/>
  <cols>
    <col min="1" max="1" width="9" customWidth="1"/>
    <col min="2" max="2" width="8" customWidth="1"/>
    <col min="3" max="3" width="14" customWidth="1"/>
    <col min="4" max="4" width="34" customWidth="1"/>
    <col min="5" max="5" width="26" customWidth="1"/>
    <col min="6" max="6" width="34" customWidth="1"/>
    <col min="7" max="7" width="11" customWidth="1"/>
    <col min="8" max="8" width="12" customWidth="1"/>
    <col min="9" max="10" width="16" customWidth="1"/>
    <col min="11" max="11" width="11" customWidth="1"/>
    <col min="12" max="12" width="16" customWidth="1"/>
    <col min="13" max="13" width="18" customWidth="1"/>
    <col min="14" max="14" width="16" customWidth="1"/>
    <col min="15" max="15" width="20" customWidth="1"/>
    <col min="16" max="16" width="18" customWidth="1"/>
    <col min="17" max="17" width="28" customWidth="1"/>
  </cols>
  <sheetData>
    <row r="1" spans="1:17" ht="33.950000000000003" customHeight="1" x14ac:dyDescent="0.25">
      <c r="A1" s="43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spans="1:17" x14ac:dyDescent="0.25">
      <c r="A2" s="44" t="s">
        <v>26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6"/>
    </row>
    <row r="3" spans="1:17" x14ac:dyDescent="0.25">
      <c r="A3" s="47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/>
    </row>
    <row r="5" spans="1:17" ht="32.1" customHeight="1" x14ac:dyDescent="0.25">
      <c r="A5" s="5" t="s">
        <v>27</v>
      </c>
      <c r="B5" s="5" t="s">
        <v>28</v>
      </c>
      <c r="C5" s="5" t="s">
        <v>29</v>
      </c>
      <c r="D5" s="5" t="s">
        <v>30</v>
      </c>
      <c r="E5" s="5" t="s">
        <v>31</v>
      </c>
      <c r="F5" s="5" t="s">
        <v>32</v>
      </c>
      <c r="G5" s="5" t="s">
        <v>33</v>
      </c>
      <c r="H5" s="5" t="s">
        <v>34</v>
      </c>
      <c r="I5" s="5" t="s">
        <v>35</v>
      </c>
      <c r="J5" s="5" t="s">
        <v>36</v>
      </c>
      <c r="K5" s="5" t="s">
        <v>37</v>
      </c>
      <c r="L5" s="5" t="s">
        <v>38</v>
      </c>
      <c r="M5" s="5" t="s">
        <v>39</v>
      </c>
      <c r="N5" s="5" t="s">
        <v>40</v>
      </c>
      <c r="O5" s="5" t="s">
        <v>15</v>
      </c>
      <c r="P5" s="5" t="s">
        <v>41</v>
      </c>
      <c r="Q5" s="5" t="s">
        <v>42</v>
      </c>
    </row>
    <row r="6" spans="1:17" ht="21.95" customHeight="1" x14ac:dyDescent="0.25">
      <c r="A6" s="6">
        <v>1</v>
      </c>
      <c r="B6" s="6">
        <v>110</v>
      </c>
      <c r="C6" s="11">
        <f t="shared" ref="C6:C45" si="0">IF(B6="","",INT(B6/100)*100)</f>
        <v>100</v>
      </c>
      <c r="D6" s="11" t="str">
        <f>IF(B6="","",IFERROR(VLOOKUP(B6,Listen!$A$4:$B$63,2,FALSE),""))</f>
        <v>Grundstückswert</v>
      </c>
      <c r="E6" s="6" t="s">
        <v>43</v>
      </c>
      <c r="F6" s="7" t="s">
        <v>44</v>
      </c>
      <c r="G6" s="8">
        <v>1</v>
      </c>
      <c r="H6" s="6" t="s">
        <v>45</v>
      </c>
      <c r="I6" s="9">
        <v>145000</v>
      </c>
      <c r="J6" s="12">
        <f t="shared" ref="J6:J45" si="1">IF(OR(G6="",I6=""),"",G6*I6)</f>
        <v>145000</v>
      </c>
      <c r="K6" s="13">
        <f>IF(B6="","",Deckblatt!$C$14)</f>
        <v>0.19</v>
      </c>
      <c r="L6" s="12">
        <f t="shared" ref="L6:L45" si="2">IF(J6="","",J6*(1+K6))</f>
        <v>172550</v>
      </c>
      <c r="M6" s="6" t="s">
        <v>46</v>
      </c>
      <c r="N6" s="6" t="s">
        <v>5</v>
      </c>
      <c r="O6" s="6" t="s">
        <v>16</v>
      </c>
      <c r="P6" s="6" t="s">
        <v>47</v>
      </c>
      <c r="Q6" s="7" t="s">
        <v>48</v>
      </c>
    </row>
    <row r="7" spans="1:17" ht="21.95" customHeight="1" x14ac:dyDescent="0.25">
      <c r="A7" s="6">
        <v>2</v>
      </c>
      <c r="B7" s="6">
        <v>120</v>
      </c>
      <c r="C7" s="11">
        <f t="shared" si="0"/>
        <v>100</v>
      </c>
      <c r="D7" s="11" t="str">
        <f>IF(B7="","",IFERROR(VLOOKUP(B7,Listen!$A$4:$B$63,2,FALSE),""))</f>
        <v>Grundstücksnebenkosten</v>
      </c>
      <c r="E7" s="6" t="s">
        <v>49</v>
      </c>
      <c r="F7" s="7" t="s">
        <v>50</v>
      </c>
      <c r="G7" s="8">
        <v>1</v>
      </c>
      <c r="H7" s="6" t="s">
        <v>45</v>
      </c>
      <c r="I7" s="9">
        <v>18000</v>
      </c>
      <c r="J7" s="12">
        <f t="shared" si="1"/>
        <v>18000</v>
      </c>
      <c r="K7" s="13">
        <f>IF(B7="","",Deckblatt!$C$14)</f>
        <v>0.19</v>
      </c>
      <c r="L7" s="12">
        <f t="shared" si="2"/>
        <v>21420</v>
      </c>
      <c r="M7" s="6" t="s">
        <v>51</v>
      </c>
      <c r="N7" s="6" t="s">
        <v>52</v>
      </c>
      <c r="O7" s="6" t="s">
        <v>16</v>
      </c>
      <c r="P7" s="6" t="s">
        <v>53</v>
      </c>
      <c r="Q7" s="7"/>
    </row>
    <row r="8" spans="1:17" ht="21.95" customHeight="1" x14ac:dyDescent="0.25">
      <c r="A8" s="6">
        <v>3</v>
      </c>
      <c r="B8" s="6">
        <v>210</v>
      </c>
      <c r="C8" s="11">
        <f t="shared" si="0"/>
        <v>200</v>
      </c>
      <c r="D8" s="11" t="str">
        <f>IF(B8="","",IFERROR(VLOOKUP(B8,Listen!$A$4:$B$63,2,FALSE),""))</f>
        <v>Herrichten</v>
      </c>
      <c r="E8" s="6" t="s">
        <v>54</v>
      </c>
      <c r="F8" s="7" t="s">
        <v>55</v>
      </c>
      <c r="G8" s="8">
        <v>1</v>
      </c>
      <c r="H8" s="6" t="s">
        <v>45</v>
      </c>
      <c r="I8" s="9">
        <v>12500</v>
      </c>
      <c r="J8" s="12">
        <f t="shared" si="1"/>
        <v>12500</v>
      </c>
      <c r="K8" s="13">
        <f>IF(B8="","",Deckblatt!$C$14)</f>
        <v>0.19</v>
      </c>
      <c r="L8" s="12">
        <f t="shared" si="2"/>
        <v>14875</v>
      </c>
      <c r="M8" s="6" t="s">
        <v>56</v>
      </c>
      <c r="N8" s="6" t="s">
        <v>14</v>
      </c>
      <c r="O8" s="6" t="s">
        <v>16</v>
      </c>
      <c r="P8" s="6" t="s">
        <v>53</v>
      </c>
      <c r="Q8" s="7"/>
    </row>
    <row r="9" spans="1:17" ht="21.95" customHeight="1" x14ac:dyDescent="0.25">
      <c r="A9" s="6">
        <v>4</v>
      </c>
      <c r="B9" s="6">
        <v>310</v>
      </c>
      <c r="C9" s="11">
        <f t="shared" si="0"/>
        <v>300</v>
      </c>
      <c r="D9" s="11" t="str">
        <f>IF(B9="","",IFERROR(VLOOKUP(B9,Listen!$A$4:$B$63,2,FALSE),""))</f>
        <v>Baugrube / Erdbau</v>
      </c>
      <c r="E9" s="6" t="s">
        <v>57</v>
      </c>
      <c r="F9" s="7" t="s">
        <v>58</v>
      </c>
      <c r="G9" s="8">
        <v>850</v>
      </c>
      <c r="H9" s="6" t="s">
        <v>59</v>
      </c>
      <c r="I9" s="9">
        <v>32</v>
      </c>
      <c r="J9" s="12">
        <f t="shared" si="1"/>
        <v>27200</v>
      </c>
      <c r="K9" s="13">
        <f>IF(B9="","",Deckblatt!$C$14)</f>
        <v>0.19</v>
      </c>
      <c r="L9" s="12">
        <f t="shared" si="2"/>
        <v>32368</v>
      </c>
      <c r="M9" s="6" t="s">
        <v>60</v>
      </c>
      <c r="N9" s="6" t="s">
        <v>61</v>
      </c>
      <c r="O9" s="6" t="s">
        <v>16</v>
      </c>
      <c r="P9" s="6" t="s">
        <v>62</v>
      </c>
      <c r="Q9" s="7"/>
    </row>
    <row r="10" spans="1:17" ht="21.95" customHeight="1" x14ac:dyDescent="0.25">
      <c r="A10" s="6">
        <v>5</v>
      </c>
      <c r="B10" s="6">
        <v>320</v>
      </c>
      <c r="C10" s="11">
        <f t="shared" si="0"/>
        <v>300</v>
      </c>
      <c r="D10" s="11" t="str">
        <f>IF(B10="","",IFERROR(VLOOKUP(B10,Listen!$A$4:$B$63,2,FALSE),""))</f>
        <v>Gründung / Unterbau</v>
      </c>
      <c r="E10" s="6" t="s">
        <v>63</v>
      </c>
      <c r="F10" s="7" t="s">
        <v>64</v>
      </c>
      <c r="G10" s="8">
        <v>420</v>
      </c>
      <c r="H10" s="6" t="s">
        <v>65</v>
      </c>
      <c r="I10" s="9">
        <v>185</v>
      </c>
      <c r="J10" s="12">
        <f t="shared" si="1"/>
        <v>77700</v>
      </c>
      <c r="K10" s="13">
        <f>IF(B10="","",Deckblatt!$C$14)</f>
        <v>0.19</v>
      </c>
      <c r="L10" s="12">
        <f t="shared" si="2"/>
        <v>92463</v>
      </c>
      <c r="M10" s="6" t="s">
        <v>66</v>
      </c>
      <c r="N10" s="6" t="s">
        <v>61</v>
      </c>
      <c r="O10" s="6" t="s">
        <v>16</v>
      </c>
      <c r="P10" s="6" t="s">
        <v>53</v>
      </c>
      <c r="Q10" s="7"/>
    </row>
    <row r="11" spans="1:17" ht="21.95" customHeight="1" x14ac:dyDescent="0.25">
      <c r="A11" s="6">
        <v>6</v>
      </c>
      <c r="B11" s="6">
        <v>330</v>
      </c>
      <c r="C11" s="11">
        <f t="shared" si="0"/>
        <v>300</v>
      </c>
      <c r="D11" s="11" t="str">
        <f>IF(B11="","",IFERROR(VLOOKUP(B11,Listen!$A$4:$B$63,2,FALSE),""))</f>
        <v>Außenwände / Vertikale Baukonstruktionen, außen</v>
      </c>
      <c r="E11" s="6" t="s">
        <v>67</v>
      </c>
      <c r="F11" s="7" t="s">
        <v>68</v>
      </c>
      <c r="G11" s="8">
        <v>780</v>
      </c>
      <c r="H11" s="6" t="s">
        <v>65</v>
      </c>
      <c r="I11" s="9">
        <v>245</v>
      </c>
      <c r="J11" s="12">
        <f t="shared" si="1"/>
        <v>191100</v>
      </c>
      <c r="K11" s="13">
        <f>IF(B11="","",Deckblatt!$C$14)</f>
        <v>0.19</v>
      </c>
      <c r="L11" s="12">
        <f t="shared" si="2"/>
        <v>227409</v>
      </c>
      <c r="M11" s="6" t="s">
        <v>69</v>
      </c>
      <c r="N11" s="6" t="s">
        <v>61</v>
      </c>
      <c r="O11" s="6" t="s">
        <v>16</v>
      </c>
      <c r="P11" s="6" t="s">
        <v>53</v>
      </c>
      <c r="Q11" s="7"/>
    </row>
    <row r="12" spans="1:17" ht="21.95" customHeight="1" x14ac:dyDescent="0.25">
      <c r="A12" s="6">
        <v>7</v>
      </c>
      <c r="B12" s="6">
        <v>340</v>
      </c>
      <c r="C12" s="11">
        <f t="shared" si="0"/>
        <v>300</v>
      </c>
      <c r="D12" s="11" t="str">
        <f>IF(B12="","",IFERROR(VLOOKUP(B12,Listen!$A$4:$B$63,2,FALSE),""))</f>
        <v>Innenwände / Vertikale Baukonstruktionen, innen</v>
      </c>
      <c r="E12" s="6" t="s">
        <v>70</v>
      </c>
      <c r="F12" s="7" t="s">
        <v>71</v>
      </c>
      <c r="G12" s="8">
        <v>930</v>
      </c>
      <c r="H12" s="6" t="s">
        <v>65</v>
      </c>
      <c r="I12" s="9">
        <v>96</v>
      </c>
      <c r="J12" s="12">
        <f t="shared" si="1"/>
        <v>89280</v>
      </c>
      <c r="K12" s="13">
        <f>IF(B12="","",Deckblatt!$C$14)</f>
        <v>0.19</v>
      </c>
      <c r="L12" s="12">
        <f t="shared" si="2"/>
        <v>106243.2</v>
      </c>
      <c r="M12" s="6" t="s">
        <v>69</v>
      </c>
      <c r="N12" s="6" t="s">
        <v>61</v>
      </c>
      <c r="O12" s="6" t="s">
        <v>16</v>
      </c>
      <c r="P12" s="6" t="s">
        <v>72</v>
      </c>
      <c r="Q12" s="7"/>
    </row>
    <row r="13" spans="1:17" ht="21.95" customHeight="1" x14ac:dyDescent="0.25">
      <c r="A13" s="6">
        <v>8</v>
      </c>
      <c r="B13" s="6">
        <v>350</v>
      </c>
      <c r="C13" s="11">
        <f t="shared" si="0"/>
        <v>300</v>
      </c>
      <c r="D13" s="11" t="str">
        <f>IF(B13="","",IFERROR(VLOOKUP(B13,Listen!$A$4:$B$63,2,FALSE),""))</f>
        <v>Decken / Horizontale Baukonstruktionen</v>
      </c>
      <c r="E13" s="6" t="s">
        <v>73</v>
      </c>
      <c r="F13" s="7" t="s">
        <v>74</v>
      </c>
      <c r="G13" s="8">
        <v>1250</v>
      </c>
      <c r="H13" s="6" t="s">
        <v>65</v>
      </c>
      <c r="I13" s="9">
        <v>155</v>
      </c>
      <c r="J13" s="12">
        <f t="shared" si="1"/>
        <v>193750</v>
      </c>
      <c r="K13" s="13">
        <f>IF(B13="","",Deckblatt!$C$14)</f>
        <v>0.19</v>
      </c>
      <c r="L13" s="12">
        <f t="shared" si="2"/>
        <v>230562.5</v>
      </c>
      <c r="M13" s="6" t="s">
        <v>66</v>
      </c>
      <c r="N13" s="6" t="s">
        <v>61</v>
      </c>
      <c r="O13" s="6" t="s">
        <v>16</v>
      </c>
      <c r="P13" s="6" t="s">
        <v>53</v>
      </c>
      <c r="Q13" s="7"/>
    </row>
    <row r="14" spans="1:17" ht="21.95" customHeight="1" x14ac:dyDescent="0.25">
      <c r="A14" s="6">
        <v>9</v>
      </c>
      <c r="B14" s="6">
        <v>360</v>
      </c>
      <c r="C14" s="11">
        <f t="shared" si="0"/>
        <v>300</v>
      </c>
      <c r="D14" s="11" t="str">
        <f>IF(B14="","",IFERROR(VLOOKUP(B14,Listen!$A$4:$B$63,2,FALSE),""))</f>
        <v>Dächer</v>
      </c>
      <c r="E14" s="6" t="s">
        <v>75</v>
      </c>
      <c r="F14" s="7" t="s">
        <v>76</v>
      </c>
      <c r="G14" s="8">
        <v>610</v>
      </c>
      <c r="H14" s="6" t="s">
        <v>65</v>
      </c>
      <c r="I14" s="9">
        <v>210</v>
      </c>
      <c r="J14" s="12">
        <f t="shared" si="1"/>
        <v>128100</v>
      </c>
      <c r="K14" s="13">
        <f>IF(B14="","",Deckblatt!$C$14)</f>
        <v>0.19</v>
      </c>
      <c r="L14" s="12">
        <f t="shared" si="2"/>
        <v>152439</v>
      </c>
      <c r="M14" s="6" t="s">
        <v>77</v>
      </c>
      <c r="N14" s="6" t="s">
        <v>61</v>
      </c>
      <c r="O14" s="6" t="s">
        <v>16</v>
      </c>
      <c r="P14" s="6" t="s">
        <v>62</v>
      </c>
      <c r="Q14" s="7"/>
    </row>
    <row r="15" spans="1:17" ht="21.95" customHeight="1" x14ac:dyDescent="0.25">
      <c r="A15" s="6">
        <v>10</v>
      </c>
      <c r="B15" s="6">
        <v>410</v>
      </c>
      <c r="C15" s="11">
        <f t="shared" si="0"/>
        <v>400</v>
      </c>
      <c r="D15" s="11" t="str">
        <f>IF(B15="","",IFERROR(VLOOKUP(B15,Listen!$A$4:$B$63,2,FALSE),""))</f>
        <v>Abwasser-, Wasser-, Gasanlagen</v>
      </c>
      <c r="E15" s="6" t="s">
        <v>78</v>
      </c>
      <c r="F15" s="7" t="s">
        <v>79</v>
      </c>
      <c r="G15" s="8">
        <v>1</v>
      </c>
      <c r="H15" s="6" t="s">
        <v>45</v>
      </c>
      <c r="I15" s="9">
        <v>68000</v>
      </c>
      <c r="J15" s="12">
        <f t="shared" si="1"/>
        <v>68000</v>
      </c>
      <c r="K15" s="13">
        <f>IF(B15="","",Deckblatt!$C$14)</f>
        <v>0.19</v>
      </c>
      <c r="L15" s="12">
        <f t="shared" si="2"/>
        <v>80920</v>
      </c>
      <c r="M15" s="6" t="s">
        <v>80</v>
      </c>
      <c r="N15" s="6" t="s">
        <v>81</v>
      </c>
      <c r="O15" s="6" t="s">
        <v>16</v>
      </c>
      <c r="P15" s="6" t="s">
        <v>53</v>
      </c>
      <c r="Q15" s="7"/>
    </row>
    <row r="16" spans="1:17" ht="21.95" customHeight="1" x14ac:dyDescent="0.25">
      <c r="A16" s="6">
        <v>11</v>
      </c>
      <c r="B16" s="6">
        <v>420</v>
      </c>
      <c r="C16" s="11">
        <f t="shared" si="0"/>
        <v>400</v>
      </c>
      <c r="D16" s="11" t="str">
        <f>IF(B16="","",IFERROR(VLOOKUP(B16,Listen!$A$4:$B$63,2,FALSE),""))</f>
        <v>Wärmeversorgungsanlagen</v>
      </c>
      <c r="E16" s="6" t="s">
        <v>82</v>
      </c>
      <c r="F16" s="7" t="s">
        <v>83</v>
      </c>
      <c r="G16" s="8">
        <v>1</v>
      </c>
      <c r="H16" s="6" t="s">
        <v>45</v>
      </c>
      <c r="I16" s="9">
        <v>92000</v>
      </c>
      <c r="J16" s="12">
        <f t="shared" si="1"/>
        <v>92000</v>
      </c>
      <c r="K16" s="13">
        <f>IF(B16="","",Deckblatt!$C$14)</f>
        <v>0.19</v>
      </c>
      <c r="L16" s="12">
        <f t="shared" si="2"/>
        <v>109480</v>
      </c>
      <c r="M16" s="6" t="s">
        <v>80</v>
      </c>
      <c r="N16" s="6" t="s">
        <v>81</v>
      </c>
      <c r="O16" s="6" t="s">
        <v>16</v>
      </c>
      <c r="P16" s="6" t="s">
        <v>53</v>
      </c>
      <c r="Q16" s="7"/>
    </row>
    <row r="17" spans="1:17" ht="21.95" customHeight="1" x14ac:dyDescent="0.25">
      <c r="A17" s="6">
        <v>12</v>
      </c>
      <c r="B17" s="6">
        <v>440</v>
      </c>
      <c r="C17" s="11">
        <f t="shared" si="0"/>
        <v>400</v>
      </c>
      <c r="D17" s="11" t="str">
        <f>IF(B17="","",IFERROR(VLOOKUP(B17,Listen!$A$4:$B$63,2,FALSE),""))</f>
        <v>Elektrische Anlagen</v>
      </c>
      <c r="E17" s="6" t="s">
        <v>84</v>
      </c>
      <c r="F17" s="7" t="s">
        <v>85</v>
      </c>
      <c r="G17" s="8">
        <v>1</v>
      </c>
      <c r="H17" s="6" t="s">
        <v>45</v>
      </c>
      <c r="I17" s="9">
        <v>78000</v>
      </c>
      <c r="J17" s="12">
        <f t="shared" si="1"/>
        <v>78000</v>
      </c>
      <c r="K17" s="13">
        <f>IF(B17="","",Deckblatt!$C$14)</f>
        <v>0.19</v>
      </c>
      <c r="L17" s="12">
        <f t="shared" si="2"/>
        <v>92820</v>
      </c>
      <c r="M17" s="6" t="s">
        <v>80</v>
      </c>
      <c r="N17" s="6" t="s">
        <v>81</v>
      </c>
      <c r="O17" s="6" t="s">
        <v>16</v>
      </c>
      <c r="P17" s="6" t="s">
        <v>72</v>
      </c>
      <c r="Q17" s="7"/>
    </row>
    <row r="18" spans="1:17" ht="21.95" customHeight="1" x14ac:dyDescent="0.25">
      <c r="A18" s="6">
        <v>13</v>
      </c>
      <c r="B18" s="6">
        <v>530</v>
      </c>
      <c r="C18" s="11">
        <f t="shared" si="0"/>
        <v>500</v>
      </c>
      <c r="D18" s="11" t="str">
        <f>IF(B18="","",IFERROR(VLOOKUP(B18,Listen!$A$4:$B$63,2,FALSE),""))</f>
        <v>Oberbau / Deckschichten</v>
      </c>
      <c r="E18" s="6" t="s">
        <v>86</v>
      </c>
      <c r="F18" s="7" t="s">
        <v>87</v>
      </c>
      <c r="G18" s="8">
        <v>320</v>
      </c>
      <c r="H18" s="6" t="s">
        <v>65</v>
      </c>
      <c r="I18" s="9">
        <v>115</v>
      </c>
      <c r="J18" s="12">
        <f t="shared" si="1"/>
        <v>36800</v>
      </c>
      <c r="K18" s="13">
        <f>IF(B18="","",Deckblatt!$C$14)</f>
        <v>0.19</v>
      </c>
      <c r="L18" s="12">
        <f t="shared" si="2"/>
        <v>43792</v>
      </c>
      <c r="M18" s="6" t="s">
        <v>56</v>
      </c>
      <c r="N18" s="6" t="s">
        <v>61</v>
      </c>
      <c r="O18" s="6" t="s">
        <v>16</v>
      </c>
      <c r="P18" s="6" t="s">
        <v>53</v>
      </c>
      <c r="Q18" s="7"/>
    </row>
    <row r="19" spans="1:17" ht="21.95" customHeight="1" x14ac:dyDescent="0.25">
      <c r="A19" s="6">
        <v>14</v>
      </c>
      <c r="B19" s="6">
        <v>570</v>
      </c>
      <c r="C19" s="11">
        <f t="shared" si="0"/>
        <v>500</v>
      </c>
      <c r="D19" s="11" t="str">
        <f>IF(B19="","",IFERROR(VLOOKUP(B19,Listen!$A$4:$B$63,2,FALSE),""))</f>
        <v>Vegetationsflächen</v>
      </c>
      <c r="E19" s="6" t="s">
        <v>88</v>
      </c>
      <c r="F19" s="7" t="s">
        <v>89</v>
      </c>
      <c r="G19" s="8">
        <v>420</v>
      </c>
      <c r="H19" s="6" t="s">
        <v>65</v>
      </c>
      <c r="I19" s="9">
        <v>42</v>
      </c>
      <c r="J19" s="12">
        <f t="shared" si="1"/>
        <v>17640</v>
      </c>
      <c r="K19" s="13">
        <f>IF(B19="","",Deckblatt!$C$14)</f>
        <v>0.19</v>
      </c>
      <c r="L19" s="12">
        <f t="shared" si="2"/>
        <v>20991.599999999999</v>
      </c>
      <c r="M19" s="6" t="s">
        <v>56</v>
      </c>
      <c r="N19" s="6" t="s">
        <v>61</v>
      </c>
      <c r="O19" s="6" t="s">
        <v>16</v>
      </c>
      <c r="P19" s="6" t="s">
        <v>72</v>
      </c>
      <c r="Q19" s="7"/>
    </row>
    <row r="20" spans="1:17" ht="21.95" customHeight="1" x14ac:dyDescent="0.25">
      <c r="A20" s="6">
        <v>15</v>
      </c>
      <c r="B20" s="6">
        <v>730</v>
      </c>
      <c r="C20" s="11">
        <f t="shared" si="0"/>
        <v>700</v>
      </c>
      <c r="D20" s="11" t="str">
        <f>IF(B20="","",IFERROR(VLOOKUP(B20,Listen!$A$4:$B$63,2,FALSE),""))</f>
        <v>Architekten- und Ingenieurleistungen</v>
      </c>
      <c r="E20" s="6" t="s">
        <v>90</v>
      </c>
      <c r="F20" s="7" t="s">
        <v>91</v>
      </c>
      <c r="G20" s="8">
        <v>1</v>
      </c>
      <c r="H20" s="6" t="s">
        <v>45</v>
      </c>
      <c r="I20" s="9">
        <v>72000</v>
      </c>
      <c r="J20" s="12">
        <f t="shared" si="1"/>
        <v>72000</v>
      </c>
      <c r="K20" s="13">
        <f>IF(B20="","",Deckblatt!$C$14)</f>
        <v>0.19</v>
      </c>
      <c r="L20" s="12">
        <f t="shared" si="2"/>
        <v>85680</v>
      </c>
      <c r="M20" s="6" t="s">
        <v>92</v>
      </c>
      <c r="N20" s="6" t="s">
        <v>14</v>
      </c>
      <c r="O20" s="6" t="s">
        <v>16</v>
      </c>
      <c r="P20" s="6" t="s">
        <v>47</v>
      </c>
      <c r="Q20" s="7"/>
    </row>
    <row r="21" spans="1:17" ht="21.95" customHeight="1" x14ac:dyDescent="0.25">
      <c r="A21" s="6">
        <v>16</v>
      </c>
      <c r="B21" s="6">
        <v>810</v>
      </c>
      <c r="C21" s="11">
        <f t="shared" si="0"/>
        <v>800</v>
      </c>
      <c r="D21" s="11" t="str">
        <f>IF(B21="","",IFERROR(VLOOKUP(B21,Listen!$A$4:$B$63,2,FALSE),""))</f>
        <v>Finanzierungsnebenkosten</v>
      </c>
      <c r="E21" s="6" t="s">
        <v>93</v>
      </c>
      <c r="F21" s="7" t="s">
        <v>94</v>
      </c>
      <c r="G21" s="8">
        <v>1</v>
      </c>
      <c r="H21" s="6" t="s">
        <v>45</v>
      </c>
      <c r="I21" s="9">
        <v>9500</v>
      </c>
      <c r="J21" s="12">
        <f t="shared" si="1"/>
        <v>9500</v>
      </c>
      <c r="K21" s="13">
        <f>IF(B21="","",Deckblatt!$C$14)</f>
        <v>0.19</v>
      </c>
      <c r="L21" s="12">
        <f t="shared" si="2"/>
        <v>11305</v>
      </c>
      <c r="M21" s="6" t="s">
        <v>95</v>
      </c>
      <c r="N21" s="6" t="s">
        <v>5</v>
      </c>
      <c r="O21" s="6" t="s">
        <v>16</v>
      </c>
      <c r="P21" s="6" t="s">
        <v>53</v>
      </c>
      <c r="Q21" s="7"/>
    </row>
    <row r="22" spans="1:17" ht="21.95" customHeight="1" x14ac:dyDescent="0.25">
      <c r="A22" s="6"/>
      <c r="B22" s="6"/>
      <c r="C22" s="11" t="str">
        <f t="shared" si="0"/>
        <v/>
      </c>
      <c r="D22" s="11" t="str">
        <f>IF(B22="","",IFERROR(VLOOKUP(B22,Listen!$A$4:$B$63,2,FALSE),""))</f>
        <v/>
      </c>
      <c r="E22" s="6"/>
      <c r="F22" s="7"/>
      <c r="G22" s="8"/>
      <c r="H22" s="6"/>
      <c r="I22" s="9"/>
      <c r="J22" s="12" t="str">
        <f t="shared" si="1"/>
        <v/>
      </c>
      <c r="K22" s="13" t="str">
        <f>IF(B22="","",Deckblatt!$C$14)</f>
        <v/>
      </c>
      <c r="L22" s="12" t="str">
        <f t="shared" si="2"/>
        <v/>
      </c>
      <c r="M22" s="6"/>
      <c r="N22" s="6"/>
      <c r="O22" s="6"/>
      <c r="P22" s="6"/>
      <c r="Q22" s="7"/>
    </row>
    <row r="23" spans="1:17" ht="21.95" customHeight="1" x14ac:dyDescent="0.25">
      <c r="A23" s="6"/>
      <c r="B23" s="6"/>
      <c r="C23" s="11" t="str">
        <f t="shared" si="0"/>
        <v/>
      </c>
      <c r="D23" s="11" t="str">
        <f>IF(B23="","",IFERROR(VLOOKUP(B23,Listen!$A$4:$B$63,2,FALSE),""))</f>
        <v/>
      </c>
      <c r="E23" s="6"/>
      <c r="F23" s="7"/>
      <c r="G23" s="8"/>
      <c r="H23" s="6"/>
      <c r="I23" s="9"/>
      <c r="J23" s="12" t="str">
        <f t="shared" si="1"/>
        <v/>
      </c>
      <c r="K23" s="13" t="str">
        <f>IF(B23="","",Deckblatt!$C$14)</f>
        <v/>
      </c>
      <c r="L23" s="12" t="str">
        <f t="shared" si="2"/>
        <v/>
      </c>
      <c r="M23" s="6"/>
      <c r="N23" s="6"/>
      <c r="O23" s="6"/>
      <c r="P23" s="6"/>
      <c r="Q23" s="7"/>
    </row>
    <row r="24" spans="1:17" ht="21.95" customHeight="1" x14ac:dyDescent="0.25">
      <c r="A24" s="6"/>
      <c r="B24" s="6"/>
      <c r="C24" s="11" t="str">
        <f t="shared" si="0"/>
        <v/>
      </c>
      <c r="D24" s="11" t="str">
        <f>IF(B24="","",IFERROR(VLOOKUP(B24,Listen!$A$4:$B$63,2,FALSE),""))</f>
        <v/>
      </c>
      <c r="E24" s="6"/>
      <c r="F24" s="7"/>
      <c r="G24" s="8"/>
      <c r="H24" s="6"/>
      <c r="I24" s="9"/>
      <c r="J24" s="12" t="str">
        <f t="shared" si="1"/>
        <v/>
      </c>
      <c r="K24" s="13" t="str">
        <f>IF(B24="","",Deckblatt!$C$14)</f>
        <v/>
      </c>
      <c r="L24" s="12" t="str">
        <f t="shared" si="2"/>
        <v/>
      </c>
      <c r="M24" s="6"/>
      <c r="N24" s="6"/>
      <c r="O24" s="6"/>
      <c r="P24" s="6"/>
      <c r="Q24" s="7"/>
    </row>
    <row r="25" spans="1:17" ht="21.95" customHeight="1" x14ac:dyDescent="0.25">
      <c r="A25" s="6"/>
      <c r="B25" s="6"/>
      <c r="C25" s="11" t="str">
        <f t="shared" si="0"/>
        <v/>
      </c>
      <c r="D25" s="11" t="str">
        <f>IF(B25="","",IFERROR(VLOOKUP(B25,Listen!$A$4:$B$63,2,FALSE),""))</f>
        <v/>
      </c>
      <c r="E25" s="6"/>
      <c r="F25" s="7"/>
      <c r="G25" s="8"/>
      <c r="H25" s="6"/>
      <c r="I25" s="9"/>
      <c r="J25" s="12" t="str">
        <f t="shared" si="1"/>
        <v/>
      </c>
      <c r="K25" s="13" t="str">
        <f>IF(B25="","",Deckblatt!$C$14)</f>
        <v/>
      </c>
      <c r="L25" s="12" t="str">
        <f t="shared" si="2"/>
        <v/>
      </c>
      <c r="M25" s="6"/>
      <c r="N25" s="6"/>
      <c r="O25" s="6"/>
      <c r="P25" s="6"/>
      <c r="Q25" s="7"/>
    </row>
    <row r="26" spans="1:17" ht="21.95" customHeight="1" x14ac:dyDescent="0.25">
      <c r="A26" s="6"/>
      <c r="B26" s="6"/>
      <c r="C26" s="11" t="str">
        <f t="shared" si="0"/>
        <v/>
      </c>
      <c r="D26" s="11" t="str">
        <f>IF(B26="","",IFERROR(VLOOKUP(B26,Listen!$A$4:$B$63,2,FALSE),""))</f>
        <v/>
      </c>
      <c r="E26" s="6"/>
      <c r="F26" s="7"/>
      <c r="G26" s="8"/>
      <c r="H26" s="6"/>
      <c r="I26" s="9"/>
      <c r="J26" s="12" t="str">
        <f t="shared" si="1"/>
        <v/>
      </c>
      <c r="K26" s="13" t="str">
        <f>IF(B26="","",Deckblatt!$C$14)</f>
        <v/>
      </c>
      <c r="L26" s="12" t="str">
        <f t="shared" si="2"/>
        <v/>
      </c>
      <c r="M26" s="6"/>
      <c r="N26" s="6"/>
      <c r="O26" s="6"/>
      <c r="P26" s="6"/>
      <c r="Q26" s="7"/>
    </row>
    <row r="27" spans="1:17" ht="21.95" customHeight="1" x14ac:dyDescent="0.25">
      <c r="A27" s="6"/>
      <c r="B27" s="6"/>
      <c r="C27" s="11" t="str">
        <f t="shared" si="0"/>
        <v/>
      </c>
      <c r="D27" s="11" t="str">
        <f>IF(B27="","",IFERROR(VLOOKUP(B27,Listen!$A$4:$B$63,2,FALSE),""))</f>
        <v/>
      </c>
      <c r="E27" s="6"/>
      <c r="F27" s="7"/>
      <c r="G27" s="8"/>
      <c r="H27" s="6"/>
      <c r="I27" s="9"/>
      <c r="J27" s="12" t="str">
        <f t="shared" si="1"/>
        <v/>
      </c>
      <c r="K27" s="13" t="str">
        <f>IF(B27="","",Deckblatt!$C$14)</f>
        <v/>
      </c>
      <c r="L27" s="12" t="str">
        <f t="shared" si="2"/>
        <v/>
      </c>
      <c r="M27" s="6"/>
      <c r="N27" s="6"/>
      <c r="O27" s="6"/>
      <c r="P27" s="6"/>
      <c r="Q27" s="7"/>
    </row>
    <row r="28" spans="1:17" ht="21.95" customHeight="1" x14ac:dyDescent="0.25">
      <c r="A28" s="6"/>
      <c r="B28" s="6"/>
      <c r="C28" s="11" t="str">
        <f t="shared" si="0"/>
        <v/>
      </c>
      <c r="D28" s="11" t="str">
        <f>IF(B28="","",IFERROR(VLOOKUP(B28,Listen!$A$4:$B$63,2,FALSE),""))</f>
        <v/>
      </c>
      <c r="E28" s="6"/>
      <c r="F28" s="7"/>
      <c r="G28" s="8"/>
      <c r="H28" s="6"/>
      <c r="I28" s="9"/>
      <c r="J28" s="12" t="str">
        <f t="shared" si="1"/>
        <v/>
      </c>
      <c r="K28" s="13" t="str">
        <f>IF(B28="","",Deckblatt!$C$14)</f>
        <v/>
      </c>
      <c r="L28" s="12" t="str">
        <f t="shared" si="2"/>
        <v/>
      </c>
      <c r="M28" s="6"/>
      <c r="N28" s="6"/>
      <c r="O28" s="6"/>
      <c r="P28" s="6"/>
      <c r="Q28" s="7"/>
    </row>
    <row r="29" spans="1:17" ht="21.95" customHeight="1" x14ac:dyDescent="0.25">
      <c r="A29" s="6"/>
      <c r="B29" s="6"/>
      <c r="C29" s="11" t="str">
        <f t="shared" si="0"/>
        <v/>
      </c>
      <c r="D29" s="11" t="str">
        <f>IF(B29="","",IFERROR(VLOOKUP(B29,Listen!$A$4:$B$63,2,FALSE),""))</f>
        <v/>
      </c>
      <c r="E29" s="6"/>
      <c r="F29" s="7"/>
      <c r="G29" s="8"/>
      <c r="H29" s="6"/>
      <c r="I29" s="9"/>
      <c r="J29" s="12" t="str">
        <f t="shared" si="1"/>
        <v/>
      </c>
      <c r="K29" s="13" t="str">
        <f>IF(B29="","",Deckblatt!$C$14)</f>
        <v/>
      </c>
      <c r="L29" s="12" t="str">
        <f t="shared" si="2"/>
        <v/>
      </c>
      <c r="M29" s="6"/>
      <c r="N29" s="6"/>
      <c r="O29" s="6"/>
      <c r="P29" s="6"/>
      <c r="Q29" s="7"/>
    </row>
    <row r="30" spans="1:17" ht="21.95" customHeight="1" x14ac:dyDescent="0.25">
      <c r="A30" s="6"/>
      <c r="B30" s="6"/>
      <c r="C30" s="11" t="str">
        <f t="shared" si="0"/>
        <v/>
      </c>
      <c r="D30" s="11" t="str">
        <f>IF(B30="","",IFERROR(VLOOKUP(B30,Listen!$A$4:$B$63,2,FALSE),""))</f>
        <v/>
      </c>
      <c r="E30" s="6"/>
      <c r="F30" s="7"/>
      <c r="G30" s="8"/>
      <c r="H30" s="6"/>
      <c r="I30" s="9"/>
      <c r="J30" s="12" t="str">
        <f t="shared" si="1"/>
        <v/>
      </c>
      <c r="K30" s="13" t="str">
        <f>IF(B30="","",Deckblatt!$C$14)</f>
        <v/>
      </c>
      <c r="L30" s="12" t="str">
        <f t="shared" si="2"/>
        <v/>
      </c>
      <c r="M30" s="6"/>
      <c r="N30" s="6"/>
      <c r="O30" s="6"/>
      <c r="P30" s="6"/>
      <c r="Q30" s="7"/>
    </row>
    <row r="31" spans="1:17" ht="21.95" customHeight="1" x14ac:dyDescent="0.25">
      <c r="A31" s="6"/>
      <c r="B31" s="6"/>
      <c r="C31" s="11" t="str">
        <f t="shared" si="0"/>
        <v/>
      </c>
      <c r="D31" s="11" t="str">
        <f>IF(B31="","",IFERROR(VLOOKUP(B31,Listen!$A$4:$B$63,2,FALSE),""))</f>
        <v/>
      </c>
      <c r="E31" s="6"/>
      <c r="F31" s="7"/>
      <c r="G31" s="8"/>
      <c r="H31" s="6"/>
      <c r="I31" s="9"/>
      <c r="J31" s="12" t="str">
        <f t="shared" si="1"/>
        <v/>
      </c>
      <c r="K31" s="13" t="str">
        <f>IF(B31="","",Deckblatt!$C$14)</f>
        <v/>
      </c>
      <c r="L31" s="12" t="str">
        <f t="shared" si="2"/>
        <v/>
      </c>
      <c r="M31" s="6"/>
      <c r="N31" s="6"/>
      <c r="O31" s="6"/>
      <c r="P31" s="6"/>
      <c r="Q31" s="7"/>
    </row>
    <row r="32" spans="1:17" ht="21.95" customHeight="1" x14ac:dyDescent="0.25">
      <c r="A32" s="6"/>
      <c r="B32" s="6"/>
      <c r="C32" s="11" t="str">
        <f t="shared" si="0"/>
        <v/>
      </c>
      <c r="D32" s="11" t="str">
        <f>IF(B32="","",IFERROR(VLOOKUP(B32,Listen!$A$4:$B$63,2,FALSE),""))</f>
        <v/>
      </c>
      <c r="E32" s="6"/>
      <c r="F32" s="7"/>
      <c r="G32" s="8"/>
      <c r="H32" s="6"/>
      <c r="I32" s="9"/>
      <c r="J32" s="12" t="str">
        <f t="shared" si="1"/>
        <v/>
      </c>
      <c r="K32" s="13" t="str">
        <f>IF(B32="","",Deckblatt!$C$14)</f>
        <v/>
      </c>
      <c r="L32" s="12" t="str">
        <f t="shared" si="2"/>
        <v/>
      </c>
      <c r="M32" s="6"/>
      <c r="N32" s="6"/>
      <c r="O32" s="6"/>
      <c r="P32" s="6"/>
      <c r="Q32" s="7"/>
    </row>
    <row r="33" spans="1:17" ht="21.95" customHeight="1" x14ac:dyDescent="0.25">
      <c r="A33" s="6"/>
      <c r="B33" s="6"/>
      <c r="C33" s="11" t="str">
        <f t="shared" si="0"/>
        <v/>
      </c>
      <c r="D33" s="11" t="str">
        <f>IF(B33="","",IFERROR(VLOOKUP(B33,Listen!$A$4:$B$63,2,FALSE),""))</f>
        <v/>
      </c>
      <c r="E33" s="6"/>
      <c r="F33" s="7"/>
      <c r="G33" s="8"/>
      <c r="H33" s="6"/>
      <c r="I33" s="9"/>
      <c r="J33" s="12" t="str">
        <f t="shared" si="1"/>
        <v/>
      </c>
      <c r="K33" s="13" t="str">
        <f>IF(B33="","",Deckblatt!$C$14)</f>
        <v/>
      </c>
      <c r="L33" s="12" t="str">
        <f t="shared" si="2"/>
        <v/>
      </c>
      <c r="M33" s="6"/>
      <c r="N33" s="6"/>
      <c r="O33" s="6"/>
      <c r="P33" s="6"/>
      <c r="Q33" s="7"/>
    </row>
    <row r="34" spans="1:17" ht="21.95" customHeight="1" x14ac:dyDescent="0.25">
      <c r="A34" s="6"/>
      <c r="B34" s="6"/>
      <c r="C34" s="11" t="str">
        <f t="shared" si="0"/>
        <v/>
      </c>
      <c r="D34" s="11" t="str">
        <f>IF(B34="","",IFERROR(VLOOKUP(B34,Listen!$A$4:$B$63,2,FALSE),""))</f>
        <v/>
      </c>
      <c r="E34" s="6"/>
      <c r="F34" s="7"/>
      <c r="G34" s="8"/>
      <c r="H34" s="6"/>
      <c r="I34" s="9"/>
      <c r="J34" s="12" t="str">
        <f t="shared" si="1"/>
        <v/>
      </c>
      <c r="K34" s="13" t="str">
        <f>IF(B34="","",Deckblatt!$C$14)</f>
        <v/>
      </c>
      <c r="L34" s="12" t="str">
        <f t="shared" si="2"/>
        <v/>
      </c>
      <c r="M34" s="6"/>
      <c r="N34" s="6"/>
      <c r="O34" s="6"/>
      <c r="P34" s="6"/>
      <c r="Q34" s="7"/>
    </row>
    <row r="35" spans="1:17" ht="21.95" customHeight="1" x14ac:dyDescent="0.25">
      <c r="A35" s="6"/>
      <c r="B35" s="6"/>
      <c r="C35" s="11" t="str">
        <f t="shared" si="0"/>
        <v/>
      </c>
      <c r="D35" s="11" t="str">
        <f>IF(B35="","",IFERROR(VLOOKUP(B35,Listen!$A$4:$B$63,2,FALSE),""))</f>
        <v/>
      </c>
      <c r="E35" s="6"/>
      <c r="F35" s="7"/>
      <c r="G35" s="8"/>
      <c r="H35" s="6"/>
      <c r="I35" s="9"/>
      <c r="J35" s="12" t="str">
        <f t="shared" si="1"/>
        <v/>
      </c>
      <c r="K35" s="13" t="str">
        <f>IF(B35="","",Deckblatt!$C$14)</f>
        <v/>
      </c>
      <c r="L35" s="12" t="str">
        <f t="shared" si="2"/>
        <v/>
      </c>
      <c r="M35" s="6"/>
      <c r="N35" s="6"/>
      <c r="O35" s="6"/>
      <c r="P35" s="6"/>
      <c r="Q35" s="7"/>
    </row>
    <row r="36" spans="1:17" ht="21.95" customHeight="1" x14ac:dyDescent="0.25">
      <c r="A36" s="6"/>
      <c r="B36" s="6"/>
      <c r="C36" s="11" t="str">
        <f t="shared" si="0"/>
        <v/>
      </c>
      <c r="D36" s="11" t="str">
        <f>IF(B36="","",IFERROR(VLOOKUP(B36,Listen!$A$4:$B$63,2,FALSE),""))</f>
        <v/>
      </c>
      <c r="E36" s="6"/>
      <c r="F36" s="7"/>
      <c r="G36" s="8"/>
      <c r="H36" s="6"/>
      <c r="I36" s="9"/>
      <c r="J36" s="12" t="str">
        <f t="shared" si="1"/>
        <v/>
      </c>
      <c r="K36" s="13" t="str">
        <f>IF(B36="","",Deckblatt!$C$14)</f>
        <v/>
      </c>
      <c r="L36" s="12" t="str">
        <f t="shared" si="2"/>
        <v/>
      </c>
      <c r="M36" s="6"/>
      <c r="N36" s="6"/>
      <c r="O36" s="6"/>
      <c r="P36" s="6"/>
      <c r="Q36" s="7"/>
    </row>
    <row r="37" spans="1:17" ht="21.95" customHeight="1" x14ac:dyDescent="0.25">
      <c r="A37" s="6"/>
      <c r="B37" s="6"/>
      <c r="C37" s="11" t="str">
        <f t="shared" si="0"/>
        <v/>
      </c>
      <c r="D37" s="11" t="str">
        <f>IF(B37="","",IFERROR(VLOOKUP(B37,Listen!$A$4:$B$63,2,FALSE),""))</f>
        <v/>
      </c>
      <c r="E37" s="6"/>
      <c r="F37" s="7"/>
      <c r="G37" s="8"/>
      <c r="H37" s="6"/>
      <c r="I37" s="9"/>
      <c r="J37" s="12" t="str">
        <f t="shared" si="1"/>
        <v/>
      </c>
      <c r="K37" s="13" t="str">
        <f>IF(B37="","",Deckblatt!$C$14)</f>
        <v/>
      </c>
      <c r="L37" s="12" t="str">
        <f t="shared" si="2"/>
        <v/>
      </c>
      <c r="M37" s="6"/>
      <c r="N37" s="6"/>
      <c r="O37" s="6"/>
      <c r="P37" s="6"/>
      <c r="Q37" s="7"/>
    </row>
    <row r="38" spans="1:17" ht="21.95" customHeight="1" x14ac:dyDescent="0.25">
      <c r="A38" s="6"/>
      <c r="B38" s="6"/>
      <c r="C38" s="11" t="str">
        <f t="shared" si="0"/>
        <v/>
      </c>
      <c r="D38" s="11" t="str">
        <f>IF(B38="","",IFERROR(VLOOKUP(B38,Listen!$A$4:$B$63,2,FALSE),""))</f>
        <v/>
      </c>
      <c r="E38" s="6"/>
      <c r="F38" s="7"/>
      <c r="G38" s="8"/>
      <c r="H38" s="6"/>
      <c r="I38" s="9"/>
      <c r="J38" s="12" t="str">
        <f t="shared" si="1"/>
        <v/>
      </c>
      <c r="K38" s="13" t="str">
        <f>IF(B38="","",Deckblatt!$C$14)</f>
        <v/>
      </c>
      <c r="L38" s="12" t="str">
        <f t="shared" si="2"/>
        <v/>
      </c>
      <c r="M38" s="6"/>
      <c r="N38" s="6"/>
      <c r="O38" s="6"/>
      <c r="P38" s="6"/>
      <c r="Q38" s="7"/>
    </row>
    <row r="39" spans="1:17" ht="21.95" customHeight="1" x14ac:dyDescent="0.25">
      <c r="A39" s="6"/>
      <c r="B39" s="6"/>
      <c r="C39" s="11" t="str">
        <f t="shared" si="0"/>
        <v/>
      </c>
      <c r="D39" s="11" t="str">
        <f>IF(B39="","",IFERROR(VLOOKUP(B39,Listen!$A$4:$B$63,2,FALSE),""))</f>
        <v/>
      </c>
      <c r="E39" s="6"/>
      <c r="F39" s="7"/>
      <c r="G39" s="8"/>
      <c r="H39" s="6"/>
      <c r="I39" s="9"/>
      <c r="J39" s="12" t="str">
        <f t="shared" si="1"/>
        <v/>
      </c>
      <c r="K39" s="13" t="str">
        <f>IF(B39="","",Deckblatt!$C$14)</f>
        <v/>
      </c>
      <c r="L39" s="12" t="str">
        <f t="shared" si="2"/>
        <v/>
      </c>
      <c r="M39" s="6"/>
      <c r="N39" s="6"/>
      <c r="O39" s="6"/>
      <c r="P39" s="6"/>
      <c r="Q39" s="7"/>
    </row>
    <row r="40" spans="1:17" ht="21.95" customHeight="1" x14ac:dyDescent="0.25">
      <c r="A40" s="6"/>
      <c r="B40" s="6"/>
      <c r="C40" s="11" t="str">
        <f t="shared" si="0"/>
        <v/>
      </c>
      <c r="D40" s="11" t="str">
        <f>IF(B40="","",IFERROR(VLOOKUP(B40,Listen!$A$4:$B$63,2,FALSE),""))</f>
        <v/>
      </c>
      <c r="E40" s="6"/>
      <c r="F40" s="7"/>
      <c r="G40" s="8"/>
      <c r="H40" s="6"/>
      <c r="I40" s="9"/>
      <c r="J40" s="12" t="str">
        <f t="shared" si="1"/>
        <v/>
      </c>
      <c r="K40" s="13" t="str">
        <f>IF(B40="","",Deckblatt!$C$14)</f>
        <v/>
      </c>
      <c r="L40" s="12" t="str">
        <f t="shared" si="2"/>
        <v/>
      </c>
      <c r="M40" s="6"/>
      <c r="N40" s="6"/>
      <c r="O40" s="6"/>
      <c r="P40" s="6"/>
      <c r="Q40" s="7"/>
    </row>
    <row r="41" spans="1:17" ht="21.95" customHeight="1" x14ac:dyDescent="0.25">
      <c r="A41" s="6"/>
      <c r="B41" s="6"/>
      <c r="C41" s="11" t="str">
        <f t="shared" si="0"/>
        <v/>
      </c>
      <c r="D41" s="11" t="str">
        <f>IF(B41="","",IFERROR(VLOOKUP(B41,Listen!$A$4:$B$63,2,FALSE),""))</f>
        <v/>
      </c>
      <c r="E41" s="6"/>
      <c r="F41" s="7"/>
      <c r="G41" s="8"/>
      <c r="H41" s="6"/>
      <c r="I41" s="9"/>
      <c r="J41" s="12" t="str">
        <f t="shared" si="1"/>
        <v/>
      </c>
      <c r="K41" s="13" t="str">
        <f>IF(B41="","",Deckblatt!$C$14)</f>
        <v/>
      </c>
      <c r="L41" s="12" t="str">
        <f t="shared" si="2"/>
        <v/>
      </c>
      <c r="M41" s="6"/>
      <c r="N41" s="6"/>
      <c r="O41" s="6"/>
      <c r="P41" s="6"/>
      <c r="Q41" s="7"/>
    </row>
    <row r="42" spans="1:17" ht="21.95" customHeight="1" x14ac:dyDescent="0.25">
      <c r="A42" s="6"/>
      <c r="B42" s="6"/>
      <c r="C42" s="11" t="str">
        <f t="shared" si="0"/>
        <v/>
      </c>
      <c r="D42" s="11" t="str">
        <f>IF(B42="","",IFERROR(VLOOKUP(B42,Listen!$A$4:$B$63,2,FALSE),""))</f>
        <v/>
      </c>
      <c r="E42" s="6"/>
      <c r="F42" s="7"/>
      <c r="G42" s="8"/>
      <c r="H42" s="6"/>
      <c r="I42" s="9"/>
      <c r="J42" s="12" t="str">
        <f t="shared" si="1"/>
        <v/>
      </c>
      <c r="K42" s="13" t="str">
        <f>IF(B42="","",Deckblatt!$C$14)</f>
        <v/>
      </c>
      <c r="L42" s="12" t="str">
        <f t="shared" si="2"/>
        <v/>
      </c>
      <c r="M42" s="6"/>
      <c r="N42" s="6"/>
      <c r="O42" s="6"/>
      <c r="P42" s="6"/>
      <c r="Q42" s="7"/>
    </row>
    <row r="43" spans="1:17" ht="21.95" customHeight="1" x14ac:dyDescent="0.25">
      <c r="A43" s="6"/>
      <c r="B43" s="6"/>
      <c r="C43" s="11" t="str">
        <f t="shared" si="0"/>
        <v/>
      </c>
      <c r="D43" s="11" t="str">
        <f>IF(B43="","",IFERROR(VLOOKUP(B43,Listen!$A$4:$B$63,2,FALSE),""))</f>
        <v/>
      </c>
      <c r="E43" s="6"/>
      <c r="F43" s="7"/>
      <c r="G43" s="8"/>
      <c r="H43" s="6"/>
      <c r="I43" s="9"/>
      <c r="J43" s="12" t="str">
        <f t="shared" si="1"/>
        <v/>
      </c>
      <c r="K43" s="13" t="str">
        <f>IF(B43="","",Deckblatt!$C$14)</f>
        <v/>
      </c>
      <c r="L43" s="12" t="str">
        <f t="shared" si="2"/>
        <v/>
      </c>
      <c r="M43" s="6"/>
      <c r="N43" s="6"/>
      <c r="O43" s="6"/>
      <c r="P43" s="6"/>
      <c r="Q43" s="7"/>
    </row>
    <row r="44" spans="1:17" ht="21.95" customHeight="1" x14ac:dyDescent="0.25">
      <c r="A44" s="6"/>
      <c r="B44" s="6"/>
      <c r="C44" s="11" t="str">
        <f t="shared" si="0"/>
        <v/>
      </c>
      <c r="D44" s="11" t="str">
        <f>IF(B44="","",IFERROR(VLOOKUP(B44,Listen!$A$4:$B$63,2,FALSE),""))</f>
        <v/>
      </c>
      <c r="E44" s="6"/>
      <c r="F44" s="7"/>
      <c r="G44" s="8"/>
      <c r="H44" s="6"/>
      <c r="I44" s="9"/>
      <c r="J44" s="12" t="str">
        <f t="shared" si="1"/>
        <v/>
      </c>
      <c r="K44" s="13" t="str">
        <f>IF(B44="","",Deckblatt!$C$14)</f>
        <v/>
      </c>
      <c r="L44" s="12" t="str">
        <f t="shared" si="2"/>
        <v/>
      </c>
      <c r="M44" s="6"/>
      <c r="N44" s="6"/>
      <c r="O44" s="6"/>
      <c r="P44" s="6"/>
      <c r="Q44" s="7"/>
    </row>
    <row r="45" spans="1:17" ht="21.95" customHeight="1" x14ac:dyDescent="0.25">
      <c r="A45" s="6"/>
      <c r="B45" s="6"/>
      <c r="C45" s="11" t="str">
        <f t="shared" si="0"/>
        <v/>
      </c>
      <c r="D45" s="11" t="str">
        <f>IF(B45="","",IFERROR(VLOOKUP(B45,Listen!$A$4:$B$63,2,FALSE),""))</f>
        <v/>
      </c>
      <c r="E45" s="6"/>
      <c r="F45" s="7"/>
      <c r="G45" s="8"/>
      <c r="H45" s="6"/>
      <c r="I45" s="9"/>
      <c r="J45" s="12" t="str">
        <f t="shared" si="1"/>
        <v/>
      </c>
      <c r="K45" s="13" t="str">
        <f>IF(B45="","",Deckblatt!$C$14)</f>
        <v/>
      </c>
      <c r="L45" s="12" t="str">
        <f t="shared" si="2"/>
        <v/>
      </c>
      <c r="M45" s="6"/>
      <c r="N45" s="6"/>
      <c r="O45" s="6"/>
      <c r="P45" s="6"/>
      <c r="Q45" s="7"/>
    </row>
  </sheetData>
  <mergeCells count="2">
    <mergeCell ref="A1:Q1"/>
    <mergeCell ref="A2:Q3"/>
  </mergeCells>
  <conditionalFormatting sqref="P6:P45">
    <cfRule type="containsText" dxfId="8" priority="1" operator="containsText" text="Beauftragt"/>
    <cfRule type="containsText" dxfId="7" priority="2" operator="containsText" text="Angebot liegt vor"/>
    <cfRule type="containsText" dxfId="6" priority="3" operator="containsText" text="Offen"/>
    <cfRule type="containsText" dxfId="5" priority="4" operator="containsText" text="Geprüft"/>
    <cfRule type="containsText" dxfId="4" priority="5" operator="containsText" text="Geschätzt"/>
  </conditionalFormatting>
  <dataValidations count="6">
    <dataValidation type="list" allowBlank="1" sqref="H6:H45" xr:uid="{00000000-0002-0000-0100-000001000000}">
      <formula1>"m²,m³,m,Stück,pauschal,kg,t,lfm,h,Tag"</formula1>
    </dataValidation>
    <dataValidation type="list" allowBlank="1" sqref="N6:N45" xr:uid="{00000000-0002-0000-0100-000002000000}">
      <formula1>"Projektleitung,Architektur,TGA,Bauherr,Controlling,Extern"</formula1>
    </dataValidation>
    <dataValidation type="list" allowBlank="1" sqref="O6:O45" xr:uid="{00000000-0002-0000-0100-000003000000}">
      <formula1>"Kostenrahmen,Kostenschätzung,Kostenberechnung,Kostenvoranschlag,Kostenanschlag,Kostenfeststellung"</formula1>
    </dataValidation>
    <dataValidation type="list" allowBlank="1" sqref="P6:P45" xr:uid="{00000000-0002-0000-0100-000004000000}">
      <formula1>"Offen,Geprüft,Geschätzt,Angebot liegt vor,Beauftragt"</formula1>
    </dataValidation>
    <dataValidation type="decimal" errorStyle="warning" allowBlank="1" showErrorMessage="1" errorTitle="Ungültige Menge" error="Bitte eine Menge ab 0 eingeben." sqref="G6:G45" xr:uid="{00000000-0002-0000-0100-000005000000}">
      <formula1>0</formula1>
    </dataValidation>
    <dataValidation type="decimal" errorStyle="warning" allowBlank="1" showErrorMessage="1" errorTitle="Ungültiger Einzelpreis" error="Bitte einen Einzelpreis ab 0 eingeben." sqref="I6:I45" xr:uid="{00000000-0002-0000-0100-000006000000}">
      <formula1>0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100-000000000000}">
          <x14:formula1>
            <xm:f>Listen!$A$4:$A$63</xm:f>
          </x14:formula1>
          <xm:sqref>B6:B45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13"/>
  <sheetViews>
    <sheetView tabSelected="1" workbookViewId="0">
      <selection activeCell="L25" sqref="L25"/>
    </sheetView>
  </sheetViews>
  <sheetFormatPr baseColWidth="10" defaultColWidth="9" defaultRowHeight="15" x14ac:dyDescent="0.25"/>
  <cols>
    <col min="1" max="1" width="9" customWidth="1"/>
    <col min="2" max="2" width="38" customWidth="1"/>
    <col min="3" max="4" width="18" customWidth="1"/>
    <col min="5" max="5" width="20" customWidth="1"/>
    <col min="6" max="6" width="17" customWidth="1"/>
    <col min="7" max="7" width="16" customWidth="1"/>
    <col min="8" max="8" width="18" customWidth="1"/>
    <col min="9" max="9" width="3" customWidth="1"/>
    <col min="10" max="17" width="14" style="64" customWidth="1"/>
  </cols>
  <sheetData>
    <row r="1" spans="1:9" ht="32.25" x14ac:dyDescent="0.5">
      <c r="A1" s="65" t="s">
        <v>96</v>
      </c>
      <c r="B1" s="65"/>
      <c r="C1" s="65"/>
      <c r="D1" s="65"/>
      <c r="E1" s="65"/>
      <c r="F1" s="65"/>
      <c r="G1" s="65"/>
      <c r="H1" s="65"/>
      <c r="I1" s="65"/>
    </row>
    <row r="2" spans="1:9" s="64" customFormat="1" x14ac:dyDescent="0.25"/>
    <row r="3" spans="1:9" x14ac:dyDescent="0.25">
      <c r="A3" s="51" t="s">
        <v>97</v>
      </c>
      <c r="B3" s="51"/>
      <c r="C3" s="51"/>
      <c r="D3" s="51" t="s">
        <v>98</v>
      </c>
      <c r="E3" s="51"/>
      <c r="F3" s="51"/>
      <c r="G3" s="51" t="s">
        <v>99</v>
      </c>
      <c r="H3" s="51"/>
      <c r="I3" s="51"/>
    </row>
    <row r="4" spans="1:9" x14ac:dyDescent="0.25">
      <c r="A4" s="52">
        <f>SUM(Kostenpositionen!J6:J45)</f>
        <v>1256570</v>
      </c>
      <c r="B4" s="53"/>
      <c r="C4" s="54"/>
      <c r="D4" s="52">
        <f>SUM(Kostenpositionen!L6:L45)-SUM(Kostenpositionen!J6:J45)</f>
        <v>238748.30000000005</v>
      </c>
      <c r="E4" s="53"/>
      <c r="F4" s="54"/>
      <c r="G4" s="52">
        <f>SUM(Kostenpositionen!L6:L45)</f>
        <v>1495318.3</v>
      </c>
      <c r="H4" s="53"/>
      <c r="I4" s="54"/>
    </row>
    <row r="5" spans="1:9" x14ac:dyDescent="0.25">
      <c r="A5" s="55"/>
      <c r="B5" s="56"/>
      <c r="C5" s="57"/>
      <c r="D5" s="55"/>
      <c r="E5" s="56"/>
      <c r="F5" s="57"/>
      <c r="G5" s="55"/>
      <c r="H5" s="56"/>
      <c r="I5" s="57"/>
    </row>
    <row r="6" spans="1:9" ht="10.5" customHeight="1" x14ac:dyDescent="0.25">
      <c r="A6" s="64"/>
      <c r="B6" s="64"/>
      <c r="C6" s="64"/>
      <c r="D6" s="64"/>
      <c r="E6" s="64"/>
      <c r="F6" s="64"/>
      <c r="G6" s="64"/>
      <c r="H6" s="64"/>
      <c r="I6" s="64"/>
    </row>
    <row r="7" spans="1:9" x14ac:dyDescent="0.25">
      <c r="A7" s="51" t="s">
        <v>21</v>
      </c>
      <c r="B7" s="51"/>
      <c r="C7" s="51"/>
      <c r="D7" s="51" t="s">
        <v>100</v>
      </c>
      <c r="E7" s="51"/>
      <c r="F7" s="51"/>
      <c r="G7" s="51" t="s">
        <v>101</v>
      </c>
      <c r="H7" s="51"/>
      <c r="I7" s="51"/>
    </row>
    <row r="8" spans="1:9" x14ac:dyDescent="0.25">
      <c r="A8" s="52">
        <f>Deckblatt!$C$15</f>
        <v>500000</v>
      </c>
      <c r="B8" s="53"/>
      <c r="C8" s="54"/>
      <c r="D8" s="52">
        <f>A4-A8</f>
        <v>756570</v>
      </c>
      <c r="E8" s="53"/>
      <c r="F8" s="54"/>
      <c r="G8" s="58" t="str">
        <f>IF(A8=0,"Kein Budget",IF(A4&lt;=0.95*A8,"Im Plan",IF(A4&lt;=A8,"Achtung","Überschritten")))</f>
        <v>Überschritten</v>
      </c>
      <c r="H8" s="59"/>
      <c r="I8" s="60"/>
    </row>
    <row r="9" spans="1:9" x14ac:dyDescent="0.25">
      <c r="A9" s="55"/>
      <c r="B9" s="56"/>
      <c r="C9" s="57"/>
      <c r="D9" s="55"/>
      <c r="E9" s="56"/>
      <c r="F9" s="57"/>
      <c r="G9" s="61"/>
      <c r="H9" s="62"/>
      <c r="I9" s="63"/>
    </row>
    <row r="10" spans="1:9" s="64" customFormat="1" ht="9.75" customHeight="1" x14ac:dyDescent="0.25"/>
    <row r="11" spans="1:9" s="64" customFormat="1" ht="5.25" customHeight="1" x14ac:dyDescent="0.25"/>
    <row r="12" spans="1:9" x14ac:dyDescent="0.25">
      <c r="A12" s="5" t="s">
        <v>28</v>
      </c>
      <c r="B12" s="5" t="s">
        <v>102</v>
      </c>
      <c r="C12" s="5" t="s">
        <v>103</v>
      </c>
      <c r="D12" s="5" t="s">
        <v>104</v>
      </c>
      <c r="E12" s="5" t="s">
        <v>105</v>
      </c>
      <c r="F12" s="5" t="s">
        <v>106</v>
      </c>
      <c r="G12" s="5" t="s">
        <v>107</v>
      </c>
      <c r="H12" s="5" t="s">
        <v>41</v>
      </c>
      <c r="I12" s="64"/>
    </row>
    <row r="13" spans="1:9" x14ac:dyDescent="0.25">
      <c r="A13" s="6">
        <v>100</v>
      </c>
      <c r="B13" s="6" t="s">
        <v>108</v>
      </c>
      <c r="C13" s="9">
        <f>Deckblatt!$C$15*0.15</f>
        <v>75000</v>
      </c>
      <c r="D13" s="9">
        <f>SUMIF(Kostenpositionen!$C$6:$C$45,A13,Kostenpositionen!$J$6:$J$45)</f>
        <v>163000</v>
      </c>
      <c r="E13" s="10">
        <f t="shared" ref="E13:E20" si="0">IF($D$21=0,0,D13/$D$21)</f>
        <v>0.12971820113483531</v>
      </c>
      <c r="F13" s="9">
        <f t="shared" ref="F13:F21" si="1">D13-C13</f>
        <v>88000</v>
      </c>
      <c r="G13" s="10">
        <f t="shared" ref="G13:G21" si="2">IF(C13=0,"",F13/C13)</f>
        <v>1.1733333333333333</v>
      </c>
      <c r="H13" s="6" t="str">
        <f t="shared" ref="H13:H21" si="3">IF(C13=0,"Kein Budget",IF(D13&lt;=0.95*C13,"Im Plan",IF(D13&lt;=C13,"Achtung","Überschritten")))</f>
        <v>Überschritten</v>
      </c>
      <c r="I13" s="64"/>
    </row>
    <row r="14" spans="1:9" x14ac:dyDescent="0.25">
      <c r="A14" s="6">
        <v>200</v>
      </c>
      <c r="B14" s="6" t="s">
        <v>109</v>
      </c>
      <c r="C14" s="9">
        <f>Deckblatt!$C$15*0.03</f>
        <v>15000</v>
      </c>
      <c r="D14" s="9">
        <f>SUMIF(Kostenpositionen!$C$6:$C$45,A14,Kostenpositionen!$J$6:$J$45)</f>
        <v>12500</v>
      </c>
      <c r="E14" s="10">
        <f t="shared" si="0"/>
        <v>9.947714810953627E-3</v>
      </c>
      <c r="F14" s="9">
        <f t="shared" si="1"/>
        <v>-2500</v>
      </c>
      <c r="G14" s="10">
        <f t="shared" si="2"/>
        <v>-0.16666666666666666</v>
      </c>
      <c r="H14" s="6" t="str">
        <f t="shared" si="3"/>
        <v>Im Plan</v>
      </c>
      <c r="I14" s="64"/>
    </row>
    <row r="15" spans="1:9" x14ac:dyDescent="0.25">
      <c r="A15" s="6">
        <v>300</v>
      </c>
      <c r="B15" s="6" t="s">
        <v>110</v>
      </c>
      <c r="C15" s="9">
        <f>Deckblatt!$C$15*0.45</f>
        <v>225000</v>
      </c>
      <c r="D15" s="9">
        <f>SUMIF(Kostenpositionen!$C$6:$C$45,A15,Kostenpositionen!$J$6:$J$45)</f>
        <v>707130</v>
      </c>
      <c r="E15" s="10">
        <f t="shared" si="0"/>
        <v>0.5627462059415711</v>
      </c>
      <c r="F15" s="9">
        <f t="shared" si="1"/>
        <v>482130</v>
      </c>
      <c r="G15" s="10">
        <f t="shared" si="2"/>
        <v>2.1427999999999998</v>
      </c>
      <c r="H15" s="6" t="str">
        <f t="shared" si="3"/>
        <v>Überschritten</v>
      </c>
      <c r="I15" s="64"/>
    </row>
    <row r="16" spans="1:9" x14ac:dyDescent="0.25">
      <c r="A16" s="6">
        <v>400</v>
      </c>
      <c r="B16" s="6" t="s">
        <v>111</v>
      </c>
      <c r="C16" s="9">
        <f>Deckblatt!$C$15*0.2</f>
        <v>100000</v>
      </c>
      <c r="D16" s="9">
        <f>SUMIF(Kostenpositionen!$C$6:$C$45,A16,Kostenpositionen!$J$6:$J$45)</f>
        <v>238000</v>
      </c>
      <c r="E16" s="10">
        <f t="shared" si="0"/>
        <v>0.18940449000055706</v>
      </c>
      <c r="F16" s="9">
        <f t="shared" si="1"/>
        <v>138000</v>
      </c>
      <c r="G16" s="10">
        <f t="shared" si="2"/>
        <v>1.38</v>
      </c>
      <c r="H16" s="6" t="str">
        <f t="shared" si="3"/>
        <v>Überschritten</v>
      </c>
      <c r="I16" s="64"/>
    </row>
    <row r="17" spans="1:9" x14ac:dyDescent="0.25">
      <c r="A17" s="6">
        <v>500</v>
      </c>
      <c r="B17" s="6" t="s">
        <v>112</v>
      </c>
      <c r="C17" s="9">
        <f>Deckblatt!$C$15*0.05</f>
        <v>25000</v>
      </c>
      <c r="D17" s="9">
        <f>SUMIF(Kostenpositionen!$C$6:$C$45,A17,Kostenpositionen!$J$6:$J$45)</f>
        <v>54440</v>
      </c>
      <c r="E17" s="10">
        <f t="shared" si="0"/>
        <v>4.332428754466524E-2</v>
      </c>
      <c r="F17" s="9">
        <f t="shared" si="1"/>
        <v>29440</v>
      </c>
      <c r="G17" s="10">
        <f t="shared" si="2"/>
        <v>1.1776</v>
      </c>
      <c r="H17" s="6" t="str">
        <f t="shared" si="3"/>
        <v>Überschritten</v>
      </c>
      <c r="I17" s="64"/>
    </row>
    <row r="18" spans="1:9" x14ac:dyDescent="0.25">
      <c r="A18" s="6">
        <v>600</v>
      </c>
      <c r="B18" s="6" t="s">
        <v>113</v>
      </c>
      <c r="C18" s="9">
        <f>Deckblatt!$C$15*0.02</f>
        <v>10000</v>
      </c>
      <c r="D18" s="9">
        <f>SUMIF(Kostenpositionen!$C$6:$C$45,A18,Kostenpositionen!$J$6:$J$45)</f>
        <v>0</v>
      </c>
      <c r="E18" s="10">
        <f t="shared" si="0"/>
        <v>0</v>
      </c>
      <c r="F18" s="9">
        <f t="shared" si="1"/>
        <v>-10000</v>
      </c>
      <c r="G18" s="10">
        <f t="shared" si="2"/>
        <v>-1</v>
      </c>
      <c r="H18" s="6" t="str">
        <f t="shared" si="3"/>
        <v>Im Plan</v>
      </c>
      <c r="I18" s="64"/>
    </row>
    <row r="19" spans="1:9" x14ac:dyDescent="0.25">
      <c r="A19" s="6">
        <v>700</v>
      </c>
      <c r="B19" s="6" t="s">
        <v>114</v>
      </c>
      <c r="C19" s="9">
        <f>Deckblatt!$C$15*0.08</f>
        <v>40000</v>
      </c>
      <c r="D19" s="9">
        <f>SUMIF(Kostenpositionen!$C$6:$C$45,A19,Kostenpositionen!$J$6:$J$45)</f>
        <v>72000</v>
      </c>
      <c r="E19" s="10">
        <f t="shared" si="0"/>
        <v>5.7298837311092893E-2</v>
      </c>
      <c r="F19" s="9">
        <f t="shared" si="1"/>
        <v>32000</v>
      </c>
      <c r="G19" s="10">
        <f t="shared" si="2"/>
        <v>0.8</v>
      </c>
      <c r="H19" s="6" t="str">
        <f t="shared" si="3"/>
        <v>Überschritten</v>
      </c>
      <c r="I19" s="64"/>
    </row>
    <row r="20" spans="1:9" x14ac:dyDescent="0.25">
      <c r="A20" s="6">
        <v>800</v>
      </c>
      <c r="B20" s="6" t="s">
        <v>115</v>
      </c>
      <c r="C20" s="9">
        <f>Deckblatt!$C$15*0.02</f>
        <v>10000</v>
      </c>
      <c r="D20" s="9">
        <f>SUMIF(Kostenpositionen!$C$6:$C$45,A20,Kostenpositionen!$J$6:$J$45)</f>
        <v>9500</v>
      </c>
      <c r="E20" s="10">
        <f t="shared" si="0"/>
        <v>7.5602632563247568E-3</v>
      </c>
      <c r="F20" s="9">
        <f t="shared" si="1"/>
        <v>-500</v>
      </c>
      <c r="G20" s="10">
        <f t="shared" si="2"/>
        <v>-0.05</v>
      </c>
      <c r="H20" s="6" t="str">
        <f t="shared" si="3"/>
        <v>Im Plan</v>
      </c>
      <c r="I20" s="64"/>
    </row>
    <row r="21" spans="1:9" x14ac:dyDescent="0.25">
      <c r="A21" s="1" t="s">
        <v>116</v>
      </c>
      <c r="B21" s="1"/>
      <c r="C21" s="14">
        <f>SUM(C13:C20)</f>
        <v>500000</v>
      </c>
      <c r="D21" s="14">
        <f>SUM(D13:D20)</f>
        <v>1256570</v>
      </c>
      <c r="E21" s="15">
        <f>IF(D21=0,0,D21/D21)</f>
        <v>1</v>
      </c>
      <c r="F21" s="14">
        <f t="shared" si="1"/>
        <v>756570</v>
      </c>
      <c r="G21" s="15">
        <f t="shared" si="2"/>
        <v>1.5131399999999999</v>
      </c>
      <c r="H21" s="1" t="str">
        <f t="shared" si="3"/>
        <v>Überschritten</v>
      </c>
      <c r="I21" s="64"/>
    </row>
    <row r="22" spans="1:9" s="64" customFormat="1" ht="8.25" customHeight="1" x14ac:dyDescent="0.25"/>
    <row r="23" spans="1:9" x14ac:dyDescent="0.25">
      <c r="A23" s="34" t="s">
        <v>117</v>
      </c>
      <c r="B23" s="35"/>
      <c r="C23" s="35"/>
      <c r="D23" s="35"/>
      <c r="E23" s="35"/>
      <c r="F23" s="35"/>
      <c r="G23" s="35"/>
      <c r="H23" s="36"/>
      <c r="I23" s="64"/>
    </row>
    <row r="24" spans="1:9" x14ac:dyDescent="0.25">
      <c r="A24" s="37"/>
      <c r="B24" s="38"/>
      <c r="C24" s="38"/>
      <c r="D24" s="38"/>
      <c r="E24" s="38"/>
      <c r="F24" s="38"/>
      <c r="G24" s="38"/>
      <c r="H24" s="39"/>
      <c r="I24" s="64"/>
    </row>
    <row r="25" spans="1:9" x14ac:dyDescent="0.25">
      <c r="A25" s="40"/>
      <c r="B25" s="41"/>
      <c r="C25" s="41"/>
      <c r="D25" s="41"/>
      <c r="E25" s="41"/>
      <c r="F25" s="41"/>
      <c r="G25" s="41"/>
      <c r="H25" s="42"/>
      <c r="I25" s="64"/>
    </row>
    <row r="26" spans="1:9" s="64" customFormat="1" ht="7.5" customHeight="1" x14ac:dyDescent="0.25"/>
    <row r="27" spans="1:9" x14ac:dyDescent="0.25">
      <c r="A27" s="64"/>
      <c r="B27" s="64"/>
      <c r="C27" s="64"/>
      <c r="D27" s="64"/>
      <c r="E27" s="64"/>
      <c r="F27" s="64"/>
      <c r="G27" s="64"/>
      <c r="H27" s="64"/>
      <c r="I27" s="64"/>
    </row>
    <row r="28" spans="1:9" x14ac:dyDescent="0.25">
      <c r="A28" s="64"/>
      <c r="B28" s="64"/>
      <c r="C28" s="64"/>
      <c r="D28" s="64"/>
      <c r="E28" s="64"/>
      <c r="F28" s="64"/>
      <c r="G28" s="64"/>
      <c r="H28" s="64"/>
      <c r="I28" s="64"/>
    </row>
    <row r="29" spans="1:9" x14ac:dyDescent="0.25">
      <c r="A29" s="64"/>
      <c r="B29" s="64"/>
      <c r="C29" s="64"/>
      <c r="D29" s="64"/>
      <c r="E29" s="64"/>
      <c r="F29" s="64"/>
      <c r="G29" s="64"/>
      <c r="H29" s="64"/>
      <c r="I29" s="64"/>
    </row>
    <row r="30" spans="1:9" x14ac:dyDescent="0.25">
      <c r="A30" s="64"/>
      <c r="B30" s="64"/>
      <c r="C30" s="64"/>
      <c r="D30" s="64"/>
      <c r="E30" s="64"/>
      <c r="F30" s="64"/>
      <c r="G30" s="64"/>
      <c r="H30" s="64"/>
      <c r="I30" s="64"/>
    </row>
    <row r="31" spans="1:9" x14ac:dyDescent="0.25">
      <c r="A31" s="64"/>
      <c r="B31" s="64"/>
      <c r="C31" s="64"/>
      <c r="D31" s="64"/>
      <c r="E31" s="64"/>
      <c r="F31" s="64"/>
      <c r="G31" s="64"/>
      <c r="H31" s="64"/>
      <c r="I31" s="64"/>
    </row>
    <row r="32" spans="1:9" x14ac:dyDescent="0.25">
      <c r="A32" s="64"/>
      <c r="B32" s="64"/>
      <c r="C32" s="64"/>
      <c r="D32" s="64"/>
      <c r="E32" s="64"/>
      <c r="F32" s="64"/>
      <c r="G32" s="64"/>
      <c r="H32" s="64"/>
      <c r="I32" s="64"/>
    </row>
    <row r="33" spans="1:9" x14ac:dyDescent="0.25">
      <c r="A33" s="64"/>
      <c r="B33" s="64"/>
      <c r="C33" s="64"/>
      <c r="D33" s="64"/>
      <c r="E33" s="64"/>
      <c r="F33" s="64"/>
      <c r="G33" s="64"/>
      <c r="H33" s="64"/>
      <c r="I33" s="64"/>
    </row>
    <row r="34" spans="1:9" x14ac:dyDescent="0.25">
      <c r="A34" s="64"/>
      <c r="B34" s="64"/>
      <c r="C34" s="64"/>
      <c r="D34" s="64"/>
      <c r="E34" s="64"/>
      <c r="F34" s="64"/>
      <c r="G34" s="64"/>
      <c r="H34" s="64"/>
      <c r="I34" s="64"/>
    </row>
    <row r="35" spans="1:9" x14ac:dyDescent="0.25">
      <c r="A35" s="64"/>
      <c r="B35" s="64"/>
      <c r="C35" s="64"/>
      <c r="D35" s="64"/>
      <c r="E35" s="64"/>
      <c r="F35" s="64"/>
      <c r="G35" s="64"/>
      <c r="H35" s="64"/>
      <c r="I35" s="64"/>
    </row>
    <row r="36" spans="1:9" x14ac:dyDescent="0.25">
      <c r="A36" s="64"/>
      <c r="B36" s="64"/>
      <c r="C36" s="64"/>
      <c r="D36" s="64"/>
      <c r="E36" s="64"/>
      <c r="F36" s="64"/>
      <c r="G36" s="64"/>
      <c r="H36" s="64"/>
      <c r="I36" s="64"/>
    </row>
    <row r="37" spans="1:9" x14ac:dyDescent="0.25">
      <c r="A37" s="64"/>
      <c r="B37" s="64"/>
      <c r="C37" s="64"/>
      <c r="D37" s="64"/>
      <c r="E37" s="64"/>
      <c r="F37" s="64"/>
      <c r="G37" s="64"/>
      <c r="H37" s="64"/>
      <c r="I37" s="64"/>
    </row>
    <row r="38" spans="1:9" x14ac:dyDescent="0.25">
      <c r="A38" s="64"/>
      <c r="B38" s="64"/>
      <c r="C38" s="64"/>
      <c r="D38" s="64"/>
      <c r="E38" s="64"/>
      <c r="F38" s="64"/>
      <c r="G38" s="64"/>
      <c r="H38" s="64"/>
      <c r="I38" s="64"/>
    </row>
    <row r="39" spans="1:9" x14ac:dyDescent="0.25">
      <c r="A39" s="64"/>
      <c r="B39" s="64"/>
      <c r="C39" s="64"/>
      <c r="D39" s="64"/>
      <c r="E39" s="64"/>
      <c r="F39" s="64"/>
      <c r="G39" s="64"/>
      <c r="H39" s="64"/>
      <c r="I39" s="64"/>
    </row>
    <row r="40" spans="1:9" x14ac:dyDescent="0.25">
      <c r="A40" s="64"/>
      <c r="B40" s="64"/>
      <c r="C40" s="64"/>
      <c r="D40" s="64"/>
      <c r="E40" s="64"/>
      <c r="F40" s="64"/>
      <c r="G40" s="64"/>
      <c r="H40" s="64"/>
      <c r="I40" s="64"/>
    </row>
    <row r="41" spans="1:9" x14ac:dyDescent="0.25">
      <c r="A41" s="64"/>
      <c r="B41" s="64"/>
      <c r="C41" s="64"/>
      <c r="D41" s="64"/>
      <c r="E41" s="64"/>
      <c r="F41" s="64"/>
      <c r="G41" s="64"/>
      <c r="H41" s="64"/>
      <c r="I41" s="64"/>
    </row>
    <row r="42" spans="1:9" x14ac:dyDescent="0.25">
      <c r="A42" s="64"/>
      <c r="B42" s="64"/>
      <c r="C42" s="64"/>
      <c r="D42" s="64"/>
      <c r="E42" s="64"/>
      <c r="F42" s="64"/>
      <c r="G42" s="64"/>
      <c r="H42" s="64"/>
      <c r="I42" s="64"/>
    </row>
    <row r="43" spans="1:9" x14ac:dyDescent="0.25">
      <c r="A43" s="64"/>
      <c r="B43" s="64"/>
      <c r="C43" s="64"/>
      <c r="D43" s="64"/>
      <c r="E43" s="64"/>
      <c r="F43" s="64"/>
      <c r="G43" s="64"/>
      <c r="H43" s="64"/>
      <c r="I43" s="64"/>
    </row>
    <row r="44" spans="1:9" x14ac:dyDescent="0.25">
      <c r="A44" s="64"/>
      <c r="B44" s="64"/>
      <c r="C44" s="64"/>
      <c r="D44" s="64"/>
      <c r="E44" s="64"/>
      <c r="F44" s="64"/>
      <c r="G44" s="64"/>
      <c r="H44" s="64"/>
      <c r="I44" s="64"/>
    </row>
    <row r="45" spans="1:9" x14ac:dyDescent="0.25">
      <c r="A45" s="64"/>
      <c r="B45" s="64"/>
      <c r="C45" s="64"/>
      <c r="D45" s="64"/>
      <c r="E45" s="64"/>
      <c r="F45" s="64"/>
      <c r="G45" s="64"/>
      <c r="H45" s="64"/>
      <c r="I45" s="64"/>
    </row>
    <row r="46" spans="1:9" x14ac:dyDescent="0.25">
      <c r="A46" s="64"/>
      <c r="B46" s="64"/>
      <c r="C46" s="64"/>
      <c r="D46" s="64"/>
      <c r="E46" s="64"/>
      <c r="F46" s="64"/>
      <c r="G46" s="64"/>
      <c r="H46" s="64"/>
      <c r="I46" s="64"/>
    </row>
    <row r="47" spans="1:9" x14ac:dyDescent="0.25">
      <c r="A47" s="64"/>
      <c r="B47" s="64"/>
      <c r="C47" s="64"/>
      <c r="D47" s="64"/>
      <c r="E47" s="64"/>
      <c r="F47" s="64"/>
      <c r="G47" s="64"/>
      <c r="H47" s="64"/>
      <c r="I47" s="64"/>
    </row>
    <row r="48" spans="1:9" x14ac:dyDescent="0.25">
      <c r="A48" s="64"/>
      <c r="B48" s="64"/>
      <c r="C48" s="64"/>
      <c r="D48" s="64"/>
      <c r="E48" s="64"/>
      <c r="F48" s="64"/>
      <c r="G48" s="64"/>
      <c r="H48" s="64"/>
      <c r="I48" s="64"/>
    </row>
    <row r="49" spans="1:9" x14ac:dyDescent="0.25">
      <c r="A49" s="64"/>
      <c r="B49" s="64"/>
      <c r="C49" s="64"/>
      <c r="D49" s="64"/>
      <c r="E49" s="64"/>
      <c r="F49" s="64"/>
      <c r="G49" s="64"/>
      <c r="H49" s="64"/>
      <c r="I49" s="64"/>
    </row>
    <row r="50" spans="1:9" x14ac:dyDescent="0.25">
      <c r="A50" s="64"/>
      <c r="B50" s="64"/>
      <c r="C50" s="64"/>
      <c r="D50" s="64"/>
      <c r="E50" s="64"/>
      <c r="F50" s="64"/>
      <c r="G50" s="64"/>
      <c r="H50" s="64"/>
      <c r="I50" s="64"/>
    </row>
    <row r="51" spans="1:9" x14ac:dyDescent="0.25">
      <c r="A51" s="64"/>
      <c r="B51" s="64"/>
      <c r="C51" s="64"/>
      <c r="D51" s="64"/>
      <c r="E51" s="64"/>
      <c r="F51" s="64"/>
      <c r="G51" s="64"/>
      <c r="H51" s="64"/>
      <c r="I51" s="64"/>
    </row>
    <row r="52" spans="1:9" x14ac:dyDescent="0.25">
      <c r="A52" s="64"/>
      <c r="B52" s="64"/>
      <c r="C52" s="64"/>
      <c r="D52" s="64"/>
      <c r="E52" s="64"/>
      <c r="F52" s="64"/>
      <c r="G52" s="64"/>
      <c r="H52" s="64"/>
      <c r="I52" s="64"/>
    </row>
    <row r="53" spans="1:9" x14ac:dyDescent="0.25">
      <c r="A53" s="64"/>
      <c r="B53" s="64"/>
      <c r="C53" s="64"/>
      <c r="D53" s="64"/>
      <c r="E53" s="64"/>
      <c r="F53" s="64"/>
      <c r="G53" s="64"/>
      <c r="H53" s="64"/>
      <c r="I53" s="64"/>
    </row>
    <row r="54" spans="1:9" x14ac:dyDescent="0.25">
      <c r="A54" s="64"/>
      <c r="B54" s="64"/>
      <c r="C54" s="64"/>
      <c r="D54" s="64"/>
      <c r="E54" s="64"/>
      <c r="F54" s="64"/>
      <c r="G54" s="64"/>
      <c r="H54" s="64"/>
      <c r="I54" s="64"/>
    </row>
    <row r="55" spans="1:9" x14ac:dyDescent="0.25">
      <c r="A55" s="64"/>
      <c r="B55" s="64"/>
      <c r="C55" s="64"/>
      <c r="D55" s="64"/>
      <c r="E55" s="64"/>
      <c r="F55" s="64"/>
      <c r="G55" s="64"/>
      <c r="H55" s="64"/>
      <c r="I55" s="64"/>
    </row>
    <row r="56" spans="1:9" x14ac:dyDescent="0.25">
      <c r="A56" s="64"/>
      <c r="B56" s="64"/>
      <c r="C56" s="64"/>
      <c r="D56" s="64"/>
      <c r="E56" s="64"/>
      <c r="F56" s="64"/>
      <c r="G56" s="64"/>
      <c r="H56" s="64"/>
      <c r="I56" s="64"/>
    </row>
    <row r="57" spans="1:9" x14ac:dyDescent="0.25">
      <c r="A57" s="64"/>
      <c r="B57" s="64"/>
      <c r="C57" s="64"/>
      <c r="D57" s="64"/>
      <c r="E57" s="64"/>
      <c r="F57" s="64"/>
      <c r="G57" s="64"/>
      <c r="H57" s="64"/>
      <c r="I57" s="64"/>
    </row>
    <row r="58" spans="1:9" x14ac:dyDescent="0.25">
      <c r="A58" s="64"/>
      <c r="B58" s="64"/>
      <c r="C58" s="64"/>
      <c r="D58" s="64"/>
      <c r="E58" s="64"/>
      <c r="F58" s="64"/>
      <c r="G58" s="64"/>
      <c r="H58" s="64"/>
      <c r="I58" s="64"/>
    </row>
    <row r="59" spans="1:9" x14ac:dyDescent="0.25">
      <c r="A59" s="64"/>
      <c r="B59" s="64"/>
      <c r="C59" s="64"/>
      <c r="D59" s="64"/>
      <c r="E59" s="64"/>
      <c r="F59" s="64"/>
      <c r="G59" s="64"/>
      <c r="H59" s="64"/>
      <c r="I59" s="64"/>
    </row>
    <row r="60" spans="1:9" x14ac:dyDescent="0.25">
      <c r="A60" s="64"/>
      <c r="B60" s="64"/>
      <c r="C60" s="64"/>
      <c r="D60" s="64"/>
      <c r="E60" s="64"/>
      <c r="F60" s="64"/>
      <c r="G60" s="64"/>
      <c r="H60" s="64"/>
      <c r="I60" s="64"/>
    </row>
    <row r="61" spans="1:9" x14ac:dyDescent="0.25">
      <c r="A61" s="64"/>
      <c r="B61" s="64"/>
      <c r="C61" s="64"/>
      <c r="D61" s="64"/>
      <c r="E61" s="64"/>
      <c r="F61" s="64"/>
      <c r="G61" s="64"/>
      <c r="H61" s="64"/>
      <c r="I61" s="64"/>
    </row>
    <row r="62" spans="1:9" x14ac:dyDescent="0.25">
      <c r="A62" s="64"/>
      <c r="B62" s="64"/>
      <c r="C62" s="64"/>
      <c r="D62" s="64"/>
      <c r="E62" s="64"/>
      <c r="F62" s="64"/>
      <c r="G62" s="64"/>
      <c r="H62" s="64"/>
      <c r="I62" s="64"/>
    </row>
    <row r="63" spans="1:9" x14ac:dyDescent="0.25">
      <c r="A63" s="64"/>
      <c r="B63" s="64"/>
      <c r="C63" s="64"/>
      <c r="D63" s="64"/>
      <c r="E63" s="64"/>
      <c r="F63" s="64"/>
      <c r="G63" s="64"/>
      <c r="H63" s="64"/>
      <c r="I63" s="64"/>
    </row>
    <row r="64" spans="1:9" x14ac:dyDescent="0.25">
      <c r="A64" s="64"/>
      <c r="B64" s="64"/>
      <c r="C64" s="64"/>
      <c r="D64" s="64"/>
      <c r="E64" s="64"/>
      <c r="F64" s="64"/>
      <c r="G64" s="64"/>
      <c r="H64" s="64"/>
      <c r="I64" s="64"/>
    </row>
    <row r="65" spans="1:9" x14ac:dyDescent="0.25">
      <c r="A65" s="64"/>
      <c r="B65" s="64"/>
      <c r="C65" s="64"/>
      <c r="D65" s="64"/>
      <c r="E65" s="64"/>
      <c r="F65" s="64"/>
      <c r="G65" s="64"/>
      <c r="H65" s="64"/>
      <c r="I65" s="64"/>
    </row>
    <row r="66" spans="1:9" x14ac:dyDescent="0.25">
      <c r="A66" s="64"/>
      <c r="B66" s="64"/>
      <c r="C66" s="64"/>
      <c r="D66" s="64"/>
      <c r="E66" s="64"/>
      <c r="F66" s="64"/>
      <c r="G66" s="64"/>
      <c r="H66" s="64"/>
      <c r="I66" s="64"/>
    </row>
    <row r="67" spans="1:9" x14ac:dyDescent="0.25">
      <c r="A67" s="64"/>
      <c r="B67" s="64"/>
      <c r="C67" s="64"/>
      <c r="D67" s="64"/>
      <c r="E67" s="64"/>
      <c r="F67" s="64"/>
      <c r="G67" s="64"/>
      <c r="H67" s="64"/>
      <c r="I67" s="64"/>
    </row>
    <row r="68" spans="1:9" x14ac:dyDescent="0.25">
      <c r="A68" s="64"/>
      <c r="B68" s="64"/>
      <c r="C68" s="64"/>
      <c r="D68" s="64"/>
      <c r="E68" s="64"/>
      <c r="F68" s="64"/>
      <c r="G68" s="64"/>
      <c r="H68" s="64"/>
      <c r="I68" s="64"/>
    </row>
    <row r="69" spans="1:9" x14ac:dyDescent="0.25">
      <c r="A69" s="64"/>
      <c r="B69" s="64"/>
      <c r="C69" s="64"/>
      <c r="D69" s="64"/>
      <c r="E69" s="64"/>
      <c r="F69" s="64"/>
      <c r="G69" s="64"/>
      <c r="H69" s="64"/>
      <c r="I69" s="64"/>
    </row>
    <row r="70" spans="1:9" x14ac:dyDescent="0.25">
      <c r="A70" s="64"/>
      <c r="B70" s="64"/>
      <c r="C70" s="64"/>
      <c r="D70" s="64"/>
      <c r="E70" s="64"/>
      <c r="F70" s="64"/>
      <c r="G70" s="64"/>
      <c r="H70" s="64"/>
      <c r="I70" s="64"/>
    </row>
    <row r="71" spans="1:9" x14ac:dyDescent="0.25">
      <c r="A71" s="64"/>
      <c r="B71" s="64"/>
      <c r="C71" s="64"/>
      <c r="D71" s="64"/>
      <c r="E71" s="64"/>
      <c r="F71" s="64"/>
      <c r="G71" s="64"/>
      <c r="H71" s="64"/>
      <c r="I71" s="64"/>
    </row>
    <row r="72" spans="1:9" x14ac:dyDescent="0.25">
      <c r="A72" s="64"/>
      <c r="B72" s="64"/>
      <c r="C72" s="64"/>
      <c r="D72" s="64"/>
      <c r="E72" s="64"/>
      <c r="F72" s="64"/>
      <c r="G72" s="64"/>
      <c r="H72" s="64"/>
      <c r="I72" s="64"/>
    </row>
    <row r="73" spans="1:9" x14ac:dyDescent="0.25">
      <c r="A73" s="64"/>
      <c r="B73" s="64"/>
      <c r="C73" s="64"/>
      <c r="D73" s="64"/>
      <c r="E73" s="64"/>
      <c r="F73" s="64"/>
      <c r="G73" s="64"/>
      <c r="H73" s="64"/>
      <c r="I73" s="64"/>
    </row>
    <row r="74" spans="1:9" x14ac:dyDescent="0.25">
      <c r="A74" s="64"/>
      <c r="B74" s="64"/>
      <c r="C74" s="64"/>
      <c r="D74" s="64"/>
      <c r="E74" s="64"/>
      <c r="F74" s="64"/>
      <c r="G74" s="64"/>
      <c r="H74" s="64"/>
      <c r="I74" s="64"/>
    </row>
    <row r="75" spans="1:9" x14ac:dyDescent="0.25">
      <c r="A75" s="64"/>
      <c r="B75" s="64"/>
      <c r="C75" s="64"/>
      <c r="D75" s="64"/>
      <c r="E75" s="64"/>
      <c r="F75" s="64"/>
      <c r="G75" s="64"/>
      <c r="H75" s="64"/>
      <c r="I75" s="64"/>
    </row>
    <row r="76" spans="1:9" x14ac:dyDescent="0.25">
      <c r="A76" s="64"/>
      <c r="B76" s="64"/>
      <c r="C76" s="64"/>
      <c r="D76" s="64"/>
      <c r="E76" s="64"/>
      <c r="F76" s="64"/>
      <c r="G76" s="64"/>
      <c r="H76" s="64"/>
      <c r="I76" s="64"/>
    </row>
    <row r="77" spans="1:9" x14ac:dyDescent="0.25">
      <c r="A77" s="64"/>
      <c r="B77" s="64"/>
      <c r="C77" s="64"/>
      <c r="D77" s="64"/>
      <c r="E77" s="64"/>
      <c r="F77" s="64"/>
      <c r="G77" s="64"/>
      <c r="H77" s="64"/>
      <c r="I77" s="64"/>
    </row>
    <row r="78" spans="1:9" x14ac:dyDescent="0.25">
      <c r="A78" s="64"/>
      <c r="B78" s="64"/>
      <c r="C78" s="64"/>
      <c r="D78" s="64"/>
      <c r="E78" s="64"/>
      <c r="F78" s="64"/>
      <c r="G78" s="64"/>
      <c r="H78" s="64"/>
      <c r="I78" s="64"/>
    </row>
    <row r="79" spans="1:9" x14ac:dyDescent="0.25">
      <c r="A79" s="64"/>
      <c r="B79" s="64"/>
      <c r="C79" s="64"/>
      <c r="D79" s="64"/>
      <c r="E79" s="64"/>
      <c r="F79" s="64"/>
      <c r="G79" s="64"/>
      <c r="H79" s="64"/>
      <c r="I79" s="64"/>
    </row>
    <row r="80" spans="1:9" x14ac:dyDescent="0.25">
      <c r="A80" s="64"/>
      <c r="B80" s="64"/>
      <c r="C80" s="64"/>
      <c r="D80" s="64"/>
      <c r="E80" s="64"/>
      <c r="F80" s="64"/>
      <c r="G80" s="64"/>
      <c r="H80" s="64"/>
      <c r="I80" s="64"/>
    </row>
    <row r="81" spans="1:9" x14ac:dyDescent="0.25">
      <c r="A81" s="64"/>
      <c r="B81" s="64"/>
      <c r="C81" s="64"/>
      <c r="D81" s="64"/>
      <c r="E81" s="64"/>
      <c r="F81" s="64"/>
      <c r="G81" s="64"/>
      <c r="H81" s="64"/>
      <c r="I81" s="64"/>
    </row>
    <row r="82" spans="1:9" x14ac:dyDescent="0.25">
      <c r="A82" s="64"/>
      <c r="B82" s="64"/>
      <c r="C82" s="64"/>
      <c r="D82" s="64"/>
      <c r="E82" s="64"/>
      <c r="F82" s="64"/>
      <c r="G82" s="64"/>
      <c r="H82" s="64"/>
      <c r="I82" s="64"/>
    </row>
    <row r="83" spans="1:9" x14ac:dyDescent="0.25">
      <c r="A83" s="64"/>
      <c r="B83" s="64"/>
      <c r="C83" s="64"/>
      <c r="D83" s="64"/>
      <c r="E83" s="64"/>
      <c r="F83" s="64"/>
      <c r="G83" s="64"/>
      <c r="H83" s="64"/>
      <c r="I83" s="64"/>
    </row>
    <row r="84" spans="1:9" x14ac:dyDescent="0.25">
      <c r="A84" s="64"/>
      <c r="B84" s="64"/>
      <c r="C84" s="64"/>
      <c r="D84" s="64"/>
      <c r="E84" s="64"/>
      <c r="F84" s="64"/>
      <c r="G84" s="64"/>
      <c r="H84" s="64"/>
      <c r="I84" s="64"/>
    </row>
    <row r="85" spans="1:9" x14ac:dyDescent="0.25">
      <c r="A85" s="64"/>
      <c r="B85" s="64"/>
      <c r="C85" s="64"/>
      <c r="D85" s="64"/>
      <c r="E85" s="64"/>
      <c r="F85" s="64"/>
      <c r="G85" s="64"/>
      <c r="H85" s="64"/>
      <c r="I85" s="64"/>
    </row>
    <row r="86" spans="1:9" x14ac:dyDescent="0.25">
      <c r="A86" s="64"/>
      <c r="B86" s="64"/>
      <c r="C86" s="64"/>
      <c r="D86" s="64"/>
      <c r="E86" s="64"/>
      <c r="F86" s="64"/>
      <c r="G86" s="64"/>
      <c r="H86" s="64"/>
      <c r="I86" s="64"/>
    </row>
    <row r="87" spans="1:9" x14ac:dyDescent="0.25">
      <c r="F87" s="64"/>
      <c r="G87" s="64"/>
      <c r="H87" s="64"/>
      <c r="I87" s="64"/>
    </row>
    <row r="88" spans="1:9" x14ac:dyDescent="0.25">
      <c r="F88" s="64"/>
      <c r="G88" s="64"/>
      <c r="H88" s="64"/>
      <c r="I88" s="64"/>
    </row>
    <row r="89" spans="1:9" x14ac:dyDescent="0.25">
      <c r="F89" s="64"/>
      <c r="G89" s="64"/>
      <c r="H89" s="64"/>
      <c r="I89" s="64"/>
    </row>
    <row r="90" spans="1:9" x14ac:dyDescent="0.25">
      <c r="F90" s="64"/>
      <c r="G90" s="64"/>
      <c r="H90" s="64"/>
      <c r="I90" s="64"/>
    </row>
    <row r="91" spans="1:9" x14ac:dyDescent="0.25">
      <c r="F91" s="64"/>
      <c r="G91" s="64"/>
      <c r="H91" s="64"/>
      <c r="I91" s="64"/>
    </row>
    <row r="92" spans="1:9" x14ac:dyDescent="0.25">
      <c r="F92" s="64"/>
      <c r="G92" s="64"/>
      <c r="H92" s="64"/>
      <c r="I92" s="64"/>
    </row>
    <row r="93" spans="1:9" x14ac:dyDescent="0.25">
      <c r="F93" s="64"/>
      <c r="G93" s="64"/>
      <c r="H93" s="64"/>
      <c r="I93" s="64"/>
    </row>
    <row r="94" spans="1:9" x14ac:dyDescent="0.25">
      <c r="F94" s="64"/>
      <c r="G94" s="64"/>
      <c r="H94" s="64"/>
      <c r="I94" s="64"/>
    </row>
    <row r="95" spans="1:9" x14ac:dyDescent="0.25">
      <c r="F95" s="64"/>
      <c r="G95" s="64"/>
      <c r="H95" s="64"/>
      <c r="I95" s="64"/>
    </row>
    <row r="96" spans="1:9" x14ac:dyDescent="0.25">
      <c r="F96" s="64"/>
      <c r="G96" s="64"/>
      <c r="H96" s="64"/>
      <c r="I96" s="64"/>
    </row>
    <row r="97" spans="6:9" x14ac:dyDescent="0.25">
      <c r="F97" s="64"/>
      <c r="G97" s="64"/>
      <c r="H97" s="64"/>
      <c r="I97" s="64"/>
    </row>
    <row r="98" spans="6:9" x14ac:dyDescent="0.25">
      <c r="F98" s="64"/>
      <c r="G98" s="64"/>
      <c r="H98" s="64"/>
      <c r="I98" s="64"/>
    </row>
    <row r="99" spans="6:9" x14ac:dyDescent="0.25">
      <c r="F99" s="64"/>
      <c r="G99" s="64"/>
      <c r="H99" s="64"/>
      <c r="I99" s="64"/>
    </row>
    <row r="100" spans="6:9" x14ac:dyDescent="0.25">
      <c r="F100" s="64"/>
      <c r="G100" s="64"/>
      <c r="H100" s="64"/>
      <c r="I100" s="64"/>
    </row>
    <row r="101" spans="6:9" x14ac:dyDescent="0.25">
      <c r="F101" s="64"/>
      <c r="G101" s="64"/>
      <c r="H101" s="64"/>
      <c r="I101" s="64"/>
    </row>
    <row r="102" spans="6:9" x14ac:dyDescent="0.25">
      <c r="F102" s="64"/>
      <c r="G102" s="64"/>
      <c r="H102" s="64"/>
      <c r="I102" s="64"/>
    </row>
    <row r="103" spans="6:9" x14ac:dyDescent="0.25">
      <c r="F103" s="64"/>
      <c r="G103" s="64"/>
      <c r="H103" s="64"/>
      <c r="I103" s="64"/>
    </row>
    <row r="104" spans="6:9" x14ac:dyDescent="0.25">
      <c r="F104" s="64"/>
      <c r="G104" s="64"/>
      <c r="H104" s="64"/>
      <c r="I104" s="64"/>
    </row>
    <row r="105" spans="6:9" x14ac:dyDescent="0.25">
      <c r="F105" s="64"/>
      <c r="G105" s="64"/>
      <c r="H105" s="64"/>
      <c r="I105" s="64"/>
    </row>
    <row r="106" spans="6:9" x14ac:dyDescent="0.25">
      <c r="F106" s="64"/>
      <c r="G106" s="64"/>
      <c r="H106" s="64"/>
      <c r="I106" s="64"/>
    </row>
    <row r="107" spans="6:9" x14ac:dyDescent="0.25">
      <c r="F107" s="64"/>
      <c r="G107" s="64"/>
      <c r="H107" s="64"/>
      <c r="I107" s="64"/>
    </row>
    <row r="108" spans="6:9" x14ac:dyDescent="0.25">
      <c r="F108" s="64"/>
      <c r="G108" s="64"/>
      <c r="H108" s="64"/>
      <c r="I108" s="64"/>
    </row>
    <row r="109" spans="6:9" x14ac:dyDescent="0.25">
      <c r="F109" s="64"/>
      <c r="G109" s="64"/>
      <c r="H109" s="64"/>
      <c r="I109" s="64"/>
    </row>
    <row r="110" spans="6:9" x14ac:dyDescent="0.25">
      <c r="F110" s="64"/>
      <c r="G110" s="64"/>
      <c r="H110" s="64"/>
      <c r="I110" s="64"/>
    </row>
    <row r="111" spans="6:9" x14ac:dyDescent="0.25">
      <c r="F111" s="64"/>
      <c r="G111" s="64"/>
      <c r="H111" s="64"/>
      <c r="I111" s="64"/>
    </row>
    <row r="112" spans="6:9" x14ac:dyDescent="0.25">
      <c r="F112" s="64"/>
      <c r="G112" s="64"/>
      <c r="H112" s="64"/>
      <c r="I112" s="64"/>
    </row>
    <row r="113" spans="6:9" x14ac:dyDescent="0.25">
      <c r="F113" s="64"/>
      <c r="G113" s="64"/>
      <c r="H113" s="64"/>
      <c r="I113" s="64"/>
    </row>
  </sheetData>
  <mergeCells count="14">
    <mergeCell ref="A23:H25"/>
    <mergeCell ref="A1:I1"/>
    <mergeCell ref="A7:C7"/>
    <mergeCell ref="A8:C9"/>
    <mergeCell ref="D7:F7"/>
    <mergeCell ref="D8:F9"/>
    <mergeCell ref="G7:I7"/>
    <mergeCell ref="G8:I9"/>
    <mergeCell ref="A3:C3"/>
    <mergeCell ref="A4:C5"/>
    <mergeCell ref="D3:F3"/>
    <mergeCell ref="D4:F5"/>
    <mergeCell ref="G3:I3"/>
    <mergeCell ref="G4:I5"/>
  </mergeCells>
  <conditionalFormatting sqref="H13:H21">
    <cfRule type="containsText" dxfId="3" priority="1" operator="containsText" text="Im Plan"/>
    <cfRule type="containsText" dxfId="2" priority="2" operator="containsText" text="Achtung"/>
    <cfRule type="containsText" dxfId="1" priority="3" operator="containsText" text="Überschritten"/>
    <cfRule type="containsText" dxfId="0" priority="4" operator="containsText" text="Kein Budget"/>
  </conditionalFormatting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63"/>
  <sheetViews>
    <sheetView workbookViewId="0"/>
  </sheetViews>
  <sheetFormatPr baseColWidth="10" defaultColWidth="9" defaultRowHeight="15" x14ac:dyDescent="0.25"/>
  <cols>
    <col min="1" max="1" width="9" customWidth="1"/>
    <col min="2" max="2" width="54" customWidth="1"/>
    <col min="3" max="3" width="12" customWidth="1"/>
    <col min="4" max="4" width="3" customWidth="1"/>
    <col min="5" max="5" width="14" customWidth="1"/>
    <col min="6" max="6" width="3" customWidth="1"/>
    <col min="7" max="7" width="22" customWidth="1"/>
    <col min="8" max="8" width="3" customWidth="1"/>
    <col min="9" max="9" width="20" customWidth="1"/>
    <col min="10" max="10" width="3" customWidth="1"/>
    <col min="11" max="11" width="18" customWidth="1"/>
  </cols>
  <sheetData>
    <row r="1" spans="1:17" ht="33.950000000000003" customHeight="1" x14ac:dyDescent="0.4">
      <c r="A1" s="50" t="s">
        <v>118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16"/>
      <c r="M1" s="16"/>
      <c r="N1" s="16"/>
      <c r="O1" s="16"/>
      <c r="P1" s="16"/>
      <c r="Q1" s="16"/>
    </row>
    <row r="3" spans="1:17" x14ac:dyDescent="0.25">
      <c r="A3" s="2" t="s">
        <v>28</v>
      </c>
      <c r="B3" s="2" t="s">
        <v>119</v>
      </c>
      <c r="C3" s="2" t="s">
        <v>120</v>
      </c>
      <c r="E3" s="4" t="s">
        <v>121</v>
      </c>
      <c r="G3" s="4" t="s">
        <v>122</v>
      </c>
      <c r="I3" s="4" t="s">
        <v>123</v>
      </c>
      <c r="K3" s="4" t="s">
        <v>124</v>
      </c>
    </row>
    <row r="4" spans="1:17" x14ac:dyDescent="0.25">
      <c r="A4" s="3">
        <v>100</v>
      </c>
      <c r="B4" s="3" t="s">
        <v>108</v>
      </c>
      <c r="C4" s="3">
        <v>100</v>
      </c>
      <c r="E4" s="3" t="s">
        <v>65</v>
      </c>
      <c r="G4" s="3" t="s">
        <v>125</v>
      </c>
      <c r="I4" s="3" t="s">
        <v>72</v>
      </c>
      <c r="K4" s="3" t="s">
        <v>14</v>
      </c>
    </row>
    <row r="5" spans="1:17" x14ac:dyDescent="0.25">
      <c r="A5" s="3">
        <v>110</v>
      </c>
      <c r="B5" s="3" t="s">
        <v>126</v>
      </c>
      <c r="C5" s="3">
        <v>100</v>
      </c>
      <c r="E5" s="3" t="s">
        <v>59</v>
      </c>
      <c r="G5" s="3" t="s">
        <v>46</v>
      </c>
      <c r="I5" s="3" t="s">
        <v>47</v>
      </c>
      <c r="K5" s="3" t="s">
        <v>61</v>
      </c>
    </row>
    <row r="6" spans="1:17" x14ac:dyDescent="0.25">
      <c r="A6" s="3">
        <v>120</v>
      </c>
      <c r="B6" s="3" t="s">
        <v>127</v>
      </c>
      <c r="C6" s="3">
        <v>100</v>
      </c>
      <c r="E6" s="3" t="s">
        <v>128</v>
      </c>
      <c r="G6" s="3" t="s">
        <v>16</v>
      </c>
      <c r="I6" s="3" t="s">
        <v>53</v>
      </c>
      <c r="K6" s="3" t="s">
        <v>81</v>
      </c>
    </row>
    <row r="7" spans="1:17" x14ac:dyDescent="0.25">
      <c r="A7" s="3">
        <v>130</v>
      </c>
      <c r="B7" s="3" t="s">
        <v>129</v>
      </c>
      <c r="C7" s="3">
        <v>100</v>
      </c>
      <c r="E7" s="3" t="s">
        <v>130</v>
      </c>
      <c r="G7" s="3" t="s">
        <v>131</v>
      </c>
      <c r="I7" s="3" t="s">
        <v>62</v>
      </c>
      <c r="K7" s="3" t="s">
        <v>5</v>
      </c>
    </row>
    <row r="8" spans="1:17" x14ac:dyDescent="0.25">
      <c r="A8" s="3">
        <v>200</v>
      </c>
      <c r="B8" s="3" t="s">
        <v>109</v>
      </c>
      <c r="C8" s="3">
        <v>200</v>
      </c>
      <c r="E8" s="3" t="s">
        <v>45</v>
      </c>
      <c r="G8" s="3" t="s">
        <v>132</v>
      </c>
      <c r="I8" s="3" t="s">
        <v>133</v>
      </c>
      <c r="K8" s="3" t="s">
        <v>52</v>
      </c>
    </row>
    <row r="9" spans="1:17" x14ac:dyDescent="0.25">
      <c r="A9" s="3">
        <v>210</v>
      </c>
      <c r="B9" s="3" t="s">
        <v>134</v>
      </c>
      <c r="C9" s="3">
        <v>200</v>
      </c>
      <c r="E9" s="3" t="s">
        <v>135</v>
      </c>
      <c r="G9" s="3" t="s">
        <v>136</v>
      </c>
      <c r="K9" s="3" t="s">
        <v>137</v>
      </c>
    </row>
    <row r="10" spans="1:17" x14ac:dyDescent="0.25">
      <c r="A10" s="3">
        <v>220</v>
      </c>
      <c r="B10" s="3" t="s">
        <v>138</v>
      </c>
      <c r="C10" s="3">
        <v>200</v>
      </c>
      <c r="E10" s="3" t="s">
        <v>139</v>
      </c>
    </row>
    <row r="11" spans="1:17" x14ac:dyDescent="0.25">
      <c r="A11" s="3">
        <v>230</v>
      </c>
      <c r="B11" s="3" t="s">
        <v>140</v>
      </c>
      <c r="C11" s="3">
        <v>200</v>
      </c>
      <c r="E11" s="3" t="s">
        <v>141</v>
      </c>
    </row>
    <row r="12" spans="1:17" x14ac:dyDescent="0.25">
      <c r="A12" s="3">
        <v>240</v>
      </c>
      <c r="B12" s="3" t="s">
        <v>142</v>
      </c>
      <c r="C12" s="3">
        <v>200</v>
      </c>
      <c r="E12" s="3" t="s">
        <v>143</v>
      </c>
    </row>
    <row r="13" spans="1:17" x14ac:dyDescent="0.25">
      <c r="A13" s="3">
        <v>250</v>
      </c>
      <c r="B13" s="3" t="s">
        <v>144</v>
      </c>
      <c r="C13" s="3">
        <v>200</v>
      </c>
      <c r="E13" s="3" t="s">
        <v>145</v>
      </c>
    </row>
    <row r="14" spans="1:17" x14ac:dyDescent="0.25">
      <c r="A14" s="3">
        <v>300</v>
      </c>
      <c r="B14" s="3" t="s">
        <v>110</v>
      </c>
      <c r="C14" s="3">
        <v>300</v>
      </c>
    </row>
    <row r="15" spans="1:17" x14ac:dyDescent="0.25">
      <c r="A15" s="3">
        <v>310</v>
      </c>
      <c r="B15" s="3" t="s">
        <v>146</v>
      </c>
      <c r="C15" s="3">
        <v>300</v>
      </c>
    </row>
    <row r="16" spans="1:17" x14ac:dyDescent="0.25">
      <c r="A16" s="3">
        <v>320</v>
      </c>
      <c r="B16" s="3" t="s">
        <v>147</v>
      </c>
      <c r="C16" s="3">
        <v>300</v>
      </c>
    </row>
    <row r="17" spans="1:3" x14ac:dyDescent="0.25">
      <c r="A17" s="3">
        <v>330</v>
      </c>
      <c r="B17" s="3" t="s">
        <v>148</v>
      </c>
      <c r="C17" s="3">
        <v>300</v>
      </c>
    </row>
    <row r="18" spans="1:3" x14ac:dyDescent="0.25">
      <c r="A18" s="3">
        <v>340</v>
      </c>
      <c r="B18" s="3" t="s">
        <v>149</v>
      </c>
      <c r="C18" s="3">
        <v>300</v>
      </c>
    </row>
    <row r="19" spans="1:3" x14ac:dyDescent="0.25">
      <c r="A19" s="3">
        <v>350</v>
      </c>
      <c r="B19" s="3" t="s">
        <v>150</v>
      </c>
      <c r="C19" s="3">
        <v>300</v>
      </c>
    </row>
    <row r="20" spans="1:3" x14ac:dyDescent="0.25">
      <c r="A20" s="3">
        <v>360</v>
      </c>
      <c r="B20" s="3" t="s">
        <v>151</v>
      </c>
      <c r="C20" s="3">
        <v>300</v>
      </c>
    </row>
    <row r="21" spans="1:3" x14ac:dyDescent="0.25">
      <c r="A21" s="3">
        <v>370</v>
      </c>
      <c r="B21" s="3" t="s">
        <v>152</v>
      </c>
      <c r="C21" s="3">
        <v>300</v>
      </c>
    </row>
    <row r="22" spans="1:3" x14ac:dyDescent="0.25">
      <c r="A22" s="3">
        <v>380</v>
      </c>
      <c r="B22" s="3" t="s">
        <v>153</v>
      </c>
      <c r="C22" s="3">
        <v>300</v>
      </c>
    </row>
    <row r="23" spans="1:3" x14ac:dyDescent="0.25">
      <c r="A23" s="3">
        <v>390</v>
      </c>
      <c r="B23" s="3" t="s">
        <v>154</v>
      </c>
      <c r="C23" s="3">
        <v>300</v>
      </c>
    </row>
    <row r="24" spans="1:3" x14ac:dyDescent="0.25">
      <c r="A24" s="3">
        <v>400</v>
      </c>
      <c r="B24" s="3" t="s">
        <v>111</v>
      </c>
      <c r="C24" s="3">
        <v>400</v>
      </c>
    </row>
    <row r="25" spans="1:3" x14ac:dyDescent="0.25">
      <c r="A25" s="3">
        <v>410</v>
      </c>
      <c r="B25" s="3" t="s">
        <v>155</v>
      </c>
      <c r="C25" s="3">
        <v>400</v>
      </c>
    </row>
    <row r="26" spans="1:3" x14ac:dyDescent="0.25">
      <c r="A26" s="3">
        <v>420</v>
      </c>
      <c r="B26" s="3" t="s">
        <v>156</v>
      </c>
      <c r="C26" s="3">
        <v>400</v>
      </c>
    </row>
    <row r="27" spans="1:3" x14ac:dyDescent="0.25">
      <c r="A27" s="3">
        <v>430</v>
      </c>
      <c r="B27" s="3" t="s">
        <v>157</v>
      </c>
      <c r="C27" s="3">
        <v>400</v>
      </c>
    </row>
    <row r="28" spans="1:3" x14ac:dyDescent="0.25">
      <c r="A28" s="3">
        <v>440</v>
      </c>
      <c r="B28" s="3" t="s">
        <v>158</v>
      </c>
      <c r="C28" s="3">
        <v>400</v>
      </c>
    </row>
    <row r="29" spans="1:3" x14ac:dyDescent="0.25">
      <c r="A29" s="3">
        <v>450</v>
      </c>
      <c r="B29" s="3" t="s">
        <v>159</v>
      </c>
      <c r="C29" s="3">
        <v>400</v>
      </c>
    </row>
    <row r="30" spans="1:3" x14ac:dyDescent="0.25">
      <c r="A30" s="3">
        <v>460</v>
      </c>
      <c r="B30" s="3" t="s">
        <v>160</v>
      </c>
      <c r="C30" s="3">
        <v>400</v>
      </c>
    </row>
    <row r="31" spans="1:3" x14ac:dyDescent="0.25">
      <c r="A31" s="3">
        <v>470</v>
      </c>
      <c r="B31" s="3" t="s">
        <v>161</v>
      </c>
      <c r="C31" s="3">
        <v>400</v>
      </c>
    </row>
    <row r="32" spans="1:3" x14ac:dyDescent="0.25">
      <c r="A32" s="3">
        <v>480</v>
      </c>
      <c r="B32" s="3" t="s">
        <v>162</v>
      </c>
      <c r="C32" s="3">
        <v>400</v>
      </c>
    </row>
    <row r="33" spans="1:3" x14ac:dyDescent="0.25">
      <c r="A33" s="3">
        <v>490</v>
      </c>
      <c r="B33" s="3" t="s">
        <v>163</v>
      </c>
      <c r="C33" s="3">
        <v>400</v>
      </c>
    </row>
    <row r="34" spans="1:3" x14ac:dyDescent="0.25">
      <c r="A34" s="3">
        <v>500</v>
      </c>
      <c r="B34" s="3" t="s">
        <v>112</v>
      </c>
      <c r="C34" s="3">
        <v>500</v>
      </c>
    </row>
    <row r="35" spans="1:3" x14ac:dyDescent="0.25">
      <c r="A35" s="3">
        <v>510</v>
      </c>
      <c r="B35" s="3" t="s">
        <v>164</v>
      </c>
      <c r="C35" s="3">
        <v>500</v>
      </c>
    </row>
    <row r="36" spans="1:3" x14ac:dyDescent="0.25">
      <c r="A36" s="3">
        <v>520</v>
      </c>
      <c r="B36" s="3" t="s">
        <v>147</v>
      </c>
      <c r="C36" s="3">
        <v>500</v>
      </c>
    </row>
    <row r="37" spans="1:3" x14ac:dyDescent="0.25">
      <c r="A37" s="3">
        <v>530</v>
      </c>
      <c r="B37" s="3" t="s">
        <v>165</v>
      </c>
      <c r="C37" s="3">
        <v>500</v>
      </c>
    </row>
    <row r="38" spans="1:3" x14ac:dyDescent="0.25">
      <c r="A38" s="3">
        <v>540</v>
      </c>
      <c r="B38" s="3" t="s">
        <v>166</v>
      </c>
      <c r="C38" s="3">
        <v>500</v>
      </c>
    </row>
    <row r="39" spans="1:3" x14ac:dyDescent="0.25">
      <c r="A39" s="3">
        <v>550</v>
      </c>
      <c r="B39" s="3" t="s">
        <v>167</v>
      </c>
      <c r="C39" s="3">
        <v>500</v>
      </c>
    </row>
    <row r="40" spans="1:3" x14ac:dyDescent="0.25">
      <c r="A40" s="3">
        <v>560</v>
      </c>
      <c r="B40" s="3" t="s">
        <v>168</v>
      </c>
      <c r="C40" s="3">
        <v>500</v>
      </c>
    </row>
    <row r="41" spans="1:3" x14ac:dyDescent="0.25">
      <c r="A41" s="3">
        <v>570</v>
      </c>
      <c r="B41" s="3" t="s">
        <v>88</v>
      </c>
      <c r="C41" s="3">
        <v>500</v>
      </c>
    </row>
    <row r="42" spans="1:3" x14ac:dyDescent="0.25">
      <c r="A42" s="3">
        <v>580</v>
      </c>
      <c r="B42" s="3" t="s">
        <v>169</v>
      </c>
      <c r="C42" s="3">
        <v>500</v>
      </c>
    </row>
    <row r="43" spans="1:3" x14ac:dyDescent="0.25">
      <c r="A43" s="3">
        <v>590</v>
      </c>
      <c r="B43" s="3" t="s">
        <v>170</v>
      </c>
      <c r="C43" s="3">
        <v>500</v>
      </c>
    </row>
    <row r="44" spans="1:3" x14ac:dyDescent="0.25">
      <c r="A44" s="3">
        <v>600</v>
      </c>
      <c r="B44" s="3" t="s">
        <v>113</v>
      </c>
      <c r="C44" s="3">
        <v>600</v>
      </c>
    </row>
    <row r="45" spans="1:3" x14ac:dyDescent="0.25">
      <c r="A45" s="3">
        <v>610</v>
      </c>
      <c r="B45" s="3" t="s">
        <v>171</v>
      </c>
      <c r="C45" s="3">
        <v>600</v>
      </c>
    </row>
    <row r="46" spans="1:3" x14ac:dyDescent="0.25">
      <c r="A46" s="3">
        <v>620</v>
      </c>
      <c r="B46" s="3" t="s">
        <v>172</v>
      </c>
      <c r="C46" s="3">
        <v>600</v>
      </c>
    </row>
    <row r="47" spans="1:3" x14ac:dyDescent="0.25">
      <c r="A47" s="3">
        <v>630</v>
      </c>
      <c r="B47" s="3" t="s">
        <v>173</v>
      </c>
      <c r="C47" s="3">
        <v>600</v>
      </c>
    </row>
    <row r="48" spans="1:3" x14ac:dyDescent="0.25">
      <c r="A48" s="3">
        <v>640</v>
      </c>
      <c r="B48" s="3" t="s">
        <v>174</v>
      </c>
      <c r="C48" s="3">
        <v>600</v>
      </c>
    </row>
    <row r="49" spans="1:3" x14ac:dyDescent="0.25">
      <c r="A49" s="3">
        <v>690</v>
      </c>
      <c r="B49" s="3" t="s">
        <v>175</v>
      </c>
      <c r="C49" s="3">
        <v>600</v>
      </c>
    </row>
    <row r="50" spans="1:3" x14ac:dyDescent="0.25">
      <c r="A50" s="3">
        <v>700</v>
      </c>
      <c r="B50" s="3" t="s">
        <v>114</v>
      </c>
      <c r="C50" s="3">
        <v>700</v>
      </c>
    </row>
    <row r="51" spans="1:3" x14ac:dyDescent="0.25">
      <c r="A51" s="3">
        <v>710</v>
      </c>
      <c r="B51" s="3" t="s">
        <v>176</v>
      </c>
      <c r="C51" s="3">
        <v>700</v>
      </c>
    </row>
    <row r="52" spans="1:3" x14ac:dyDescent="0.25">
      <c r="A52" s="3">
        <v>720</v>
      </c>
      <c r="B52" s="3" t="s">
        <v>177</v>
      </c>
      <c r="C52" s="3">
        <v>700</v>
      </c>
    </row>
    <row r="53" spans="1:3" x14ac:dyDescent="0.25">
      <c r="A53" s="3">
        <v>730</v>
      </c>
      <c r="B53" s="3" t="s">
        <v>178</v>
      </c>
      <c r="C53" s="3">
        <v>700</v>
      </c>
    </row>
    <row r="54" spans="1:3" x14ac:dyDescent="0.25">
      <c r="A54" s="3">
        <v>740</v>
      </c>
      <c r="B54" s="3" t="s">
        <v>179</v>
      </c>
      <c r="C54" s="3">
        <v>700</v>
      </c>
    </row>
    <row r="55" spans="1:3" x14ac:dyDescent="0.25">
      <c r="A55" s="3">
        <v>750</v>
      </c>
      <c r="B55" s="3" t="s">
        <v>180</v>
      </c>
      <c r="C55" s="3">
        <v>700</v>
      </c>
    </row>
    <row r="56" spans="1:3" x14ac:dyDescent="0.25">
      <c r="A56" s="3">
        <v>760</v>
      </c>
      <c r="B56" s="3" t="s">
        <v>181</v>
      </c>
      <c r="C56" s="3">
        <v>700</v>
      </c>
    </row>
    <row r="57" spans="1:3" x14ac:dyDescent="0.25">
      <c r="A57" s="3">
        <v>790</v>
      </c>
      <c r="B57" s="3" t="s">
        <v>182</v>
      </c>
      <c r="C57" s="3">
        <v>700</v>
      </c>
    </row>
    <row r="58" spans="1:3" x14ac:dyDescent="0.25">
      <c r="A58" s="3">
        <v>800</v>
      </c>
      <c r="B58" s="3" t="s">
        <v>115</v>
      </c>
      <c r="C58" s="3">
        <v>800</v>
      </c>
    </row>
    <row r="59" spans="1:3" x14ac:dyDescent="0.25">
      <c r="A59" s="3">
        <v>810</v>
      </c>
      <c r="B59" s="3" t="s">
        <v>93</v>
      </c>
      <c r="C59" s="3">
        <v>800</v>
      </c>
    </row>
    <row r="60" spans="1:3" x14ac:dyDescent="0.25">
      <c r="A60" s="3">
        <v>820</v>
      </c>
      <c r="B60" s="3" t="s">
        <v>183</v>
      </c>
      <c r="C60" s="3">
        <v>800</v>
      </c>
    </row>
    <row r="61" spans="1:3" x14ac:dyDescent="0.25">
      <c r="A61" s="3">
        <v>830</v>
      </c>
      <c r="B61" s="3" t="s">
        <v>184</v>
      </c>
      <c r="C61" s="3">
        <v>800</v>
      </c>
    </row>
    <row r="62" spans="1:3" x14ac:dyDescent="0.25">
      <c r="A62" s="3">
        <v>840</v>
      </c>
      <c r="B62" s="3" t="s">
        <v>185</v>
      </c>
      <c r="C62" s="3">
        <v>800</v>
      </c>
    </row>
    <row r="63" spans="1:3" x14ac:dyDescent="0.25">
      <c r="A63" s="3">
        <v>890</v>
      </c>
      <c r="B63" s="3" t="s">
        <v>186</v>
      </c>
      <c r="C63" s="3">
        <v>800</v>
      </c>
    </row>
  </sheetData>
  <mergeCells count="1">
    <mergeCell ref="A1:K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Deckblatt</vt:lpstr>
      <vt:lpstr>Kostenpositionen</vt:lpstr>
      <vt:lpstr>Zusammenfassung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2026-04-28T10:17:06Z</dcterms:modified>
</cp:coreProperties>
</file>