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ostenberechnung DIN 276\"/>
    </mc:Choice>
  </mc:AlternateContent>
  <xr:revisionPtr revIDLastSave="0" documentId="13_ncr:1_{3DCFFB0E-2DE4-48EC-BD42-E676BC9DC8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Kostenberechnung" sheetId="2" r:id="rId2"/>
    <sheet name="Liste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5" i="2" l="1"/>
  <c r="K45" i="2"/>
  <c r="M45" i="2" s="1"/>
  <c r="C45" i="2"/>
  <c r="L44" i="2"/>
  <c r="K44" i="2"/>
  <c r="M44" i="2" s="1"/>
  <c r="C44" i="2"/>
  <c r="L43" i="2"/>
  <c r="K43" i="2"/>
  <c r="M43" i="2" s="1"/>
  <c r="C43" i="2"/>
  <c r="L42" i="2"/>
  <c r="K42" i="2"/>
  <c r="M42" i="2" s="1"/>
  <c r="C42" i="2"/>
  <c r="L41" i="2"/>
  <c r="M41" i="2" s="1"/>
  <c r="K41" i="2"/>
  <c r="C41" i="2"/>
  <c r="L40" i="2"/>
  <c r="K40" i="2"/>
  <c r="M40" i="2" s="1"/>
  <c r="C40" i="2"/>
  <c r="L39" i="2"/>
  <c r="K39" i="2"/>
  <c r="M39" i="2" s="1"/>
  <c r="C39" i="2"/>
  <c r="L38" i="2"/>
  <c r="K38" i="2"/>
  <c r="M38" i="2" s="1"/>
  <c r="C38" i="2"/>
  <c r="L37" i="2"/>
  <c r="K37" i="2"/>
  <c r="M37" i="2" s="1"/>
  <c r="C37" i="2"/>
  <c r="L36" i="2"/>
  <c r="M36" i="2" s="1"/>
  <c r="K36" i="2"/>
  <c r="C36" i="2"/>
  <c r="L35" i="2"/>
  <c r="K35" i="2"/>
  <c r="M35" i="2" s="1"/>
  <c r="C35" i="2"/>
  <c r="L34" i="2"/>
  <c r="K34" i="2"/>
  <c r="M34" i="2" s="1"/>
  <c r="C34" i="2"/>
  <c r="L33" i="2"/>
  <c r="K33" i="2"/>
  <c r="M33" i="2" s="1"/>
  <c r="C33" i="2"/>
  <c r="L32" i="2"/>
  <c r="K32" i="2"/>
  <c r="M32" i="2" s="1"/>
  <c r="C32" i="2"/>
  <c r="L31" i="2"/>
  <c r="M31" i="2" s="1"/>
  <c r="K31" i="2"/>
  <c r="C31" i="2"/>
  <c r="L30" i="2"/>
  <c r="K30" i="2"/>
  <c r="M30" i="2" s="1"/>
  <c r="C30" i="2"/>
  <c r="L29" i="2"/>
  <c r="K29" i="2"/>
  <c r="M29" i="2" s="1"/>
  <c r="C29" i="2"/>
  <c r="L28" i="2"/>
  <c r="K28" i="2"/>
  <c r="M28" i="2" s="1"/>
  <c r="C28" i="2"/>
  <c r="L27" i="2"/>
  <c r="K27" i="2"/>
  <c r="M27" i="2" s="1"/>
  <c r="C27" i="2"/>
  <c r="L26" i="2"/>
  <c r="M26" i="2" s="1"/>
  <c r="K26" i="2"/>
  <c r="C26" i="2"/>
  <c r="L25" i="2"/>
  <c r="K25" i="2"/>
  <c r="M25" i="2" s="1"/>
  <c r="C25" i="2"/>
  <c r="L24" i="2"/>
  <c r="K24" i="2"/>
  <c r="M24" i="2" s="1"/>
  <c r="C24" i="2"/>
  <c r="L23" i="2"/>
  <c r="K23" i="2"/>
  <c r="M23" i="2" s="1"/>
  <c r="C23" i="2"/>
  <c r="L22" i="2"/>
  <c r="K22" i="2"/>
  <c r="M22" i="2" s="1"/>
  <c r="C22" i="2"/>
  <c r="L21" i="2"/>
  <c r="M21" i="2" s="1"/>
  <c r="K21" i="2"/>
  <c r="C21" i="2"/>
  <c r="L20" i="2"/>
  <c r="K20" i="2"/>
  <c r="M20" i="2" s="1"/>
  <c r="C20" i="2"/>
  <c r="L19" i="2"/>
  <c r="K19" i="2"/>
  <c r="M19" i="2" s="1"/>
  <c r="C19" i="2"/>
  <c r="L18" i="2"/>
  <c r="K18" i="2"/>
  <c r="M18" i="2" s="1"/>
  <c r="C18" i="2"/>
  <c r="L17" i="2"/>
  <c r="K17" i="2"/>
  <c r="M17" i="2" s="1"/>
  <c r="C17" i="2"/>
  <c r="L16" i="2"/>
  <c r="M16" i="2" s="1"/>
  <c r="K16" i="2"/>
  <c r="C16" i="2"/>
  <c r="L15" i="2"/>
  <c r="K15" i="2"/>
  <c r="M15" i="2" s="1"/>
  <c r="C15" i="2"/>
  <c r="L14" i="2"/>
  <c r="K14" i="2"/>
  <c r="M14" i="2" s="1"/>
  <c r="C14" i="2"/>
  <c r="L13" i="2"/>
  <c r="K13" i="2"/>
  <c r="M13" i="2" s="1"/>
  <c r="C13" i="2"/>
  <c r="L12" i="2"/>
  <c r="K12" i="2"/>
  <c r="M12" i="2" s="1"/>
  <c r="C12" i="2"/>
  <c r="L11" i="2"/>
  <c r="M11" i="2" s="1"/>
  <c r="K11" i="2"/>
  <c r="C11" i="2"/>
  <c r="L10" i="2"/>
  <c r="K10" i="2"/>
  <c r="M10" i="2" s="1"/>
  <c r="C10" i="2"/>
  <c r="L9" i="2"/>
  <c r="K9" i="2"/>
  <c r="M9" i="2" s="1"/>
  <c r="C9" i="2"/>
  <c r="L8" i="2"/>
  <c r="K8" i="2"/>
  <c r="M8" i="2" s="1"/>
  <c r="C8" i="2"/>
  <c r="L7" i="2"/>
  <c r="K7" i="2"/>
  <c r="M7" i="2" s="1"/>
  <c r="C7" i="2"/>
  <c r="L6" i="2"/>
  <c r="M6" i="2" s="1"/>
  <c r="K6" i="2"/>
  <c r="K47" i="2" s="1"/>
  <c r="C6" i="2"/>
  <c r="C25" i="1"/>
  <c r="C24" i="1"/>
  <c r="C23" i="1"/>
  <c r="E23" i="1" s="1"/>
  <c r="C22" i="1"/>
  <c r="E22" i="1" s="1"/>
  <c r="C21" i="1"/>
  <c r="C20" i="1"/>
  <c r="C19" i="1"/>
  <c r="C18" i="1"/>
  <c r="E18" i="1" s="1"/>
  <c r="G12" i="1"/>
  <c r="H22" i="1" l="1"/>
  <c r="F22" i="1"/>
  <c r="H23" i="1"/>
  <c r="F23" i="1"/>
  <c r="M47" i="2"/>
  <c r="H18" i="1"/>
  <c r="F18" i="1"/>
  <c r="E19" i="1"/>
  <c r="E24" i="1"/>
  <c r="A12" i="1"/>
  <c r="G20" i="1" s="1"/>
  <c r="G22" i="1"/>
  <c r="E20" i="1"/>
  <c r="E21" i="1"/>
  <c r="E25" i="1"/>
  <c r="G24" i="1" l="1"/>
  <c r="F20" i="1"/>
  <c r="H20" i="1"/>
  <c r="F21" i="1"/>
  <c r="H21" i="1" s="1"/>
  <c r="I12" i="1"/>
  <c r="K12" i="1" s="1"/>
  <c r="C12" i="1"/>
  <c r="E12" i="1" s="1"/>
  <c r="H24" i="1"/>
  <c r="F24" i="1"/>
  <c r="G23" i="1"/>
  <c r="H19" i="1"/>
  <c r="F19" i="1"/>
  <c r="G18" i="1"/>
  <c r="G25" i="1"/>
  <c r="G21" i="1"/>
  <c r="H25" i="1"/>
  <c r="F25" i="1"/>
  <c r="G19" i="1"/>
</calcChain>
</file>

<file path=xl/sharedStrings.xml><?xml version="1.0" encoding="utf-8"?>
<sst xmlns="http://schemas.openxmlformats.org/spreadsheetml/2006/main" count="303" uniqueCount="170">
  <si>
    <t>Kostenberechnung nach DIN 276 – Excel Vorlage</t>
  </si>
  <si>
    <t>Beispieldaten für ein Bauprojekt. Weiße Eingabefelder können frei angepasst werden.</t>
  </si>
  <si>
    <t>Projektname</t>
  </si>
  <si>
    <t>Neubau Mehrfamilienhaus Musterprojekt</t>
  </si>
  <si>
    <t>Projektart</t>
  </si>
  <si>
    <t>Wohngebäude</t>
  </si>
  <si>
    <t>Bauherr / Auftraggeber</t>
  </si>
  <si>
    <t>Musterbau GmbH</t>
  </si>
  <si>
    <t>Projektadresse</t>
  </si>
  <si>
    <t>Musterstraße 12, 10115 Berlin</t>
  </si>
  <si>
    <t>Bearbeiter</t>
  </si>
  <si>
    <t>Max Beispiel</t>
  </si>
  <si>
    <t>Version</t>
  </si>
  <si>
    <t>v1.0</t>
  </si>
  <si>
    <t>Datum</t>
  </si>
  <si>
    <t>Planungsphase</t>
  </si>
  <si>
    <t>Kostenberechnung</t>
  </si>
  <si>
    <t>DIN-276-Stand</t>
  </si>
  <si>
    <t>DIN 276:2018-12</t>
  </si>
  <si>
    <t>MwSt.-Satz</t>
  </si>
  <si>
    <t>Gesamtbudget netto</t>
  </si>
  <si>
    <t>Währung</t>
  </si>
  <si>
    <t>EUR</t>
  </si>
  <si>
    <t>Gesamtkosten netto</t>
  </si>
  <si>
    <t>Mehrwertsteuer</t>
  </si>
  <si>
    <t>Gesamtkosten brutto</t>
  </si>
  <si>
    <t>Budget netto</t>
  </si>
  <si>
    <t>Abweichung netto</t>
  </si>
  <si>
    <t>Status</t>
  </si>
  <si>
    <t>KG</t>
  </si>
  <si>
    <t>Kostengruppe</t>
  </si>
  <si>
    <t>Kosten netto</t>
  </si>
  <si>
    <t>Abweichung €</t>
  </si>
  <si>
    <t>Abweichung %</t>
  </si>
  <si>
    <t>Anteil an Gesamtkosten</t>
  </si>
  <si>
    <t>Grundstück</t>
  </si>
  <si>
    <t>Vorbereitende Maßnahmen</t>
  </si>
  <si>
    <t>Bauwerk – Baukonstruktionen</t>
  </si>
  <si>
    <t>Bauwerk – Technische Anlagen</t>
  </si>
  <si>
    <t>Außenanlagen und Freiflächen</t>
  </si>
  <si>
    <t>Ausstattung und Kunstwerke</t>
  </si>
  <si>
    <t>Baunebenkosten</t>
  </si>
  <si>
    <t>Finanzierung</t>
  </si>
  <si>
    <t>Kurzanleitung</t>
  </si>
  <si>
    <t>1</t>
  </si>
  <si>
    <t>Projektdaten und Budget auf dieser Seite ausfüllen.</t>
  </si>
  <si>
    <t>2</t>
  </si>
  <si>
    <t>Positionen in „Kostenberechnung“ ergänzen oder bestehende Beispielwerte überschreiben.</t>
  </si>
  <si>
    <t>3</t>
  </si>
  <si>
    <t>KG, Einheit, Planungsphase und Status über Dropdowns auswählen.</t>
  </si>
  <si>
    <t>4</t>
  </si>
  <si>
    <t>Summen, Abweichungen und Diagramme werden automatisch aus den Positionen berechnet.</t>
  </si>
  <si>
    <t>5</t>
  </si>
  <si>
    <t>Für neue Projektstände einfach eine neue Version der Datei speichern.</t>
  </si>
  <si>
    <t>Kostenberechnung nach DIN 276</t>
  </si>
  <si>
    <t>Erfasse hier alle Positionen. Die Übersicht berechnet Summen, Budgetabweichungen und Diagramme automatisch.</t>
  </si>
  <si>
    <t>Aktiv</t>
  </si>
  <si>
    <t>Untergruppe</t>
  </si>
  <si>
    <t>Position</t>
  </si>
  <si>
    <t>Beschreibung / Annahme</t>
  </si>
  <si>
    <t>Menge</t>
  </si>
  <si>
    <t>Einheit</t>
  </si>
  <si>
    <t>Einzelpreis netto</t>
  </si>
  <si>
    <t>Zuschlag / Risiko %</t>
  </si>
  <si>
    <t>Gesamt netto</t>
  </si>
  <si>
    <t>MwSt %</t>
  </si>
  <si>
    <t>Gesamt brutto</t>
  </si>
  <si>
    <t>Quelle / Angebot</t>
  </si>
  <si>
    <t>Verantwortlich</t>
  </si>
  <si>
    <t>Bemerkungen</t>
  </si>
  <si>
    <t>Ja</t>
  </si>
  <si>
    <t>110</t>
  </si>
  <si>
    <t>Grundstückswert</t>
  </si>
  <si>
    <t>Annahme: Kaufpreis laut Projektkalkulation</t>
  </si>
  <si>
    <t>pauschal</t>
  </si>
  <si>
    <t>Projektannahme</t>
  </si>
  <si>
    <t>Projektleitung</t>
  </si>
  <si>
    <t>Geplant</t>
  </si>
  <si>
    <t>Beispielwert</t>
  </si>
  <si>
    <t>120</t>
  </si>
  <si>
    <t>Grundstücksnebenkosten</t>
  </si>
  <si>
    <t>Notar, Grundbuch, Erwerbsnebenkosten</t>
  </si>
  <si>
    <t>Erfahrungswert</t>
  </si>
  <si>
    <t>210</t>
  </si>
  <si>
    <t>Herrichten / Abbruch</t>
  </si>
  <si>
    <t>Rückbau kleiner Bestandsflächen</t>
  </si>
  <si>
    <t>Schätzung</t>
  </si>
  <si>
    <t>Bauleitung</t>
  </si>
  <si>
    <t>Angefragt</t>
  </si>
  <si>
    <t>220</t>
  </si>
  <si>
    <t>Baustelleneinrichtung</t>
  </si>
  <si>
    <t>Einrichtung, Sicherung und temporäre Anschlüsse</t>
  </si>
  <si>
    <t>310</t>
  </si>
  <si>
    <t>Erdarbeiten</t>
  </si>
  <si>
    <t>Aushub und Verfüllung</t>
  </si>
  <si>
    <t>m³</t>
  </si>
  <si>
    <t>Kennwert</t>
  </si>
  <si>
    <t>320</t>
  </si>
  <si>
    <t>Gründung</t>
  </si>
  <si>
    <t>Bodenplatte und Fundamentbereiche</t>
  </si>
  <si>
    <t>m²</t>
  </si>
  <si>
    <t>Tragwerksplaner</t>
  </si>
  <si>
    <t>Geprüft</t>
  </si>
  <si>
    <t>330</t>
  </si>
  <si>
    <t>Außenwände</t>
  </si>
  <si>
    <t>Mauerwerk / Fassadenanteil</t>
  </si>
  <si>
    <t>Architekt</t>
  </si>
  <si>
    <t>360</t>
  </si>
  <si>
    <t>Dachkonstruktion</t>
  </si>
  <si>
    <t>Dachtragwerk inklusive Abdichtung</t>
  </si>
  <si>
    <t>410</t>
  </si>
  <si>
    <t>Sanitäranlagen</t>
  </si>
  <si>
    <t>Bäder, Leitungen und Sanitärobjekte</t>
  </si>
  <si>
    <t>Stück</t>
  </si>
  <si>
    <t>TGA-Planer</t>
  </si>
  <si>
    <t>420</t>
  </si>
  <si>
    <t>Heizungsanlage</t>
  </si>
  <si>
    <t>Wärmeerzeugung und Verteilung</t>
  </si>
  <si>
    <t>Angebot</t>
  </si>
  <si>
    <t>Angebot erhalten</t>
  </si>
  <si>
    <t>440</t>
  </si>
  <si>
    <t>Elektroinstallation</t>
  </si>
  <si>
    <t>Starkstrom, Beleuchtung, Unterverteilung</t>
  </si>
  <si>
    <t>430</t>
  </si>
  <si>
    <t>Lüftung</t>
  </si>
  <si>
    <t>Dezentrale Lüftungseinheiten</t>
  </si>
  <si>
    <t>510</t>
  </si>
  <si>
    <t>Wege und Zufahrten</t>
  </si>
  <si>
    <t>Pflasterflächen und Zufahrt</t>
  </si>
  <si>
    <t>Außenanlagen</t>
  </si>
  <si>
    <t>530</t>
  </si>
  <si>
    <t>Garten- und Freianlagen</t>
  </si>
  <si>
    <t>Begrünung, Einfassung und Nebenflächen</t>
  </si>
  <si>
    <t>610</t>
  </si>
  <si>
    <t>Möblierung</t>
  </si>
  <si>
    <t>Feste Einbauten und Grundausstattung</t>
  </si>
  <si>
    <t>Bauherr</t>
  </si>
  <si>
    <t>620</t>
  </si>
  <si>
    <t>Kunstwerke / Ausstattung</t>
  </si>
  <si>
    <t>Gestalterische Ausstattung und Sonderpositionen</t>
  </si>
  <si>
    <t>710</t>
  </si>
  <si>
    <t>Architektenhonorar</t>
  </si>
  <si>
    <t>Planung und Objektüberwachung</t>
  </si>
  <si>
    <t>Honoraransatz</t>
  </si>
  <si>
    <t>720</t>
  </si>
  <si>
    <t>Statik / Fachplanung</t>
  </si>
  <si>
    <t>Tragwerksplanung und Nachweise</t>
  </si>
  <si>
    <t>730</t>
  </si>
  <si>
    <t>Genehmigungen</t>
  </si>
  <si>
    <t>Gebühren und behördliche Verfahren</t>
  </si>
  <si>
    <t>810</t>
  </si>
  <si>
    <t>Finanzierungskosten</t>
  </si>
  <si>
    <t>Bankgebühren und Finanzierungseinrichtung</t>
  </si>
  <si>
    <t>820</t>
  </si>
  <si>
    <t>Zinsen / Gebühren</t>
  </si>
  <si>
    <t>Zwischenfinanzierung und Nebenkosten</t>
  </si>
  <si>
    <t>Gesamtsumme netto</t>
  </si>
  <si>
    <t>Gesamtsumme brutto</t>
  </si>
  <si>
    <t>Hilfslisten für Dropdowns und Formeln</t>
  </si>
  <si>
    <t>Kostenrahmen</t>
  </si>
  <si>
    <t>Kostenschätzung</t>
  </si>
  <si>
    <t>Nein</t>
  </si>
  <si>
    <t>m</t>
  </si>
  <si>
    <t>Kostenanschlag</t>
  </si>
  <si>
    <t>Kostenfeststellung</t>
  </si>
  <si>
    <t>Freigegeben</t>
  </si>
  <si>
    <t>kg</t>
  </si>
  <si>
    <t>t</t>
  </si>
  <si>
    <t>h</t>
  </si>
  <si>
    <t>lfm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</si>
</sst>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\€"/>
    <numFmt numFmtId="165" formatCode="0.0%"/>
    <numFmt numFmtId="166" formatCode="dd\.mm\.yyyy"/>
  </numFmts>
  <fonts count="8" x14ac:knownFonts="1">
    <font>
      <sz val="11"/>
      <name val="Carlito"/>
    </font>
    <font>
      <b/>
      <sz val="10"/>
      <color rgb="FFFFFFFF"/>
      <name val="Calibri"/>
    </font>
    <font>
      <sz val="10"/>
      <name val="Calibri"/>
    </font>
    <font>
      <i/>
      <sz val="10"/>
      <color rgb="FF1F415A"/>
      <name val="Calibri"/>
    </font>
    <font>
      <b/>
      <sz val="10"/>
      <color rgb="FF1F415A"/>
      <name val="Calibri"/>
    </font>
    <font>
      <sz val="11"/>
      <name val="Carlito"/>
    </font>
    <font>
      <b/>
      <sz val="22"/>
      <color rgb="FFFFFFFF"/>
      <name val="Calibri"/>
      <family val="2"/>
    </font>
    <font>
      <b/>
      <sz val="15"/>
      <color rgb="FF1F415A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rgb="FFEAF3F4"/>
      </patternFill>
    </fill>
    <fill>
      <patternFill patternType="solid">
        <fgColor rgb="FFFFFFFF"/>
      </patternFill>
    </fill>
    <fill>
      <patternFill patternType="solid">
        <fgColor rgb="FFF4F8F9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rgb="FFD9E3E5"/>
      </left>
      <right style="thin">
        <color rgb="FFD9E3E5"/>
      </right>
      <top style="thin">
        <color rgb="FFD9E3E5"/>
      </top>
      <bottom style="thin">
        <color rgb="FFD9E3E5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D9E3E5"/>
      </left>
      <right/>
      <top style="thin">
        <color rgb="FFD9E3E5"/>
      </top>
      <bottom/>
      <diagonal/>
    </border>
    <border>
      <left/>
      <right style="thin">
        <color rgb="FFD9E3E5"/>
      </right>
      <top style="thin">
        <color rgb="FFD9E3E5"/>
      </top>
      <bottom/>
      <diagonal/>
    </border>
    <border>
      <left style="thin">
        <color rgb="FFD9E3E5"/>
      </left>
      <right/>
      <top/>
      <bottom/>
      <diagonal/>
    </border>
    <border>
      <left/>
      <right style="thin">
        <color rgb="FFD9E3E5"/>
      </right>
      <top/>
      <bottom/>
      <diagonal/>
    </border>
    <border>
      <left style="thin">
        <color rgb="FFD9E3E5"/>
      </left>
      <right/>
      <top/>
      <bottom style="thin">
        <color rgb="FFD9E3E5"/>
      </bottom>
      <diagonal/>
    </border>
    <border>
      <left/>
      <right style="thin">
        <color rgb="FFD9E3E5"/>
      </right>
      <top/>
      <bottom style="thin">
        <color rgb="FFD9E3E5"/>
      </bottom>
      <diagonal/>
    </border>
    <border>
      <left style="thin">
        <color rgb="FFD9E3E5"/>
      </left>
      <right/>
      <top/>
      <bottom/>
      <diagonal/>
    </border>
  </borders>
  <cellStyleXfs count="2">
    <xf numFmtId="0" fontId="0" fillId="0" borderId="0"/>
    <xf numFmtId="0" fontId="5" fillId="0" borderId="0"/>
  </cellStyleXfs>
  <cellXfs count="36">
    <xf numFmtId="0" fontId="0" fillId="0" borderId="0" xfId="0"/>
    <xf numFmtId="0" fontId="1" fillId="3" borderId="2" xfId="1" applyFont="1" applyFill="1" applyBorder="1" applyAlignment="1">
      <alignment horizontal="center"/>
    </xf>
    <xf numFmtId="0" fontId="2" fillId="0" borderId="2" xfId="1" applyFont="1" applyBorder="1"/>
    <xf numFmtId="0" fontId="2" fillId="0" borderId="0" xfId="1" applyFont="1"/>
    <xf numFmtId="0" fontId="1" fillId="2" borderId="3" xfId="1" applyFont="1" applyFill="1" applyBorder="1"/>
    <xf numFmtId="0" fontId="1" fillId="3" borderId="2" xfId="1" applyFont="1" applyFill="1" applyBorder="1" applyAlignment="1">
      <alignment horizontal="center" wrapText="1"/>
    </xf>
    <xf numFmtId="0" fontId="2" fillId="5" borderId="2" xfId="1" applyFont="1" applyFill="1" applyBorder="1"/>
    <xf numFmtId="0" fontId="2" fillId="5" borderId="2" xfId="1" applyFont="1" applyFill="1" applyBorder="1" applyAlignment="1">
      <alignment wrapText="1"/>
    </xf>
    <xf numFmtId="4" fontId="2" fillId="5" borderId="2" xfId="1" applyNumberFormat="1" applyFont="1" applyFill="1" applyBorder="1"/>
    <xf numFmtId="164" fontId="2" fillId="5" borderId="2" xfId="1" applyNumberFormat="1" applyFont="1" applyFill="1" applyBorder="1"/>
    <xf numFmtId="164" fontId="1" fillId="2" borderId="3" xfId="1" applyNumberFormat="1" applyFont="1" applyFill="1" applyBorder="1"/>
    <xf numFmtId="165" fontId="2" fillId="5" borderId="2" xfId="1" applyNumberFormat="1" applyFont="1" applyFill="1" applyBorder="1"/>
    <xf numFmtId="0" fontId="1" fillId="2" borderId="2" xfId="1" applyFont="1" applyFill="1" applyBorder="1"/>
    <xf numFmtId="166" fontId="2" fillId="5" borderId="2" xfId="1" applyNumberFormat="1" applyFont="1" applyFill="1" applyBorder="1"/>
    <xf numFmtId="0" fontId="4" fillId="4" borderId="2" xfId="1" applyFont="1" applyFill="1" applyBorder="1"/>
    <xf numFmtId="0" fontId="1" fillId="3" borderId="0" xfId="1" applyFont="1" applyFill="1"/>
    <xf numFmtId="0" fontId="3" fillId="4" borderId="0" xfId="1" applyFont="1" applyFill="1"/>
    <xf numFmtId="0" fontId="1" fillId="3" borderId="0" xfId="1" applyFont="1" applyFill="1" applyAlignment="1">
      <alignment horizontal="center"/>
    </xf>
    <xf numFmtId="0" fontId="1" fillId="2" borderId="0" xfId="1" applyFont="1" applyFill="1"/>
    <xf numFmtId="0" fontId="6" fillId="3" borderId="0" xfId="1" applyFont="1" applyFill="1"/>
    <xf numFmtId="0" fontId="2" fillId="0" borderId="10" xfId="1" applyFont="1" applyBorder="1" applyAlignment="1">
      <alignment horizontal="left" wrapText="1"/>
    </xf>
    <xf numFmtId="0" fontId="2" fillId="0" borderId="1" xfId="1" applyFont="1" applyBorder="1" applyAlignment="1">
      <alignment horizontal="left" wrapText="1"/>
    </xf>
    <xf numFmtId="0" fontId="0" fillId="7" borderId="0" xfId="0" applyFill="1"/>
    <xf numFmtId="0" fontId="2" fillId="7" borderId="0" xfId="1" applyFont="1" applyFill="1"/>
    <xf numFmtId="164" fontId="7" fillId="6" borderId="4" xfId="1" applyNumberFormat="1" applyFont="1" applyFill="1" applyBorder="1" applyAlignment="1">
      <alignment horizontal="center" vertical="center"/>
    </xf>
    <xf numFmtId="164" fontId="7" fillId="6" borderId="5" xfId="1" applyNumberFormat="1" applyFont="1" applyFill="1" applyBorder="1" applyAlignment="1">
      <alignment horizontal="center" vertical="center"/>
    </xf>
    <xf numFmtId="0" fontId="7" fillId="7" borderId="4" xfId="1" applyFont="1" applyFill="1" applyBorder="1" applyAlignment="1">
      <alignment horizontal="center" vertical="center"/>
    </xf>
    <xf numFmtId="0" fontId="7" fillId="7" borderId="5" xfId="1" applyFont="1" applyFill="1" applyBorder="1" applyAlignment="1">
      <alignment horizontal="center" vertical="center"/>
    </xf>
    <xf numFmtId="164" fontId="7" fillId="6" borderId="6" xfId="1" applyNumberFormat="1" applyFont="1" applyFill="1" applyBorder="1" applyAlignment="1">
      <alignment horizontal="center" vertical="center"/>
    </xf>
    <xf numFmtId="164" fontId="7" fillId="6" borderId="7" xfId="1" applyNumberFormat="1" applyFont="1" applyFill="1" applyBorder="1" applyAlignment="1">
      <alignment horizontal="center" vertical="center"/>
    </xf>
    <xf numFmtId="0" fontId="7" fillId="7" borderId="6" xfId="1" applyFont="1" applyFill="1" applyBorder="1" applyAlignment="1">
      <alignment horizontal="center" vertical="center"/>
    </xf>
    <xf numFmtId="0" fontId="7" fillId="7" borderId="7" xfId="1" applyFont="1" applyFill="1" applyBorder="1" applyAlignment="1">
      <alignment horizontal="center" vertical="center"/>
    </xf>
    <xf numFmtId="164" fontId="7" fillId="6" borderId="8" xfId="1" applyNumberFormat="1" applyFont="1" applyFill="1" applyBorder="1" applyAlignment="1">
      <alignment horizontal="center" vertical="center"/>
    </xf>
    <xf numFmtId="164" fontId="7" fillId="6" borderId="9" xfId="1" applyNumberFormat="1" applyFont="1" applyFill="1" applyBorder="1" applyAlignment="1">
      <alignment horizontal="center" vertical="center"/>
    </xf>
    <xf numFmtId="0" fontId="7" fillId="7" borderId="8" xfId="1" applyFont="1" applyFill="1" applyBorder="1" applyAlignment="1">
      <alignment horizontal="center" vertical="center"/>
    </xf>
    <xf numFmtId="0" fontId="7" fillId="7" borderId="9" xfId="1" applyFont="1" applyFill="1" applyBorder="1" applyAlignment="1">
      <alignment horizontal="center" vertical="center"/>
    </xf>
  </cellXfs>
  <cellStyles count="2">
    <cellStyle name="Normal" xfId="1" xr:uid="{00000000-0005-0000-0000-000000000000}"/>
    <cellStyle name="Standard" xfId="0" builtinId="0"/>
  </cellStyles>
  <dxfs count="10">
    <dxf>
      <font>
        <b/>
        <color rgb="FF9C5700"/>
      </font>
      <fill>
        <patternFill patternType="solid">
          <bgColor rgb="FFFCE4D6"/>
        </patternFill>
      </fill>
    </dxf>
    <dxf>
      <fill>
        <patternFill patternType="solid">
          <bgColor rgb="FFFFF2CC"/>
        </patternFill>
      </fill>
    </dxf>
    <dxf>
      <fill>
        <patternFill patternType="solid">
          <bgColor rgb="FFE2F0D9"/>
        </patternFill>
      </fill>
    </dxf>
    <dxf>
      <font>
        <color rgb="FF666666"/>
      </font>
      <fill>
        <patternFill patternType="solid">
          <bgColor rgb="FFE7E6E6"/>
        </patternFill>
      </fill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375623"/>
      </font>
      <fill>
        <patternFill patternType="solid">
          <bgColor rgb="FFE2F0D9"/>
        </patternFill>
      </fill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375623"/>
      </font>
      <fill>
        <patternFill patternType="solid"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Kosten" displayName="tblKosten" ref="A5:R45">
  <tableColumns count="18">
    <tableColumn id="1" xr3:uid="{00000000-0010-0000-0000-000001000000}" name="Aktiv"/>
    <tableColumn id="2" xr3:uid="{00000000-0010-0000-0000-000002000000}" name="KG"/>
    <tableColumn id="3" xr3:uid="{00000000-0010-0000-0000-000003000000}" name="Kostengruppe"/>
    <tableColumn id="4" xr3:uid="{00000000-0010-0000-0000-000004000000}" name="Untergruppe"/>
    <tableColumn id="5" xr3:uid="{00000000-0010-0000-0000-000005000000}" name="Position"/>
    <tableColumn id="6" xr3:uid="{00000000-0010-0000-0000-000006000000}" name="Beschreibung / Annahme"/>
    <tableColumn id="7" xr3:uid="{00000000-0010-0000-0000-000007000000}" name="Menge"/>
    <tableColumn id="8" xr3:uid="{00000000-0010-0000-0000-000008000000}" name="Einheit"/>
    <tableColumn id="9" xr3:uid="{00000000-0010-0000-0000-000009000000}" name="Einzelpreis netto"/>
    <tableColumn id="10" xr3:uid="{00000000-0010-0000-0000-00000A000000}" name="Zuschlag / Risiko %"/>
    <tableColumn id="11" xr3:uid="{00000000-0010-0000-0000-00000B000000}" name="Gesamt netto"/>
    <tableColumn id="12" xr3:uid="{00000000-0010-0000-0000-00000C000000}" name="MwSt %"/>
    <tableColumn id="13" xr3:uid="{00000000-0010-0000-0000-00000D000000}" name="Gesamt brutto"/>
    <tableColumn id="14" xr3:uid="{00000000-0010-0000-0000-00000E000000}" name="Quelle / Angebot"/>
    <tableColumn id="15" xr3:uid="{00000000-0010-0000-0000-00000F000000}" name="Verantwortlich"/>
    <tableColumn id="16" xr3:uid="{00000000-0010-0000-0000-000010000000}" name="Planungsphase"/>
    <tableColumn id="17" xr3:uid="{00000000-0010-0000-0000-000011000000}" name="Status"/>
    <tableColumn id="18" xr3:uid="{00000000-0010-0000-0000-000012000000}" name="Bemerkunge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DIN 276 Vorlage">
  <a:themeElements>
    <a:clrScheme name="DIN 276 Vorlage">
      <a:dk1>
        <a:srgbClr val="111827"/>
      </a:dk1>
      <a:lt1>
        <a:srgbClr val="FFFFFF"/>
      </a:lt1>
      <a:dk2>
        <a:srgbClr val="0E2841"/>
      </a:dk2>
      <a:lt2>
        <a:srgbClr val="F3F4F6"/>
      </a:lt2>
      <a:accent1>
        <a:srgbClr val="00484E"/>
      </a:accent1>
      <a:accent2>
        <a:srgbClr val="1F415A"/>
      </a:accent2>
      <a:accent3>
        <a:srgbClr val="6B8E91"/>
      </a:accent3>
      <a:accent4>
        <a:srgbClr val="A7BDC0"/>
      </a:accent4>
      <a:accent5>
        <a:srgbClr val="D7E4E6"/>
      </a:accent5>
      <a:accent6>
        <a:srgbClr val="F2F6F7"/>
      </a:accent6>
      <a:hlink>
        <a:srgbClr val="1F415A"/>
      </a:hlink>
      <a:folHlink>
        <a:srgbClr val="00484E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DIN 276 Vorlag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4"/>
  <sheetViews>
    <sheetView tabSelected="1" workbookViewId="0">
      <selection activeCell="M22" sqref="M22"/>
    </sheetView>
  </sheetViews>
  <sheetFormatPr baseColWidth="10" defaultColWidth="9" defaultRowHeight="15" x14ac:dyDescent="0.25"/>
  <cols>
    <col min="1" max="1" width="17.125" bestFit="1" customWidth="1"/>
    <col min="2" max="2" width="32" customWidth="1"/>
    <col min="3" max="3" width="16" customWidth="1"/>
    <col min="4" max="4" width="18" customWidth="1"/>
    <col min="5" max="5" width="22.125" bestFit="1" customWidth="1"/>
    <col min="6" max="6" width="14" customWidth="1"/>
    <col min="7" max="8" width="18" customWidth="1"/>
    <col min="9" max="12" width="12" style="22" customWidth="1"/>
    <col min="13" max="17" width="9" style="22"/>
  </cols>
  <sheetData>
    <row r="1" spans="1:12" ht="27.95" customHeight="1" x14ac:dyDescent="0.4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20.100000000000001" customHeight="1" x14ac:dyDescent="0.2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s="23" customFormat="1" x14ac:dyDescent="0.25"/>
    <row r="4" spans="1:12" ht="21.95" customHeight="1" x14ac:dyDescent="0.25">
      <c r="A4" s="12" t="s">
        <v>2</v>
      </c>
      <c r="B4" s="6" t="s">
        <v>3</v>
      </c>
      <c r="C4" s="23"/>
      <c r="D4" s="12" t="s">
        <v>4</v>
      </c>
      <c r="E4" s="6" t="s">
        <v>5</v>
      </c>
      <c r="F4" s="23"/>
      <c r="G4" s="23"/>
      <c r="H4" s="23"/>
      <c r="I4" s="23"/>
      <c r="J4" s="23"/>
      <c r="K4" s="23"/>
      <c r="L4" s="23"/>
    </row>
    <row r="5" spans="1:12" ht="21.95" customHeight="1" x14ac:dyDescent="0.25">
      <c r="A5" s="12" t="s">
        <v>6</v>
      </c>
      <c r="B5" s="6" t="s">
        <v>7</v>
      </c>
      <c r="C5" s="23"/>
      <c r="D5" s="12" t="s">
        <v>8</v>
      </c>
      <c r="E5" s="6" t="s">
        <v>9</v>
      </c>
      <c r="F5" s="23"/>
      <c r="G5" s="23"/>
      <c r="H5" s="23"/>
      <c r="I5" s="23"/>
      <c r="J5" s="23"/>
      <c r="K5" s="23"/>
      <c r="L5" s="23"/>
    </row>
    <row r="6" spans="1:12" ht="21.95" customHeight="1" x14ac:dyDescent="0.25">
      <c r="A6" s="12" t="s">
        <v>10</v>
      </c>
      <c r="B6" s="6" t="s">
        <v>11</v>
      </c>
      <c r="C6" s="23"/>
      <c r="D6" s="12" t="s">
        <v>12</v>
      </c>
      <c r="E6" s="6" t="s">
        <v>13</v>
      </c>
      <c r="F6" s="23"/>
      <c r="G6" s="23"/>
      <c r="H6" s="23"/>
      <c r="I6" s="23"/>
      <c r="J6" s="23"/>
      <c r="K6" s="23"/>
      <c r="L6" s="23"/>
    </row>
    <row r="7" spans="1:12" ht="21.95" customHeight="1" x14ac:dyDescent="0.25">
      <c r="A7" s="12" t="s">
        <v>14</v>
      </c>
      <c r="B7" s="13">
        <v>46140</v>
      </c>
      <c r="C7" s="23"/>
      <c r="D7" s="12" t="s">
        <v>15</v>
      </c>
      <c r="E7" s="6" t="s">
        <v>16</v>
      </c>
      <c r="F7" s="23"/>
      <c r="G7" s="23"/>
      <c r="H7" s="23"/>
      <c r="I7" s="23"/>
      <c r="J7" s="23"/>
      <c r="K7" s="23"/>
      <c r="L7" s="23"/>
    </row>
    <row r="8" spans="1:12" ht="21.95" customHeight="1" x14ac:dyDescent="0.25">
      <c r="A8" s="12" t="s">
        <v>17</v>
      </c>
      <c r="B8" s="6" t="s">
        <v>18</v>
      </c>
      <c r="C8" s="23"/>
      <c r="D8" s="12" t="s">
        <v>19</v>
      </c>
      <c r="E8" s="11">
        <v>0.19</v>
      </c>
      <c r="F8" s="23"/>
      <c r="G8" s="23"/>
      <c r="H8" s="23"/>
      <c r="I8" s="23"/>
      <c r="J8" s="23"/>
      <c r="K8" s="23"/>
      <c r="L8" s="23"/>
    </row>
    <row r="9" spans="1:12" ht="21.95" customHeight="1" x14ac:dyDescent="0.25">
      <c r="A9" s="12" t="s">
        <v>20</v>
      </c>
      <c r="B9" s="9">
        <v>717000</v>
      </c>
      <c r="C9" s="23"/>
      <c r="D9" s="12" t="s">
        <v>21</v>
      </c>
      <c r="E9" s="6" t="s">
        <v>22</v>
      </c>
      <c r="F9" s="23"/>
      <c r="G9" s="23"/>
      <c r="H9" s="23"/>
      <c r="I9" s="23"/>
      <c r="J9" s="23"/>
      <c r="K9" s="23"/>
      <c r="L9" s="23"/>
    </row>
    <row r="10" spans="1:12" s="23" customFormat="1" x14ac:dyDescent="0.25"/>
    <row r="11" spans="1:12" ht="24" customHeight="1" x14ac:dyDescent="0.25">
      <c r="A11" s="17" t="s">
        <v>23</v>
      </c>
      <c r="B11" s="17"/>
      <c r="C11" s="17" t="s">
        <v>24</v>
      </c>
      <c r="D11" s="17"/>
      <c r="E11" s="17" t="s">
        <v>25</v>
      </c>
      <c r="F11" s="17"/>
      <c r="G11" s="17" t="s">
        <v>26</v>
      </c>
      <c r="H11" s="17"/>
      <c r="I11" s="17" t="s">
        <v>27</v>
      </c>
      <c r="J11" s="17"/>
      <c r="K11" s="17"/>
      <c r="L11" s="17"/>
    </row>
    <row r="12" spans="1:12" x14ac:dyDescent="0.25">
      <c r="A12" s="24">
        <f>SUM(C18:C25)</f>
        <v>700774</v>
      </c>
      <c r="B12" s="25"/>
      <c r="C12" s="24">
        <f>A12*$E$8</f>
        <v>133147.06</v>
      </c>
      <c r="D12" s="25"/>
      <c r="E12" s="24">
        <f>A12+C12</f>
        <v>833921.06</v>
      </c>
      <c r="F12" s="25"/>
      <c r="G12" s="24">
        <f>$B$9</f>
        <v>717000</v>
      </c>
      <c r="H12" s="25"/>
      <c r="I12" s="24">
        <f>A12-G12</f>
        <v>-16226</v>
      </c>
      <c r="J12" s="25"/>
      <c r="K12" s="26" t="str">
        <f>IF($B$9=0,"Kein Budget",IF(I12&lt;=0,"Im Budget",IF(I12/$B$9&lt;=0.05,"Achtung","Überschritten")))</f>
        <v>Im Budget</v>
      </c>
      <c r="L12" s="27"/>
    </row>
    <row r="13" spans="1:12" x14ac:dyDescent="0.25">
      <c r="A13" s="28"/>
      <c r="B13" s="29"/>
      <c r="C13" s="28"/>
      <c r="D13" s="29"/>
      <c r="E13" s="28"/>
      <c r="F13" s="29"/>
      <c r="G13" s="28"/>
      <c r="H13" s="29"/>
      <c r="I13" s="28"/>
      <c r="J13" s="29"/>
      <c r="K13" s="30"/>
      <c r="L13" s="31"/>
    </row>
    <row r="14" spans="1:12" x14ac:dyDescent="0.25">
      <c r="A14" s="32"/>
      <c r="B14" s="33"/>
      <c r="C14" s="32"/>
      <c r="D14" s="33"/>
      <c r="E14" s="32"/>
      <c r="F14" s="33"/>
      <c r="G14" s="32"/>
      <c r="H14" s="33"/>
      <c r="I14" s="32"/>
      <c r="J14" s="33"/>
      <c r="K14" s="34"/>
      <c r="L14" s="35"/>
    </row>
    <row r="15" spans="1:12" s="23" customFormat="1" x14ac:dyDescent="0.25"/>
    <row r="16" spans="1:12" s="23" customFormat="1" x14ac:dyDescent="0.25"/>
    <row r="17" spans="1:12" ht="33.950000000000003" customHeight="1" x14ac:dyDescent="0.25">
      <c r="A17" s="5" t="s">
        <v>29</v>
      </c>
      <c r="B17" s="5" t="s">
        <v>30</v>
      </c>
      <c r="C17" s="5" t="s">
        <v>31</v>
      </c>
      <c r="D17" s="5" t="s">
        <v>26</v>
      </c>
      <c r="E17" s="5" t="s">
        <v>32</v>
      </c>
      <c r="F17" s="5" t="s">
        <v>33</v>
      </c>
      <c r="G17" s="5" t="s">
        <v>34</v>
      </c>
      <c r="H17" s="5" t="s">
        <v>28</v>
      </c>
      <c r="I17" s="23"/>
      <c r="J17" s="23"/>
      <c r="K17" s="23"/>
      <c r="L17" s="23"/>
    </row>
    <row r="18" spans="1:12" ht="21.95" customHeight="1" x14ac:dyDescent="0.25">
      <c r="A18" s="6">
        <v>100</v>
      </c>
      <c r="B18" s="6" t="s">
        <v>35</v>
      </c>
      <c r="C18" s="9">
        <f>SUMIFS(Kostenberechnung!$K$6:$K$45,Kostenberechnung!$B$6:$B$45,A18,Kostenberechnung!$A$6:$A$45,"Ja")</f>
        <v>132000</v>
      </c>
      <c r="D18" s="9">
        <v>135000</v>
      </c>
      <c r="E18" s="9">
        <f t="shared" ref="E18:E25" si="0">C18-D18</f>
        <v>-3000</v>
      </c>
      <c r="F18" s="11">
        <f t="shared" ref="F18:F25" si="1">IFERROR(E18/D18,0)</f>
        <v>-2.2222222222222223E-2</v>
      </c>
      <c r="G18" s="11">
        <f t="shared" ref="G18:G25" si="2">IFERROR(C18/$A$12,0)</f>
        <v>0.18836315274253895</v>
      </c>
      <c r="H18" s="6" t="str">
        <f t="shared" ref="H18:H25" si="3">IF(E18&lt;=0,"Im Budget",IF(F18&lt;=0.05,"Achtung","Überschritten"))</f>
        <v>Im Budget</v>
      </c>
      <c r="I18" s="23"/>
      <c r="J18" s="23"/>
      <c r="K18" s="23"/>
      <c r="L18" s="23"/>
    </row>
    <row r="19" spans="1:12" ht="21.95" customHeight="1" x14ac:dyDescent="0.25">
      <c r="A19" s="6">
        <v>200</v>
      </c>
      <c r="B19" s="6" t="s">
        <v>36</v>
      </c>
      <c r="C19" s="9">
        <f>SUMIFS(Kostenberechnung!$K$6:$K$45,Kostenberechnung!$B$6:$B$45,A19,Kostenberechnung!$A$6:$A$45,"Ja")</f>
        <v>24150</v>
      </c>
      <c r="D19" s="9">
        <v>26000</v>
      </c>
      <c r="E19" s="9">
        <f t="shared" si="0"/>
        <v>-1850</v>
      </c>
      <c r="F19" s="11">
        <f t="shared" si="1"/>
        <v>-7.1153846153846151E-2</v>
      </c>
      <c r="G19" s="11">
        <f t="shared" si="2"/>
        <v>3.4461894990396334E-2</v>
      </c>
      <c r="H19" s="6" t="str">
        <f t="shared" si="3"/>
        <v>Im Budget</v>
      </c>
      <c r="I19" s="23"/>
      <c r="J19" s="23"/>
      <c r="K19" s="23"/>
      <c r="L19" s="23"/>
    </row>
    <row r="20" spans="1:12" ht="21.95" customHeight="1" x14ac:dyDescent="0.25">
      <c r="A20" s="6">
        <v>300</v>
      </c>
      <c r="B20" s="6" t="s">
        <v>37</v>
      </c>
      <c r="C20" s="9">
        <f>SUMIFS(Kostenberechnung!$K$6:$K$45,Kostenberechnung!$B$6:$B$45,A20,Kostenberechnung!$A$6:$A$45,"Ja")</f>
        <v>192294</v>
      </c>
      <c r="D20" s="9">
        <v>195000</v>
      </c>
      <c r="E20" s="9">
        <f t="shared" si="0"/>
        <v>-2706</v>
      </c>
      <c r="F20" s="11">
        <f t="shared" si="1"/>
        <v>-1.3876923076923077E-2</v>
      </c>
      <c r="G20" s="11">
        <f t="shared" si="2"/>
        <v>0.27440230373843777</v>
      </c>
      <c r="H20" s="6" t="str">
        <f t="shared" si="3"/>
        <v>Im Budget</v>
      </c>
      <c r="I20" s="23"/>
      <c r="J20" s="23"/>
      <c r="K20" s="23"/>
      <c r="L20" s="23"/>
    </row>
    <row r="21" spans="1:12" ht="21.95" customHeight="1" x14ac:dyDescent="0.25">
      <c r="A21" s="6">
        <v>400</v>
      </c>
      <c r="B21" s="6" t="s">
        <v>38</v>
      </c>
      <c r="C21" s="9">
        <f>SUMIFS(Kostenberechnung!$K$6:$K$45,Kostenberechnung!$B$6:$B$45,A21,Kostenberechnung!$A$6:$A$45,"Ja")</f>
        <v>191535</v>
      </c>
      <c r="D21" s="9">
        <v>190000</v>
      </c>
      <c r="E21" s="9">
        <f t="shared" si="0"/>
        <v>1535</v>
      </c>
      <c r="F21" s="11">
        <f t="shared" si="1"/>
        <v>8.0789473684210519E-3</v>
      </c>
      <c r="G21" s="11">
        <f t="shared" si="2"/>
        <v>0.2733192156101682</v>
      </c>
      <c r="H21" s="6" t="str">
        <f t="shared" si="3"/>
        <v>Achtung</v>
      </c>
      <c r="I21" s="23"/>
      <c r="J21" s="23"/>
      <c r="K21" s="23"/>
      <c r="L21" s="23"/>
    </row>
    <row r="22" spans="1:12" ht="21.95" customHeight="1" x14ac:dyDescent="0.25">
      <c r="A22" s="6">
        <v>500</v>
      </c>
      <c r="B22" s="6" t="s">
        <v>39</v>
      </c>
      <c r="C22" s="9">
        <f>SUMIFS(Kostenberechnung!$K$6:$K$45,Kostenberechnung!$B$6:$B$45,A22,Kostenberechnung!$A$6:$A$45,"Ja")</f>
        <v>42815</v>
      </c>
      <c r="D22" s="9">
        <v>45000</v>
      </c>
      <c r="E22" s="9">
        <f t="shared" si="0"/>
        <v>-2185</v>
      </c>
      <c r="F22" s="11">
        <f t="shared" si="1"/>
        <v>-4.8555555555555553E-2</v>
      </c>
      <c r="G22" s="11">
        <f t="shared" si="2"/>
        <v>6.1096730186907616E-2</v>
      </c>
      <c r="H22" s="6" t="str">
        <f t="shared" si="3"/>
        <v>Im Budget</v>
      </c>
      <c r="I22" s="23"/>
      <c r="J22" s="23"/>
      <c r="K22" s="23"/>
      <c r="L22" s="23"/>
    </row>
    <row r="23" spans="1:12" ht="21.95" customHeight="1" x14ac:dyDescent="0.25">
      <c r="A23" s="6">
        <v>600</v>
      </c>
      <c r="B23" s="6" t="s">
        <v>40</v>
      </c>
      <c r="C23" s="9">
        <f>SUMIFS(Kostenberechnung!$K$6:$K$45,Kostenberechnung!$B$6:$B$45,A23,Kostenberechnung!$A$6:$A$45,"Ja")</f>
        <v>25500</v>
      </c>
      <c r="D23" s="9">
        <v>30000</v>
      </c>
      <c r="E23" s="9">
        <f t="shared" si="0"/>
        <v>-4500</v>
      </c>
      <c r="F23" s="11">
        <f t="shared" si="1"/>
        <v>-0.15</v>
      </c>
      <c r="G23" s="11">
        <f t="shared" si="2"/>
        <v>3.6388336325263206E-2</v>
      </c>
      <c r="H23" s="6" t="str">
        <f t="shared" si="3"/>
        <v>Im Budget</v>
      </c>
      <c r="I23" s="23"/>
      <c r="J23" s="23"/>
      <c r="K23" s="23"/>
      <c r="L23" s="23"/>
    </row>
    <row r="24" spans="1:12" ht="21.95" customHeight="1" x14ac:dyDescent="0.25">
      <c r="A24" s="6">
        <v>700</v>
      </c>
      <c r="B24" s="6" t="s">
        <v>41</v>
      </c>
      <c r="C24" s="9">
        <f>SUMIFS(Kostenberechnung!$K$6:$K$45,Kostenberechnung!$B$6:$B$45,A24,Kostenberechnung!$A$6:$A$45,"Ja")</f>
        <v>73980</v>
      </c>
      <c r="D24" s="9">
        <v>76000</v>
      </c>
      <c r="E24" s="9">
        <f t="shared" si="0"/>
        <v>-2020</v>
      </c>
      <c r="F24" s="11">
        <f t="shared" si="1"/>
        <v>-2.6578947368421053E-2</v>
      </c>
      <c r="G24" s="11">
        <f t="shared" si="2"/>
        <v>0.10556898515070479</v>
      </c>
      <c r="H24" s="6" t="str">
        <f t="shared" si="3"/>
        <v>Im Budget</v>
      </c>
      <c r="I24" s="23"/>
      <c r="J24" s="23"/>
      <c r="K24" s="23"/>
      <c r="L24" s="23"/>
    </row>
    <row r="25" spans="1:12" ht="21.95" customHeight="1" x14ac:dyDescent="0.25">
      <c r="A25" s="6">
        <v>800</v>
      </c>
      <c r="B25" s="6" t="s">
        <v>42</v>
      </c>
      <c r="C25" s="9">
        <f>SUMIFS(Kostenberechnung!$K$6:$K$45,Kostenberechnung!$B$6:$B$45,A25,Kostenberechnung!$A$6:$A$45,"Ja")</f>
        <v>18500</v>
      </c>
      <c r="D25" s="9">
        <v>20000</v>
      </c>
      <c r="E25" s="9">
        <f t="shared" si="0"/>
        <v>-1500</v>
      </c>
      <c r="F25" s="11">
        <f t="shared" si="1"/>
        <v>-7.4999999999999997E-2</v>
      </c>
      <c r="G25" s="11">
        <f t="shared" si="2"/>
        <v>2.6399381255583113E-2</v>
      </c>
      <c r="H25" s="6" t="str">
        <f t="shared" si="3"/>
        <v>Im Budget</v>
      </c>
      <c r="I25" s="23"/>
      <c r="J25" s="23"/>
      <c r="K25" s="23"/>
      <c r="L25" s="23"/>
    </row>
    <row r="26" spans="1:12" s="23" customFormat="1" x14ac:dyDescent="0.25"/>
    <row r="27" spans="1:12" s="23" customFormat="1" x14ac:dyDescent="0.25"/>
    <row r="28" spans="1:12" ht="23.1" customHeight="1" x14ac:dyDescent="0.25">
      <c r="A28" s="18" t="s">
        <v>43</v>
      </c>
      <c r="B28" s="18"/>
      <c r="C28" s="18"/>
      <c r="D28" s="18"/>
      <c r="E28" s="18"/>
      <c r="F28" s="18"/>
      <c r="G28" s="18"/>
      <c r="H28" s="18"/>
      <c r="I28" s="23"/>
      <c r="J28" s="23"/>
      <c r="K28" s="23"/>
      <c r="L28" s="23"/>
    </row>
    <row r="29" spans="1:12" ht="23.1" customHeight="1" x14ac:dyDescent="0.25">
      <c r="A29" s="14" t="s">
        <v>44</v>
      </c>
      <c r="B29" s="20" t="s">
        <v>45</v>
      </c>
      <c r="C29" s="21"/>
      <c r="D29" s="21"/>
      <c r="E29" s="21"/>
      <c r="F29" s="21"/>
      <c r="G29" s="21"/>
      <c r="H29" s="21"/>
      <c r="I29" s="23"/>
      <c r="J29" s="23"/>
      <c r="K29" s="23"/>
      <c r="L29" s="23"/>
    </row>
    <row r="30" spans="1:12" ht="23.1" customHeight="1" x14ac:dyDescent="0.25">
      <c r="A30" s="14" t="s">
        <v>46</v>
      </c>
      <c r="B30" s="20" t="s">
        <v>47</v>
      </c>
      <c r="C30" s="21"/>
      <c r="D30" s="21"/>
      <c r="E30" s="21"/>
      <c r="F30" s="21"/>
      <c r="G30" s="21"/>
      <c r="H30" s="21"/>
      <c r="I30" s="23"/>
      <c r="J30" s="23"/>
      <c r="K30" s="23"/>
      <c r="L30" s="23"/>
    </row>
    <row r="31" spans="1:12" ht="23.1" customHeight="1" x14ac:dyDescent="0.25">
      <c r="A31" s="14" t="s">
        <v>48</v>
      </c>
      <c r="B31" s="20" t="s">
        <v>49</v>
      </c>
      <c r="C31" s="21"/>
      <c r="D31" s="21"/>
      <c r="E31" s="21"/>
      <c r="F31" s="21"/>
      <c r="G31" s="21"/>
      <c r="H31" s="21"/>
      <c r="I31" s="23"/>
      <c r="J31" s="23"/>
      <c r="K31" s="23"/>
      <c r="L31" s="23"/>
    </row>
    <row r="32" spans="1:12" ht="23.1" customHeight="1" x14ac:dyDescent="0.25">
      <c r="A32" s="14" t="s">
        <v>50</v>
      </c>
      <c r="B32" s="20" t="s">
        <v>51</v>
      </c>
      <c r="C32" s="21"/>
      <c r="D32" s="21"/>
      <c r="E32" s="21"/>
      <c r="F32" s="21"/>
      <c r="G32" s="21"/>
      <c r="H32" s="21"/>
      <c r="I32" s="23"/>
      <c r="J32" s="23"/>
      <c r="K32" s="23"/>
      <c r="L32" s="23"/>
    </row>
    <row r="33" spans="1:12" ht="23.1" customHeight="1" x14ac:dyDescent="0.25">
      <c r="A33" s="14" t="s">
        <v>52</v>
      </c>
      <c r="B33" s="20" t="s">
        <v>53</v>
      </c>
      <c r="C33" s="21"/>
      <c r="D33" s="21"/>
      <c r="E33" s="21"/>
      <c r="F33" s="21"/>
      <c r="G33" s="21"/>
      <c r="H33" s="21"/>
      <c r="I33" s="23"/>
      <c r="J33" s="23"/>
      <c r="K33" s="23"/>
      <c r="L33" s="23"/>
    </row>
    <row r="34" spans="1:12" s="23" customFormat="1" x14ac:dyDescent="0.25"/>
    <row r="35" spans="1:12" s="23" customFormat="1" x14ac:dyDescent="0.25"/>
    <row r="36" spans="1:12" s="23" customFormat="1" x14ac:dyDescent="0.25"/>
    <row r="37" spans="1:12" s="23" customFormat="1" x14ac:dyDescent="0.25"/>
    <row r="38" spans="1:12" s="23" customFormat="1" x14ac:dyDescent="0.25"/>
    <row r="39" spans="1:12" s="23" customFormat="1" x14ac:dyDescent="0.25"/>
    <row r="40" spans="1:12" s="23" customFormat="1" x14ac:dyDescent="0.25"/>
    <row r="41" spans="1:12" s="23" customFormat="1" x14ac:dyDescent="0.25"/>
    <row r="42" spans="1:12" s="23" customFormat="1" x14ac:dyDescent="0.25"/>
    <row r="43" spans="1:12" s="23" customFormat="1" x14ac:dyDescent="0.25"/>
    <row r="44" spans="1:12" s="23" customFormat="1" x14ac:dyDescent="0.25"/>
    <row r="45" spans="1:12" s="23" customFormat="1" x14ac:dyDescent="0.25"/>
    <row r="46" spans="1:12" s="23" customFormat="1" x14ac:dyDescent="0.25"/>
    <row r="47" spans="1:12" s="23" customFormat="1" x14ac:dyDescent="0.25"/>
    <row r="48" spans="1:12" s="23" customFormat="1" x14ac:dyDescent="0.25"/>
    <row r="49" s="23" customFormat="1" x14ac:dyDescent="0.25"/>
    <row r="50" s="23" customFormat="1" x14ac:dyDescent="0.25"/>
    <row r="51" s="23" customFormat="1" x14ac:dyDescent="0.25"/>
    <row r="52" s="23" customFormat="1" x14ac:dyDescent="0.25"/>
    <row r="53" s="23" customFormat="1" x14ac:dyDescent="0.25"/>
    <row r="54" s="23" customFormat="1" x14ac:dyDescent="0.25"/>
  </sheetData>
  <mergeCells count="20">
    <mergeCell ref="B33:H33"/>
    <mergeCell ref="A28:H28"/>
    <mergeCell ref="B29:H29"/>
    <mergeCell ref="B30:H30"/>
    <mergeCell ref="B31:H31"/>
    <mergeCell ref="B32:H32"/>
    <mergeCell ref="A1:L1"/>
    <mergeCell ref="A2:L2"/>
    <mergeCell ref="A11:B11"/>
    <mergeCell ref="A12:B14"/>
    <mergeCell ref="C11:D11"/>
    <mergeCell ref="C12:D14"/>
    <mergeCell ref="E11:F11"/>
    <mergeCell ref="E12:F14"/>
    <mergeCell ref="G11:H11"/>
    <mergeCell ref="G12:H14"/>
    <mergeCell ref="I11:J11"/>
    <mergeCell ref="I12:J14"/>
    <mergeCell ref="K11:L11"/>
    <mergeCell ref="K12:L14"/>
  </mergeCells>
  <conditionalFormatting sqref="C18:C25">
    <cfRule type="dataBar" priority="1">
      <dataBar>
        <cfvo type="min"/>
        <cfvo type="max"/>
        <color rgb="FF1F415A"/>
      </dataBar>
    </cfRule>
    <cfRule type="dataBar" priority="9">
      <dataBar>
        <cfvo type="min"/>
        <cfvo type="max"/>
        <color rgb="FF1F415A"/>
      </dataBar>
      <extLst>
        <ext xmlns:x14="http://schemas.microsoft.com/office/spreadsheetml/2009/9/main" uri="{B025F937-C7B1-47D3-B67F-A62EFF666E3E}">
          <x14:id>{9C146CC0-49AA-2DB4-53FA-FCEE3279B5D4}</x14:id>
        </ext>
      </extLst>
    </cfRule>
  </conditionalFormatting>
  <conditionalFormatting sqref="G18:G25">
    <cfRule type="dataBar" priority="2">
      <dataBar>
        <cfvo type="min"/>
        <cfvo type="max"/>
        <color rgb="FF00484E"/>
      </dataBar>
    </cfRule>
    <cfRule type="dataBar" priority="10">
      <dataBar>
        <cfvo type="min"/>
        <cfvo type="max"/>
        <color rgb="FF00484E"/>
      </dataBar>
      <extLst>
        <ext xmlns:x14="http://schemas.microsoft.com/office/spreadsheetml/2009/9/main" uri="{B025F937-C7B1-47D3-B67F-A62EFF666E3E}">
          <x14:id>{E9E89CD5-1F98-C935-1E28-E03C49F6E9D9}</x14:id>
        </ext>
      </extLst>
    </cfRule>
  </conditionalFormatting>
  <conditionalFormatting sqref="H18:H25">
    <cfRule type="containsText" dxfId="9" priority="3" operator="containsText" text="Im Budget"/>
    <cfRule type="containsText" dxfId="8" priority="4" operator="containsText" text="Achtung"/>
    <cfRule type="containsText" dxfId="7" priority="5" operator="containsText" text="Überschritten"/>
  </conditionalFormatting>
  <conditionalFormatting sqref="K12:L14">
    <cfRule type="containsText" dxfId="6" priority="6" operator="containsText" text="Im Budget"/>
    <cfRule type="containsText" dxfId="5" priority="7" operator="containsText" text="Achtung"/>
    <cfRule type="containsText" dxfId="4" priority="8" operator="containsText" text="Überschritten"/>
  </conditionalFormatting>
  <dataValidations count="1">
    <dataValidation type="list" sqref="E7" xr:uid="{00000000-0002-0000-0000-000000000000}">
      <formula1>"Kostenrahmen,Kostenschätzung,Kostenberechnung,Kostenanschlag,Kostenfeststellung"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C146CC0-49AA-2DB4-53FA-FCEE3279B5D4}">
            <x14:dataBar>
              <x14:cfvo type="min"/>
              <x14:cfvo type="max"/>
              <x14:negativeFillColor auto="1"/>
              <x14:axisColor auto="1"/>
            </x14:dataBar>
          </x14:cfRule>
          <xm:sqref>C18:C25</xm:sqref>
        </x14:conditionalFormatting>
        <x14:conditionalFormatting xmlns:xm="http://schemas.microsoft.com/office/excel/2006/main">
          <x14:cfRule type="dataBar" id="{E9E89CD5-1F98-C935-1E28-E03C49F6E9D9}">
            <x14:dataBar>
              <x14:cfvo type="min"/>
              <x14:cfvo type="max"/>
              <x14:negativeFillColor auto="1"/>
              <x14:axisColor auto="1"/>
            </x14:dataBar>
          </x14:cfRule>
          <xm:sqref>G18:G25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7"/>
  <sheetViews>
    <sheetView workbookViewId="0"/>
  </sheetViews>
  <sheetFormatPr baseColWidth="10" defaultColWidth="9" defaultRowHeight="15" x14ac:dyDescent="0.25"/>
  <cols>
    <col min="1" max="1" width="9" customWidth="1"/>
    <col min="2" max="2" width="8" customWidth="1"/>
    <col min="3" max="3" width="30" customWidth="1"/>
    <col min="4" max="4" width="12" customWidth="1"/>
    <col min="5" max="5" width="28" customWidth="1"/>
    <col min="6" max="6" width="42" customWidth="1"/>
    <col min="7" max="8" width="12" customWidth="1"/>
    <col min="9" max="9" width="18" customWidth="1"/>
    <col min="10" max="10" width="16" customWidth="1"/>
    <col min="11" max="11" width="18" customWidth="1"/>
    <col min="12" max="12" width="12" customWidth="1"/>
    <col min="13" max="13" width="18" customWidth="1"/>
    <col min="14" max="14" width="20" customWidth="1"/>
    <col min="15" max="15" width="18" customWidth="1"/>
    <col min="16" max="17" width="20" customWidth="1"/>
    <col min="18" max="18" width="30" customWidth="1"/>
  </cols>
  <sheetData>
    <row r="1" spans="1:18" ht="27.95" customHeight="1" x14ac:dyDescent="0.25">
      <c r="A1" s="15" t="s">
        <v>54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21.95" customHeight="1" x14ac:dyDescent="0.25">
      <c r="A2" s="16" t="s">
        <v>55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33.950000000000003" customHeight="1" x14ac:dyDescent="0.25">
      <c r="A5" s="5" t="s">
        <v>56</v>
      </c>
      <c r="B5" s="5" t="s">
        <v>29</v>
      </c>
      <c r="C5" s="5" t="s">
        <v>30</v>
      </c>
      <c r="D5" s="5" t="s">
        <v>57</v>
      </c>
      <c r="E5" s="5" t="s">
        <v>58</v>
      </c>
      <c r="F5" s="5" t="s">
        <v>59</v>
      </c>
      <c r="G5" s="5" t="s">
        <v>60</v>
      </c>
      <c r="H5" s="5" t="s">
        <v>61</v>
      </c>
      <c r="I5" s="5" t="s">
        <v>62</v>
      </c>
      <c r="J5" s="5" t="s">
        <v>63</v>
      </c>
      <c r="K5" s="5" t="s">
        <v>64</v>
      </c>
      <c r="L5" s="5" t="s">
        <v>65</v>
      </c>
      <c r="M5" s="5" t="s">
        <v>66</v>
      </c>
      <c r="N5" s="5" t="s">
        <v>67</v>
      </c>
      <c r="O5" s="5" t="s">
        <v>68</v>
      </c>
      <c r="P5" s="5" t="s">
        <v>15</v>
      </c>
      <c r="Q5" s="5" t="s">
        <v>28</v>
      </c>
      <c r="R5" s="5" t="s">
        <v>69</v>
      </c>
    </row>
    <row r="6" spans="1:18" ht="21.95" customHeight="1" x14ac:dyDescent="0.25">
      <c r="A6" s="6" t="s">
        <v>70</v>
      </c>
      <c r="B6" s="6">
        <v>100</v>
      </c>
      <c r="C6" s="6" t="str">
        <f>IF(B6="","",IFERROR(VLOOKUP(B6,Listen!$A$3:$B$10,2,FALSE),""))</f>
        <v>Grundstück</v>
      </c>
      <c r="D6" s="6" t="s">
        <v>71</v>
      </c>
      <c r="E6" s="6" t="s">
        <v>72</v>
      </c>
      <c r="F6" s="7" t="s">
        <v>73</v>
      </c>
      <c r="G6" s="8">
        <v>1</v>
      </c>
      <c r="H6" s="6" t="s">
        <v>74</v>
      </c>
      <c r="I6" s="9">
        <v>120000</v>
      </c>
      <c r="J6" s="11">
        <v>0</v>
      </c>
      <c r="K6" s="9">
        <f t="shared" ref="K6:K45" si="0">IF($A6="Ja",IFERROR($G6*$I6*(1+$J6),0),0)</f>
        <v>120000</v>
      </c>
      <c r="L6" s="11">
        <f>Übersicht!$E$8</f>
        <v>0.19</v>
      </c>
      <c r="M6" s="9">
        <f t="shared" ref="M6:M45" si="1">IFERROR($K6*(1+$L6),0)</f>
        <v>142800</v>
      </c>
      <c r="N6" s="6" t="s">
        <v>75</v>
      </c>
      <c r="O6" s="6" t="s">
        <v>76</v>
      </c>
      <c r="P6" s="6" t="s">
        <v>16</v>
      </c>
      <c r="Q6" s="6" t="s">
        <v>77</v>
      </c>
      <c r="R6" s="7" t="s">
        <v>78</v>
      </c>
    </row>
    <row r="7" spans="1:18" ht="21.95" customHeight="1" x14ac:dyDescent="0.25">
      <c r="A7" s="6" t="s">
        <v>70</v>
      </c>
      <c r="B7" s="6">
        <v>100</v>
      </c>
      <c r="C7" s="6" t="str">
        <f>IF(B7="","",IFERROR(VLOOKUP(B7,Listen!$A$3:$B$10,2,FALSE),""))</f>
        <v>Grundstück</v>
      </c>
      <c r="D7" s="6" t="s">
        <v>79</v>
      </c>
      <c r="E7" s="6" t="s">
        <v>80</v>
      </c>
      <c r="F7" s="7" t="s">
        <v>81</v>
      </c>
      <c r="G7" s="8">
        <v>1</v>
      </c>
      <c r="H7" s="6" t="s">
        <v>74</v>
      </c>
      <c r="I7" s="9">
        <v>12000</v>
      </c>
      <c r="J7" s="11">
        <v>0</v>
      </c>
      <c r="K7" s="9">
        <f t="shared" si="0"/>
        <v>12000</v>
      </c>
      <c r="L7" s="11">
        <f>Übersicht!$E$8</f>
        <v>0.19</v>
      </c>
      <c r="M7" s="9">
        <f t="shared" si="1"/>
        <v>14280</v>
      </c>
      <c r="N7" s="6" t="s">
        <v>82</v>
      </c>
      <c r="O7" s="6" t="s">
        <v>76</v>
      </c>
      <c r="P7" s="6" t="s">
        <v>16</v>
      </c>
      <c r="Q7" s="6" t="s">
        <v>77</v>
      </c>
      <c r="R7" s="7"/>
    </row>
    <row r="8" spans="1:18" ht="21.95" customHeight="1" x14ac:dyDescent="0.25">
      <c r="A8" s="6" t="s">
        <v>70</v>
      </c>
      <c r="B8" s="6">
        <v>200</v>
      </c>
      <c r="C8" s="6" t="str">
        <f>IF(B8="","",IFERROR(VLOOKUP(B8,Listen!$A$3:$B$10,2,FALSE),""))</f>
        <v>Vorbereitende Maßnahmen</v>
      </c>
      <c r="D8" s="6" t="s">
        <v>83</v>
      </c>
      <c r="E8" s="6" t="s">
        <v>84</v>
      </c>
      <c r="F8" s="7" t="s">
        <v>85</v>
      </c>
      <c r="G8" s="8">
        <v>1</v>
      </c>
      <c r="H8" s="6" t="s">
        <v>74</v>
      </c>
      <c r="I8" s="9">
        <v>8000</v>
      </c>
      <c r="J8" s="11">
        <v>0.05</v>
      </c>
      <c r="K8" s="9">
        <f t="shared" si="0"/>
        <v>8400</v>
      </c>
      <c r="L8" s="11">
        <f>Übersicht!$E$8</f>
        <v>0.19</v>
      </c>
      <c r="M8" s="9">
        <f t="shared" si="1"/>
        <v>9996</v>
      </c>
      <c r="N8" s="6" t="s">
        <v>86</v>
      </c>
      <c r="O8" s="6" t="s">
        <v>87</v>
      </c>
      <c r="P8" s="6" t="s">
        <v>16</v>
      </c>
      <c r="Q8" s="6" t="s">
        <v>88</v>
      </c>
      <c r="R8" s="7"/>
    </row>
    <row r="9" spans="1:18" ht="21.95" customHeight="1" x14ac:dyDescent="0.25">
      <c r="A9" s="6" t="s">
        <v>70</v>
      </c>
      <c r="B9" s="6">
        <v>200</v>
      </c>
      <c r="C9" s="6" t="str">
        <f>IF(B9="","",IFERROR(VLOOKUP(B9,Listen!$A$3:$B$10,2,FALSE),""))</f>
        <v>Vorbereitende Maßnahmen</v>
      </c>
      <c r="D9" s="6" t="s">
        <v>89</v>
      </c>
      <c r="E9" s="6" t="s">
        <v>90</v>
      </c>
      <c r="F9" s="7" t="s">
        <v>91</v>
      </c>
      <c r="G9" s="8">
        <v>1</v>
      </c>
      <c r="H9" s="6" t="s">
        <v>74</v>
      </c>
      <c r="I9" s="9">
        <v>15000</v>
      </c>
      <c r="J9" s="11">
        <v>0.05</v>
      </c>
      <c r="K9" s="9">
        <f t="shared" si="0"/>
        <v>15750</v>
      </c>
      <c r="L9" s="11">
        <f>Übersicht!$E$8</f>
        <v>0.19</v>
      </c>
      <c r="M9" s="9">
        <f t="shared" si="1"/>
        <v>18742.5</v>
      </c>
      <c r="N9" s="6" t="s">
        <v>86</v>
      </c>
      <c r="O9" s="6" t="s">
        <v>87</v>
      </c>
      <c r="P9" s="6" t="s">
        <v>16</v>
      </c>
      <c r="Q9" s="6" t="s">
        <v>77</v>
      </c>
      <c r="R9" s="7"/>
    </row>
    <row r="10" spans="1:18" ht="21.95" customHeight="1" x14ac:dyDescent="0.25">
      <c r="A10" s="6" t="s">
        <v>70</v>
      </c>
      <c r="B10" s="6">
        <v>300</v>
      </c>
      <c r="C10" s="6" t="str">
        <f>IF(B10="","",IFERROR(VLOOKUP(B10,Listen!$A$3:$B$10,2,FALSE),""))</f>
        <v>Bauwerk – Baukonstruktionen</v>
      </c>
      <c r="D10" s="6" t="s">
        <v>92</v>
      </c>
      <c r="E10" s="6" t="s">
        <v>93</v>
      </c>
      <c r="F10" s="7" t="s">
        <v>94</v>
      </c>
      <c r="G10" s="8">
        <v>350</v>
      </c>
      <c r="H10" s="6" t="s">
        <v>95</v>
      </c>
      <c r="I10" s="9">
        <v>45</v>
      </c>
      <c r="J10" s="11">
        <v>0.08</v>
      </c>
      <c r="K10" s="9">
        <f t="shared" si="0"/>
        <v>17010</v>
      </c>
      <c r="L10" s="11">
        <f>Übersicht!$E$8</f>
        <v>0.19</v>
      </c>
      <c r="M10" s="9">
        <f t="shared" si="1"/>
        <v>20241.899999999998</v>
      </c>
      <c r="N10" s="6" t="s">
        <v>96</v>
      </c>
      <c r="O10" s="6" t="s">
        <v>87</v>
      </c>
      <c r="P10" s="6" t="s">
        <v>16</v>
      </c>
      <c r="Q10" s="6" t="s">
        <v>77</v>
      </c>
      <c r="R10" s="7"/>
    </row>
    <row r="11" spans="1:18" ht="21.95" customHeight="1" x14ac:dyDescent="0.25">
      <c r="A11" s="6" t="s">
        <v>70</v>
      </c>
      <c r="B11" s="6">
        <v>300</v>
      </c>
      <c r="C11" s="6" t="str">
        <f>IF(B11="","",IFERROR(VLOOKUP(B11,Listen!$A$3:$B$10,2,FALSE),""))</f>
        <v>Bauwerk – Baukonstruktionen</v>
      </c>
      <c r="D11" s="6" t="s">
        <v>97</v>
      </c>
      <c r="E11" s="6" t="s">
        <v>98</v>
      </c>
      <c r="F11" s="7" t="s">
        <v>99</v>
      </c>
      <c r="G11" s="8">
        <v>220</v>
      </c>
      <c r="H11" s="6" t="s">
        <v>100</v>
      </c>
      <c r="I11" s="9">
        <v>145</v>
      </c>
      <c r="J11" s="11">
        <v>0.08</v>
      </c>
      <c r="K11" s="9">
        <f t="shared" si="0"/>
        <v>34452</v>
      </c>
      <c r="L11" s="11">
        <f>Übersicht!$E$8</f>
        <v>0.19</v>
      </c>
      <c r="M11" s="9">
        <f t="shared" si="1"/>
        <v>40997.879999999997</v>
      </c>
      <c r="N11" s="6" t="s">
        <v>96</v>
      </c>
      <c r="O11" s="6" t="s">
        <v>101</v>
      </c>
      <c r="P11" s="6" t="s">
        <v>16</v>
      </c>
      <c r="Q11" s="6" t="s">
        <v>102</v>
      </c>
      <c r="R11" s="7"/>
    </row>
    <row r="12" spans="1:18" ht="21.95" customHeight="1" x14ac:dyDescent="0.25">
      <c r="A12" s="6" t="s">
        <v>70</v>
      </c>
      <c r="B12" s="6">
        <v>300</v>
      </c>
      <c r="C12" s="6" t="str">
        <f>IF(B12="","",IFERROR(VLOOKUP(B12,Listen!$A$3:$B$10,2,FALSE),""))</f>
        <v>Bauwerk – Baukonstruktionen</v>
      </c>
      <c r="D12" s="6" t="s">
        <v>103</v>
      </c>
      <c r="E12" s="6" t="s">
        <v>104</v>
      </c>
      <c r="F12" s="7" t="s">
        <v>105</v>
      </c>
      <c r="G12" s="8">
        <v>480</v>
      </c>
      <c r="H12" s="6" t="s">
        <v>100</v>
      </c>
      <c r="I12" s="9">
        <v>190</v>
      </c>
      <c r="J12" s="11">
        <v>7.0000000000000007E-2</v>
      </c>
      <c r="K12" s="9">
        <f t="shared" si="0"/>
        <v>97584</v>
      </c>
      <c r="L12" s="11">
        <f>Übersicht!$E$8</f>
        <v>0.19</v>
      </c>
      <c r="M12" s="9">
        <f t="shared" si="1"/>
        <v>116124.95999999999</v>
      </c>
      <c r="N12" s="6" t="s">
        <v>96</v>
      </c>
      <c r="O12" s="6" t="s">
        <v>106</v>
      </c>
      <c r="P12" s="6" t="s">
        <v>16</v>
      </c>
      <c r="Q12" s="6" t="s">
        <v>77</v>
      </c>
      <c r="R12" s="7"/>
    </row>
    <row r="13" spans="1:18" ht="21.95" customHeight="1" x14ac:dyDescent="0.25">
      <c r="A13" s="6" t="s">
        <v>70</v>
      </c>
      <c r="B13" s="6">
        <v>300</v>
      </c>
      <c r="C13" s="6" t="str">
        <f>IF(B13="","",IFERROR(VLOOKUP(B13,Listen!$A$3:$B$10,2,FALSE),""))</f>
        <v>Bauwerk – Baukonstruktionen</v>
      </c>
      <c r="D13" s="6" t="s">
        <v>107</v>
      </c>
      <c r="E13" s="6" t="s">
        <v>108</v>
      </c>
      <c r="F13" s="7" t="s">
        <v>109</v>
      </c>
      <c r="G13" s="8">
        <v>240</v>
      </c>
      <c r="H13" s="6" t="s">
        <v>100</v>
      </c>
      <c r="I13" s="9">
        <v>170</v>
      </c>
      <c r="J13" s="11">
        <v>0.06</v>
      </c>
      <c r="K13" s="9">
        <f t="shared" si="0"/>
        <v>43248</v>
      </c>
      <c r="L13" s="11">
        <f>Übersicht!$E$8</f>
        <v>0.19</v>
      </c>
      <c r="M13" s="9">
        <f t="shared" si="1"/>
        <v>51465.119999999995</v>
      </c>
      <c r="N13" s="6" t="s">
        <v>96</v>
      </c>
      <c r="O13" s="6" t="s">
        <v>106</v>
      </c>
      <c r="P13" s="6" t="s">
        <v>16</v>
      </c>
      <c r="Q13" s="6" t="s">
        <v>77</v>
      </c>
      <c r="R13" s="7"/>
    </row>
    <row r="14" spans="1:18" ht="21.95" customHeight="1" x14ac:dyDescent="0.25">
      <c r="A14" s="6" t="s">
        <v>70</v>
      </c>
      <c r="B14" s="6">
        <v>400</v>
      </c>
      <c r="C14" s="6" t="str">
        <f>IF(B14="","",IFERROR(VLOOKUP(B14,Listen!$A$3:$B$10,2,FALSE),""))</f>
        <v>Bauwerk – Technische Anlagen</v>
      </c>
      <c r="D14" s="6" t="s">
        <v>110</v>
      </c>
      <c r="E14" s="6" t="s">
        <v>111</v>
      </c>
      <c r="F14" s="7" t="s">
        <v>112</v>
      </c>
      <c r="G14" s="8">
        <v>18</v>
      </c>
      <c r="H14" s="6" t="s">
        <v>113</v>
      </c>
      <c r="I14" s="9">
        <v>3500</v>
      </c>
      <c r="J14" s="11">
        <v>0.05</v>
      </c>
      <c r="K14" s="9">
        <f t="shared" si="0"/>
        <v>66150</v>
      </c>
      <c r="L14" s="11">
        <f>Übersicht!$E$8</f>
        <v>0.19</v>
      </c>
      <c r="M14" s="9">
        <f t="shared" si="1"/>
        <v>78718.5</v>
      </c>
      <c r="N14" s="6" t="s">
        <v>96</v>
      </c>
      <c r="O14" s="6" t="s">
        <v>114</v>
      </c>
      <c r="P14" s="6" t="s">
        <v>16</v>
      </c>
      <c r="Q14" s="6" t="s">
        <v>77</v>
      </c>
      <c r="R14" s="7"/>
    </row>
    <row r="15" spans="1:18" ht="21.95" customHeight="1" x14ac:dyDescent="0.25">
      <c r="A15" s="6" t="s">
        <v>70</v>
      </c>
      <c r="B15" s="6">
        <v>400</v>
      </c>
      <c r="C15" s="6" t="str">
        <f>IF(B15="","",IFERROR(VLOOKUP(B15,Listen!$A$3:$B$10,2,FALSE),""))</f>
        <v>Bauwerk – Technische Anlagen</v>
      </c>
      <c r="D15" s="6" t="s">
        <v>115</v>
      </c>
      <c r="E15" s="6" t="s">
        <v>116</v>
      </c>
      <c r="F15" s="7" t="s">
        <v>117</v>
      </c>
      <c r="G15" s="8">
        <v>1</v>
      </c>
      <c r="H15" s="6" t="s">
        <v>74</v>
      </c>
      <c r="I15" s="9">
        <v>42000</v>
      </c>
      <c r="J15" s="11">
        <v>0.05</v>
      </c>
      <c r="K15" s="9">
        <f t="shared" si="0"/>
        <v>44100</v>
      </c>
      <c r="L15" s="11">
        <f>Übersicht!$E$8</f>
        <v>0.19</v>
      </c>
      <c r="M15" s="9">
        <f t="shared" si="1"/>
        <v>52479</v>
      </c>
      <c r="N15" s="6" t="s">
        <v>118</v>
      </c>
      <c r="O15" s="6" t="s">
        <v>114</v>
      </c>
      <c r="P15" s="6" t="s">
        <v>16</v>
      </c>
      <c r="Q15" s="6" t="s">
        <v>119</v>
      </c>
      <c r="R15" s="7"/>
    </row>
    <row r="16" spans="1:18" ht="21.95" customHeight="1" x14ac:dyDescent="0.25">
      <c r="A16" s="6" t="s">
        <v>70</v>
      </c>
      <c r="B16" s="6">
        <v>400</v>
      </c>
      <c r="C16" s="6" t="str">
        <f>IF(B16="","",IFERROR(VLOOKUP(B16,Listen!$A$3:$B$10,2,FALSE),""))</f>
        <v>Bauwerk – Technische Anlagen</v>
      </c>
      <c r="D16" s="6" t="s">
        <v>120</v>
      </c>
      <c r="E16" s="6" t="s">
        <v>121</v>
      </c>
      <c r="F16" s="7" t="s">
        <v>122</v>
      </c>
      <c r="G16" s="8">
        <v>620</v>
      </c>
      <c r="H16" s="6" t="s">
        <v>100</v>
      </c>
      <c r="I16" s="9">
        <v>95</v>
      </c>
      <c r="J16" s="11">
        <v>0.05</v>
      </c>
      <c r="K16" s="9">
        <f t="shared" si="0"/>
        <v>61845</v>
      </c>
      <c r="L16" s="11">
        <f>Übersicht!$E$8</f>
        <v>0.19</v>
      </c>
      <c r="M16" s="9">
        <f t="shared" si="1"/>
        <v>73595.55</v>
      </c>
      <c r="N16" s="6" t="s">
        <v>96</v>
      </c>
      <c r="O16" s="6" t="s">
        <v>114</v>
      </c>
      <c r="P16" s="6" t="s">
        <v>16</v>
      </c>
      <c r="Q16" s="6" t="s">
        <v>77</v>
      </c>
      <c r="R16" s="7"/>
    </row>
    <row r="17" spans="1:18" ht="21.95" customHeight="1" x14ac:dyDescent="0.25">
      <c r="A17" s="6" t="s">
        <v>70</v>
      </c>
      <c r="B17" s="6">
        <v>400</v>
      </c>
      <c r="C17" s="6" t="str">
        <f>IF(B17="","",IFERROR(VLOOKUP(B17,Listen!$A$3:$B$10,2,FALSE),""))</f>
        <v>Bauwerk – Technische Anlagen</v>
      </c>
      <c r="D17" s="6" t="s">
        <v>123</v>
      </c>
      <c r="E17" s="6" t="s">
        <v>124</v>
      </c>
      <c r="F17" s="7" t="s">
        <v>125</v>
      </c>
      <c r="G17" s="8">
        <v>1</v>
      </c>
      <c r="H17" s="6" t="s">
        <v>74</v>
      </c>
      <c r="I17" s="9">
        <v>18000</v>
      </c>
      <c r="J17" s="11">
        <v>0.08</v>
      </c>
      <c r="K17" s="9">
        <f t="shared" si="0"/>
        <v>19440</v>
      </c>
      <c r="L17" s="11">
        <f>Übersicht!$E$8</f>
        <v>0.19</v>
      </c>
      <c r="M17" s="9">
        <f t="shared" si="1"/>
        <v>23133.599999999999</v>
      </c>
      <c r="N17" s="6" t="s">
        <v>86</v>
      </c>
      <c r="O17" s="6" t="s">
        <v>114</v>
      </c>
      <c r="P17" s="6" t="s">
        <v>16</v>
      </c>
      <c r="Q17" s="6" t="s">
        <v>77</v>
      </c>
      <c r="R17" s="7"/>
    </row>
    <row r="18" spans="1:18" ht="21.95" customHeight="1" x14ac:dyDescent="0.25">
      <c r="A18" s="6" t="s">
        <v>70</v>
      </c>
      <c r="B18" s="6">
        <v>500</v>
      </c>
      <c r="C18" s="6" t="str">
        <f>IF(B18="","",IFERROR(VLOOKUP(B18,Listen!$A$3:$B$10,2,FALSE),""))</f>
        <v>Außenanlagen und Freiflächen</v>
      </c>
      <c r="D18" s="6" t="s">
        <v>126</v>
      </c>
      <c r="E18" s="6" t="s">
        <v>127</v>
      </c>
      <c r="F18" s="7" t="s">
        <v>128</v>
      </c>
      <c r="G18" s="8">
        <v>180</v>
      </c>
      <c r="H18" s="6" t="s">
        <v>100</v>
      </c>
      <c r="I18" s="9">
        <v>85</v>
      </c>
      <c r="J18" s="11">
        <v>0.05</v>
      </c>
      <c r="K18" s="9">
        <f t="shared" si="0"/>
        <v>16065</v>
      </c>
      <c r="L18" s="11">
        <f>Übersicht!$E$8</f>
        <v>0.19</v>
      </c>
      <c r="M18" s="9">
        <f t="shared" si="1"/>
        <v>19117.349999999999</v>
      </c>
      <c r="N18" s="6" t="s">
        <v>96</v>
      </c>
      <c r="O18" s="6" t="s">
        <v>129</v>
      </c>
      <c r="P18" s="6" t="s">
        <v>16</v>
      </c>
      <c r="Q18" s="6" t="s">
        <v>77</v>
      </c>
      <c r="R18" s="7"/>
    </row>
    <row r="19" spans="1:18" ht="21.95" customHeight="1" x14ac:dyDescent="0.25">
      <c r="A19" s="6" t="s">
        <v>70</v>
      </c>
      <c r="B19" s="6">
        <v>500</v>
      </c>
      <c r="C19" s="6" t="str">
        <f>IF(B19="","",IFERROR(VLOOKUP(B19,Listen!$A$3:$B$10,2,FALSE),""))</f>
        <v>Außenanlagen und Freiflächen</v>
      </c>
      <c r="D19" s="6" t="s">
        <v>130</v>
      </c>
      <c r="E19" s="6" t="s">
        <v>131</v>
      </c>
      <c r="F19" s="7" t="s">
        <v>132</v>
      </c>
      <c r="G19" s="8">
        <v>1</v>
      </c>
      <c r="H19" s="6" t="s">
        <v>74</v>
      </c>
      <c r="I19" s="9">
        <v>25000</v>
      </c>
      <c r="J19" s="11">
        <v>7.0000000000000007E-2</v>
      </c>
      <c r="K19" s="9">
        <f t="shared" si="0"/>
        <v>26750</v>
      </c>
      <c r="L19" s="11">
        <f>Übersicht!$E$8</f>
        <v>0.19</v>
      </c>
      <c r="M19" s="9">
        <f t="shared" si="1"/>
        <v>31832.5</v>
      </c>
      <c r="N19" s="6" t="s">
        <v>86</v>
      </c>
      <c r="O19" s="6" t="s">
        <v>129</v>
      </c>
      <c r="P19" s="6" t="s">
        <v>16</v>
      </c>
      <c r="Q19" s="6" t="s">
        <v>77</v>
      </c>
      <c r="R19" s="7"/>
    </row>
    <row r="20" spans="1:18" ht="21.95" customHeight="1" x14ac:dyDescent="0.25">
      <c r="A20" s="6" t="s">
        <v>70</v>
      </c>
      <c r="B20" s="6">
        <v>600</v>
      </c>
      <c r="C20" s="6" t="str">
        <f>IF(B20="","",IFERROR(VLOOKUP(B20,Listen!$A$3:$B$10,2,FALSE),""))</f>
        <v>Ausstattung und Kunstwerke</v>
      </c>
      <c r="D20" s="6" t="s">
        <v>133</v>
      </c>
      <c r="E20" s="6" t="s">
        <v>134</v>
      </c>
      <c r="F20" s="7" t="s">
        <v>135</v>
      </c>
      <c r="G20" s="8">
        <v>1</v>
      </c>
      <c r="H20" s="6" t="s">
        <v>74</v>
      </c>
      <c r="I20" s="9">
        <v>18000</v>
      </c>
      <c r="J20" s="11">
        <v>0</v>
      </c>
      <c r="K20" s="9">
        <f t="shared" si="0"/>
        <v>18000</v>
      </c>
      <c r="L20" s="11">
        <f>Übersicht!$E$8</f>
        <v>0.19</v>
      </c>
      <c r="M20" s="9">
        <f t="shared" si="1"/>
        <v>21420</v>
      </c>
      <c r="N20" s="6" t="s">
        <v>86</v>
      </c>
      <c r="O20" s="6" t="s">
        <v>136</v>
      </c>
      <c r="P20" s="6" t="s">
        <v>16</v>
      </c>
      <c r="Q20" s="6" t="s">
        <v>77</v>
      </c>
      <c r="R20" s="7"/>
    </row>
    <row r="21" spans="1:18" ht="21.95" customHeight="1" x14ac:dyDescent="0.25">
      <c r="A21" s="6" t="s">
        <v>70</v>
      </c>
      <c r="B21" s="6">
        <v>600</v>
      </c>
      <c r="C21" s="6" t="str">
        <f>IF(B21="","",IFERROR(VLOOKUP(B21,Listen!$A$3:$B$10,2,FALSE),""))</f>
        <v>Ausstattung und Kunstwerke</v>
      </c>
      <c r="D21" s="6" t="s">
        <v>137</v>
      </c>
      <c r="E21" s="6" t="s">
        <v>138</v>
      </c>
      <c r="F21" s="7" t="s">
        <v>139</v>
      </c>
      <c r="G21" s="8">
        <v>1</v>
      </c>
      <c r="H21" s="6" t="s">
        <v>74</v>
      </c>
      <c r="I21" s="9">
        <v>7500</v>
      </c>
      <c r="J21" s="11">
        <v>0</v>
      </c>
      <c r="K21" s="9">
        <f t="shared" si="0"/>
        <v>7500</v>
      </c>
      <c r="L21" s="11">
        <f>Übersicht!$E$8</f>
        <v>0.19</v>
      </c>
      <c r="M21" s="9">
        <f t="shared" si="1"/>
        <v>8925</v>
      </c>
      <c r="N21" s="6" t="s">
        <v>86</v>
      </c>
      <c r="O21" s="6" t="s">
        <v>136</v>
      </c>
      <c r="P21" s="6" t="s">
        <v>16</v>
      </c>
      <c r="Q21" s="6" t="s">
        <v>77</v>
      </c>
      <c r="R21" s="7"/>
    </row>
    <row r="22" spans="1:18" ht="21.95" customHeight="1" x14ac:dyDescent="0.25">
      <c r="A22" s="6" t="s">
        <v>70</v>
      </c>
      <c r="B22" s="6">
        <v>700</v>
      </c>
      <c r="C22" s="6" t="str">
        <f>IF(B22="","",IFERROR(VLOOKUP(B22,Listen!$A$3:$B$10,2,FALSE),""))</f>
        <v>Baunebenkosten</v>
      </c>
      <c r="D22" s="6" t="s">
        <v>140</v>
      </c>
      <c r="E22" s="6" t="s">
        <v>141</v>
      </c>
      <c r="F22" s="7" t="s">
        <v>142</v>
      </c>
      <c r="G22" s="8">
        <v>1</v>
      </c>
      <c r="H22" s="6" t="s">
        <v>74</v>
      </c>
      <c r="I22" s="9">
        <v>52000</v>
      </c>
      <c r="J22" s="11">
        <v>0.03</v>
      </c>
      <c r="K22" s="9">
        <f t="shared" si="0"/>
        <v>53560</v>
      </c>
      <c r="L22" s="11">
        <f>Übersicht!$E$8</f>
        <v>0.19</v>
      </c>
      <c r="M22" s="9">
        <f t="shared" si="1"/>
        <v>63736.399999999994</v>
      </c>
      <c r="N22" s="6" t="s">
        <v>143</v>
      </c>
      <c r="O22" s="6" t="s">
        <v>76</v>
      </c>
      <c r="P22" s="6" t="s">
        <v>16</v>
      </c>
      <c r="Q22" s="6" t="s">
        <v>102</v>
      </c>
      <c r="R22" s="7"/>
    </row>
    <row r="23" spans="1:18" ht="21.95" customHeight="1" x14ac:dyDescent="0.25">
      <c r="A23" s="6" t="s">
        <v>70</v>
      </c>
      <c r="B23" s="6">
        <v>700</v>
      </c>
      <c r="C23" s="6" t="str">
        <f>IF(B23="","",IFERROR(VLOOKUP(B23,Listen!$A$3:$B$10,2,FALSE),""))</f>
        <v>Baunebenkosten</v>
      </c>
      <c r="D23" s="6" t="s">
        <v>144</v>
      </c>
      <c r="E23" s="6" t="s">
        <v>145</v>
      </c>
      <c r="F23" s="7" t="s">
        <v>146</v>
      </c>
      <c r="G23" s="8">
        <v>1</v>
      </c>
      <c r="H23" s="6" t="s">
        <v>74</v>
      </c>
      <c r="I23" s="9">
        <v>14000</v>
      </c>
      <c r="J23" s="11">
        <v>0.03</v>
      </c>
      <c r="K23" s="9">
        <f t="shared" si="0"/>
        <v>14420</v>
      </c>
      <c r="L23" s="11">
        <f>Übersicht!$E$8</f>
        <v>0.19</v>
      </c>
      <c r="M23" s="9">
        <f t="shared" si="1"/>
        <v>17159.8</v>
      </c>
      <c r="N23" s="6" t="s">
        <v>143</v>
      </c>
      <c r="O23" s="6" t="s">
        <v>76</v>
      </c>
      <c r="P23" s="6" t="s">
        <v>16</v>
      </c>
      <c r="Q23" s="6" t="s">
        <v>102</v>
      </c>
      <c r="R23" s="7"/>
    </row>
    <row r="24" spans="1:18" ht="21.95" customHeight="1" x14ac:dyDescent="0.25">
      <c r="A24" s="6" t="s">
        <v>70</v>
      </c>
      <c r="B24" s="6">
        <v>700</v>
      </c>
      <c r="C24" s="6" t="str">
        <f>IF(B24="","",IFERROR(VLOOKUP(B24,Listen!$A$3:$B$10,2,FALSE),""))</f>
        <v>Baunebenkosten</v>
      </c>
      <c r="D24" s="6" t="s">
        <v>147</v>
      </c>
      <c r="E24" s="6" t="s">
        <v>148</v>
      </c>
      <c r="F24" s="7" t="s">
        <v>149</v>
      </c>
      <c r="G24" s="8">
        <v>1</v>
      </c>
      <c r="H24" s="6" t="s">
        <v>74</v>
      </c>
      <c r="I24" s="9">
        <v>6000</v>
      </c>
      <c r="J24" s="11">
        <v>0</v>
      </c>
      <c r="K24" s="9">
        <f t="shared" si="0"/>
        <v>6000</v>
      </c>
      <c r="L24" s="11">
        <f>Übersicht!$E$8</f>
        <v>0.19</v>
      </c>
      <c r="M24" s="9">
        <f t="shared" si="1"/>
        <v>7140</v>
      </c>
      <c r="N24" s="6" t="s">
        <v>86</v>
      </c>
      <c r="O24" s="6" t="s">
        <v>76</v>
      </c>
      <c r="P24" s="6" t="s">
        <v>16</v>
      </c>
      <c r="Q24" s="6" t="s">
        <v>77</v>
      </c>
      <c r="R24" s="7"/>
    </row>
    <row r="25" spans="1:18" ht="21.95" customHeight="1" x14ac:dyDescent="0.25">
      <c r="A25" s="6" t="s">
        <v>70</v>
      </c>
      <c r="B25" s="6">
        <v>800</v>
      </c>
      <c r="C25" s="6" t="str">
        <f>IF(B25="","",IFERROR(VLOOKUP(B25,Listen!$A$3:$B$10,2,FALSE),""))</f>
        <v>Finanzierung</v>
      </c>
      <c r="D25" s="6" t="s">
        <v>150</v>
      </c>
      <c r="E25" s="6" t="s">
        <v>151</v>
      </c>
      <c r="F25" s="7" t="s">
        <v>152</v>
      </c>
      <c r="G25" s="8">
        <v>1</v>
      </c>
      <c r="H25" s="6" t="s">
        <v>74</v>
      </c>
      <c r="I25" s="9">
        <v>10000</v>
      </c>
      <c r="J25" s="11">
        <v>0</v>
      </c>
      <c r="K25" s="9">
        <f t="shared" si="0"/>
        <v>10000</v>
      </c>
      <c r="L25" s="11">
        <f>Übersicht!$E$8</f>
        <v>0.19</v>
      </c>
      <c r="M25" s="9">
        <f t="shared" si="1"/>
        <v>11900</v>
      </c>
      <c r="N25" s="6" t="s">
        <v>86</v>
      </c>
      <c r="O25" s="6" t="s">
        <v>136</v>
      </c>
      <c r="P25" s="6" t="s">
        <v>16</v>
      </c>
      <c r="Q25" s="6" t="s">
        <v>77</v>
      </c>
      <c r="R25" s="7"/>
    </row>
    <row r="26" spans="1:18" ht="21.95" customHeight="1" x14ac:dyDescent="0.25">
      <c r="A26" s="6" t="s">
        <v>70</v>
      </c>
      <c r="B26" s="6">
        <v>800</v>
      </c>
      <c r="C26" s="6" t="str">
        <f>IF(B26="","",IFERROR(VLOOKUP(B26,Listen!$A$3:$B$10,2,FALSE),""))</f>
        <v>Finanzierung</v>
      </c>
      <c r="D26" s="6" t="s">
        <v>153</v>
      </c>
      <c r="E26" s="6" t="s">
        <v>154</v>
      </c>
      <c r="F26" s="7" t="s">
        <v>155</v>
      </c>
      <c r="G26" s="8">
        <v>1</v>
      </c>
      <c r="H26" s="6" t="s">
        <v>74</v>
      </c>
      <c r="I26" s="9">
        <v>8500</v>
      </c>
      <c r="J26" s="11">
        <v>0</v>
      </c>
      <c r="K26" s="9">
        <f t="shared" si="0"/>
        <v>8500</v>
      </c>
      <c r="L26" s="11">
        <f>Übersicht!$E$8</f>
        <v>0.19</v>
      </c>
      <c r="M26" s="9">
        <f t="shared" si="1"/>
        <v>10115</v>
      </c>
      <c r="N26" s="6" t="s">
        <v>86</v>
      </c>
      <c r="O26" s="6" t="s">
        <v>136</v>
      </c>
      <c r="P26" s="6" t="s">
        <v>16</v>
      </c>
      <c r="Q26" s="6" t="s">
        <v>77</v>
      </c>
      <c r="R26" s="7"/>
    </row>
    <row r="27" spans="1:18" ht="21.95" customHeight="1" x14ac:dyDescent="0.25">
      <c r="A27" s="6"/>
      <c r="B27" s="6"/>
      <c r="C27" s="6" t="str">
        <f>IF(B27="","",IFERROR(VLOOKUP(B27,Listen!$A$3:$B$10,2,FALSE),""))</f>
        <v/>
      </c>
      <c r="D27" s="6"/>
      <c r="E27" s="6"/>
      <c r="F27" s="7"/>
      <c r="G27" s="8"/>
      <c r="H27" s="6"/>
      <c r="I27" s="9"/>
      <c r="J27" s="11"/>
      <c r="K27" s="9">
        <f t="shared" si="0"/>
        <v>0</v>
      </c>
      <c r="L27" s="11">
        <f>Übersicht!$E$8</f>
        <v>0.19</v>
      </c>
      <c r="M27" s="9">
        <f t="shared" si="1"/>
        <v>0</v>
      </c>
      <c r="N27" s="6"/>
      <c r="O27" s="6"/>
      <c r="P27" s="6"/>
      <c r="Q27" s="6"/>
      <c r="R27" s="7"/>
    </row>
    <row r="28" spans="1:18" ht="21.95" customHeight="1" x14ac:dyDescent="0.25">
      <c r="A28" s="6"/>
      <c r="B28" s="6"/>
      <c r="C28" s="6" t="str">
        <f>IF(B28="","",IFERROR(VLOOKUP(B28,Listen!$A$3:$B$10,2,FALSE),""))</f>
        <v/>
      </c>
      <c r="D28" s="6"/>
      <c r="E28" s="6"/>
      <c r="F28" s="7"/>
      <c r="G28" s="8"/>
      <c r="H28" s="6"/>
      <c r="I28" s="9"/>
      <c r="J28" s="11"/>
      <c r="K28" s="9">
        <f t="shared" si="0"/>
        <v>0</v>
      </c>
      <c r="L28" s="11">
        <f>Übersicht!$E$8</f>
        <v>0.19</v>
      </c>
      <c r="M28" s="9">
        <f t="shared" si="1"/>
        <v>0</v>
      </c>
      <c r="N28" s="6"/>
      <c r="O28" s="6"/>
      <c r="P28" s="6"/>
      <c r="Q28" s="6"/>
      <c r="R28" s="7"/>
    </row>
    <row r="29" spans="1:18" ht="21.95" customHeight="1" x14ac:dyDescent="0.25">
      <c r="A29" s="6"/>
      <c r="B29" s="6"/>
      <c r="C29" s="6" t="str">
        <f>IF(B29="","",IFERROR(VLOOKUP(B29,Listen!$A$3:$B$10,2,FALSE),""))</f>
        <v/>
      </c>
      <c r="D29" s="6"/>
      <c r="E29" s="6"/>
      <c r="F29" s="7"/>
      <c r="G29" s="8"/>
      <c r="H29" s="6"/>
      <c r="I29" s="9"/>
      <c r="J29" s="11"/>
      <c r="K29" s="9">
        <f t="shared" si="0"/>
        <v>0</v>
      </c>
      <c r="L29" s="11">
        <f>Übersicht!$E$8</f>
        <v>0.19</v>
      </c>
      <c r="M29" s="9">
        <f t="shared" si="1"/>
        <v>0</v>
      </c>
      <c r="N29" s="6"/>
      <c r="O29" s="6"/>
      <c r="P29" s="6"/>
      <c r="Q29" s="6"/>
      <c r="R29" s="7"/>
    </row>
    <row r="30" spans="1:18" ht="21.95" customHeight="1" x14ac:dyDescent="0.25">
      <c r="A30" s="6"/>
      <c r="B30" s="6"/>
      <c r="C30" s="6" t="str">
        <f>IF(B30="","",IFERROR(VLOOKUP(B30,Listen!$A$3:$B$10,2,FALSE),""))</f>
        <v/>
      </c>
      <c r="D30" s="6"/>
      <c r="E30" s="6"/>
      <c r="F30" s="7"/>
      <c r="G30" s="8"/>
      <c r="H30" s="6"/>
      <c r="I30" s="9"/>
      <c r="J30" s="11"/>
      <c r="K30" s="9">
        <f t="shared" si="0"/>
        <v>0</v>
      </c>
      <c r="L30" s="11">
        <f>Übersicht!$E$8</f>
        <v>0.19</v>
      </c>
      <c r="M30" s="9">
        <f t="shared" si="1"/>
        <v>0</v>
      </c>
      <c r="N30" s="6"/>
      <c r="O30" s="6"/>
      <c r="P30" s="6"/>
      <c r="Q30" s="6"/>
      <c r="R30" s="7"/>
    </row>
    <row r="31" spans="1:18" ht="21.95" customHeight="1" x14ac:dyDescent="0.25">
      <c r="A31" s="6"/>
      <c r="B31" s="6"/>
      <c r="C31" s="6" t="str">
        <f>IF(B31="","",IFERROR(VLOOKUP(B31,Listen!$A$3:$B$10,2,FALSE),""))</f>
        <v/>
      </c>
      <c r="D31" s="6"/>
      <c r="E31" s="6"/>
      <c r="F31" s="7"/>
      <c r="G31" s="8"/>
      <c r="H31" s="6"/>
      <c r="I31" s="9"/>
      <c r="J31" s="11"/>
      <c r="K31" s="9">
        <f t="shared" si="0"/>
        <v>0</v>
      </c>
      <c r="L31" s="11">
        <f>Übersicht!$E$8</f>
        <v>0.19</v>
      </c>
      <c r="M31" s="9">
        <f t="shared" si="1"/>
        <v>0</v>
      </c>
      <c r="N31" s="6"/>
      <c r="O31" s="6"/>
      <c r="P31" s="6"/>
      <c r="Q31" s="6"/>
      <c r="R31" s="7"/>
    </row>
    <row r="32" spans="1:18" ht="21.95" customHeight="1" x14ac:dyDescent="0.25">
      <c r="A32" s="6"/>
      <c r="B32" s="6"/>
      <c r="C32" s="6" t="str">
        <f>IF(B32="","",IFERROR(VLOOKUP(B32,Listen!$A$3:$B$10,2,FALSE),""))</f>
        <v/>
      </c>
      <c r="D32" s="6"/>
      <c r="E32" s="6"/>
      <c r="F32" s="7"/>
      <c r="G32" s="8"/>
      <c r="H32" s="6"/>
      <c r="I32" s="9"/>
      <c r="J32" s="11"/>
      <c r="K32" s="9">
        <f t="shared" si="0"/>
        <v>0</v>
      </c>
      <c r="L32" s="11">
        <f>Übersicht!$E$8</f>
        <v>0.19</v>
      </c>
      <c r="M32" s="9">
        <f t="shared" si="1"/>
        <v>0</v>
      </c>
      <c r="N32" s="6"/>
      <c r="O32" s="6"/>
      <c r="P32" s="6"/>
      <c r="Q32" s="6"/>
      <c r="R32" s="7"/>
    </row>
    <row r="33" spans="1:18" ht="21.95" customHeight="1" x14ac:dyDescent="0.25">
      <c r="A33" s="6"/>
      <c r="B33" s="6"/>
      <c r="C33" s="6" t="str">
        <f>IF(B33="","",IFERROR(VLOOKUP(B33,Listen!$A$3:$B$10,2,FALSE),""))</f>
        <v/>
      </c>
      <c r="D33" s="6"/>
      <c r="E33" s="6"/>
      <c r="F33" s="7"/>
      <c r="G33" s="8"/>
      <c r="H33" s="6"/>
      <c r="I33" s="9"/>
      <c r="J33" s="11"/>
      <c r="K33" s="9">
        <f t="shared" si="0"/>
        <v>0</v>
      </c>
      <c r="L33" s="11">
        <f>Übersicht!$E$8</f>
        <v>0.19</v>
      </c>
      <c r="M33" s="9">
        <f t="shared" si="1"/>
        <v>0</v>
      </c>
      <c r="N33" s="6"/>
      <c r="O33" s="6"/>
      <c r="P33" s="6"/>
      <c r="Q33" s="6"/>
      <c r="R33" s="7"/>
    </row>
    <row r="34" spans="1:18" ht="21.95" customHeight="1" x14ac:dyDescent="0.25">
      <c r="A34" s="6"/>
      <c r="B34" s="6"/>
      <c r="C34" s="6" t="str">
        <f>IF(B34="","",IFERROR(VLOOKUP(B34,Listen!$A$3:$B$10,2,FALSE),""))</f>
        <v/>
      </c>
      <c r="D34" s="6"/>
      <c r="E34" s="6"/>
      <c r="F34" s="7"/>
      <c r="G34" s="8"/>
      <c r="H34" s="6"/>
      <c r="I34" s="9"/>
      <c r="J34" s="11"/>
      <c r="K34" s="9">
        <f t="shared" si="0"/>
        <v>0</v>
      </c>
      <c r="L34" s="11">
        <f>Übersicht!$E$8</f>
        <v>0.19</v>
      </c>
      <c r="M34" s="9">
        <f t="shared" si="1"/>
        <v>0</v>
      </c>
      <c r="N34" s="6"/>
      <c r="O34" s="6"/>
      <c r="P34" s="6"/>
      <c r="Q34" s="6"/>
      <c r="R34" s="7"/>
    </row>
    <row r="35" spans="1:18" ht="21.95" customHeight="1" x14ac:dyDescent="0.25">
      <c r="A35" s="6"/>
      <c r="B35" s="6"/>
      <c r="C35" s="6" t="str">
        <f>IF(B35="","",IFERROR(VLOOKUP(B35,Listen!$A$3:$B$10,2,FALSE),""))</f>
        <v/>
      </c>
      <c r="D35" s="6"/>
      <c r="E35" s="6"/>
      <c r="F35" s="7"/>
      <c r="G35" s="8"/>
      <c r="H35" s="6"/>
      <c r="I35" s="9"/>
      <c r="J35" s="11"/>
      <c r="K35" s="9">
        <f t="shared" si="0"/>
        <v>0</v>
      </c>
      <c r="L35" s="11">
        <f>Übersicht!$E$8</f>
        <v>0.19</v>
      </c>
      <c r="M35" s="9">
        <f t="shared" si="1"/>
        <v>0</v>
      </c>
      <c r="N35" s="6"/>
      <c r="O35" s="6"/>
      <c r="P35" s="6"/>
      <c r="Q35" s="6"/>
      <c r="R35" s="7"/>
    </row>
    <row r="36" spans="1:18" ht="21.95" customHeight="1" x14ac:dyDescent="0.25">
      <c r="A36" s="6"/>
      <c r="B36" s="6"/>
      <c r="C36" s="6" t="str">
        <f>IF(B36="","",IFERROR(VLOOKUP(B36,Listen!$A$3:$B$10,2,FALSE),""))</f>
        <v/>
      </c>
      <c r="D36" s="6"/>
      <c r="E36" s="6"/>
      <c r="F36" s="7"/>
      <c r="G36" s="8"/>
      <c r="H36" s="6"/>
      <c r="I36" s="9"/>
      <c r="J36" s="11"/>
      <c r="K36" s="9">
        <f t="shared" si="0"/>
        <v>0</v>
      </c>
      <c r="L36" s="11">
        <f>Übersicht!$E$8</f>
        <v>0.19</v>
      </c>
      <c r="M36" s="9">
        <f t="shared" si="1"/>
        <v>0</v>
      </c>
      <c r="N36" s="6"/>
      <c r="O36" s="6"/>
      <c r="P36" s="6"/>
      <c r="Q36" s="6"/>
      <c r="R36" s="7"/>
    </row>
    <row r="37" spans="1:18" ht="21.95" customHeight="1" x14ac:dyDescent="0.25">
      <c r="A37" s="6"/>
      <c r="B37" s="6"/>
      <c r="C37" s="6" t="str">
        <f>IF(B37="","",IFERROR(VLOOKUP(B37,Listen!$A$3:$B$10,2,FALSE),""))</f>
        <v/>
      </c>
      <c r="D37" s="6"/>
      <c r="E37" s="6"/>
      <c r="F37" s="7"/>
      <c r="G37" s="8"/>
      <c r="H37" s="6"/>
      <c r="I37" s="9"/>
      <c r="J37" s="11"/>
      <c r="K37" s="9">
        <f t="shared" si="0"/>
        <v>0</v>
      </c>
      <c r="L37" s="11">
        <f>Übersicht!$E$8</f>
        <v>0.19</v>
      </c>
      <c r="M37" s="9">
        <f t="shared" si="1"/>
        <v>0</v>
      </c>
      <c r="N37" s="6"/>
      <c r="O37" s="6"/>
      <c r="P37" s="6"/>
      <c r="Q37" s="6"/>
      <c r="R37" s="7"/>
    </row>
    <row r="38" spans="1:18" ht="21.95" customHeight="1" x14ac:dyDescent="0.25">
      <c r="A38" s="6"/>
      <c r="B38" s="6"/>
      <c r="C38" s="6" t="str">
        <f>IF(B38="","",IFERROR(VLOOKUP(B38,Listen!$A$3:$B$10,2,FALSE),""))</f>
        <v/>
      </c>
      <c r="D38" s="6"/>
      <c r="E38" s="6"/>
      <c r="F38" s="7"/>
      <c r="G38" s="8"/>
      <c r="H38" s="6"/>
      <c r="I38" s="9"/>
      <c r="J38" s="11"/>
      <c r="K38" s="9">
        <f t="shared" si="0"/>
        <v>0</v>
      </c>
      <c r="L38" s="11">
        <f>Übersicht!$E$8</f>
        <v>0.19</v>
      </c>
      <c r="M38" s="9">
        <f t="shared" si="1"/>
        <v>0</v>
      </c>
      <c r="N38" s="6"/>
      <c r="O38" s="6"/>
      <c r="P38" s="6"/>
      <c r="Q38" s="6"/>
      <c r="R38" s="7"/>
    </row>
    <row r="39" spans="1:18" ht="21.95" customHeight="1" x14ac:dyDescent="0.25">
      <c r="A39" s="6"/>
      <c r="B39" s="6"/>
      <c r="C39" s="6" t="str">
        <f>IF(B39="","",IFERROR(VLOOKUP(B39,Listen!$A$3:$B$10,2,FALSE),""))</f>
        <v/>
      </c>
      <c r="D39" s="6"/>
      <c r="E39" s="6"/>
      <c r="F39" s="7"/>
      <c r="G39" s="8"/>
      <c r="H39" s="6"/>
      <c r="I39" s="9"/>
      <c r="J39" s="11"/>
      <c r="K39" s="9">
        <f t="shared" si="0"/>
        <v>0</v>
      </c>
      <c r="L39" s="11">
        <f>Übersicht!$E$8</f>
        <v>0.19</v>
      </c>
      <c r="M39" s="9">
        <f t="shared" si="1"/>
        <v>0</v>
      </c>
      <c r="N39" s="6"/>
      <c r="O39" s="6"/>
      <c r="P39" s="6"/>
      <c r="Q39" s="6"/>
      <c r="R39" s="7"/>
    </row>
    <row r="40" spans="1:18" ht="21.95" customHeight="1" x14ac:dyDescent="0.25">
      <c r="A40" s="6"/>
      <c r="B40" s="6"/>
      <c r="C40" s="6" t="str">
        <f>IF(B40="","",IFERROR(VLOOKUP(B40,Listen!$A$3:$B$10,2,FALSE),""))</f>
        <v/>
      </c>
      <c r="D40" s="6"/>
      <c r="E40" s="6"/>
      <c r="F40" s="7"/>
      <c r="G40" s="8"/>
      <c r="H40" s="6"/>
      <c r="I40" s="9"/>
      <c r="J40" s="11"/>
      <c r="K40" s="9">
        <f t="shared" si="0"/>
        <v>0</v>
      </c>
      <c r="L40" s="11">
        <f>Übersicht!$E$8</f>
        <v>0.19</v>
      </c>
      <c r="M40" s="9">
        <f t="shared" si="1"/>
        <v>0</v>
      </c>
      <c r="N40" s="6"/>
      <c r="O40" s="6"/>
      <c r="P40" s="6"/>
      <c r="Q40" s="6"/>
      <c r="R40" s="7"/>
    </row>
    <row r="41" spans="1:18" ht="21.95" customHeight="1" x14ac:dyDescent="0.25">
      <c r="A41" s="6"/>
      <c r="B41" s="6"/>
      <c r="C41" s="6" t="str">
        <f>IF(B41="","",IFERROR(VLOOKUP(B41,Listen!$A$3:$B$10,2,FALSE),""))</f>
        <v/>
      </c>
      <c r="D41" s="6"/>
      <c r="E41" s="6"/>
      <c r="F41" s="7"/>
      <c r="G41" s="8"/>
      <c r="H41" s="6"/>
      <c r="I41" s="9"/>
      <c r="J41" s="11"/>
      <c r="K41" s="9">
        <f t="shared" si="0"/>
        <v>0</v>
      </c>
      <c r="L41" s="11">
        <f>Übersicht!$E$8</f>
        <v>0.19</v>
      </c>
      <c r="M41" s="9">
        <f t="shared" si="1"/>
        <v>0</v>
      </c>
      <c r="N41" s="6"/>
      <c r="O41" s="6"/>
      <c r="P41" s="6"/>
      <c r="Q41" s="6"/>
      <c r="R41" s="7"/>
    </row>
    <row r="42" spans="1:18" ht="21.95" customHeight="1" x14ac:dyDescent="0.25">
      <c r="A42" s="6"/>
      <c r="B42" s="6"/>
      <c r="C42" s="6" t="str">
        <f>IF(B42="","",IFERROR(VLOOKUP(B42,Listen!$A$3:$B$10,2,FALSE),""))</f>
        <v/>
      </c>
      <c r="D42" s="6"/>
      <c r="E42" s="6"/>
      <c r="F42" s="7"/>
      <c r="G42" s="8"/>
      <c r="H42" s="6"/>
      <c r="I42" s="9"/>
      <c r="J42" s="11"/>
      <c r="K42" s="9">
        <f t="shared" si="0"/>
        <v>0</v>
      </c>
      <c r="L42" s="11">
        <f>Übersicht!$E$8</f>
        <v>0.19</v>
      </c>
      <c r="M42" s="9">
        <f t="shared" si="1"/>
        <v>0</v>
      </c>
      <c r="N42" s="6"/>
      <c r="O42" s="6"/>
      <c r="P42" s="6"/>
      <c r="Q42" s="6"/>
      <c r="R42" s="7"/>
    </row>
    <row r="43" spans="1:18" ht="21.95" customHeight="1" x14ac:dyDescent="0.25">
      <c r="A43" s="6"/>
      <c r="B43" s="6"/>
      <c r="C43" s="6" t="str">
        <f>IF(B43="","",IFERROR(VLOOKUP(B43,Listen!$A$3:$B$10,2,FALSE),""))</f>
        <v/>
      </c>
      <c r="D43" s="6"/>
      <c r="E43" s="6"/>
      <c r="F43" s="7"/>
      <c r="G43" s="8"/>
      <c r="H43" s="6"/>
      <c r="I43" s="9"/>
      <c r="J43" s="11"/>
      <c r="K43" s="9">
        <f t="shared" si="0"/>
        <v>0</v>
      </c>
      <c r="L43" s="11">
        <f>Übersicht!$E$8</f>
        <v>0.19</v>
      </c>
      <c r="M43" s="9">
        <f t="shared" si="1"/>
        <v>0</v>
      </c>
      <c r="N43" s="6"/>
      <c r="O43" s="6"/>
      <c r="P43" s="6"/>
      <c r="Q43" s="6"/>
      <c r="R43" s="7"/>
    </row>
    <row r="44" spans="1:18" ht="21.95" customHeight="1" x14ac:dyDescent="0.25">
      <c r="A44" s="6"/>
      <c r="B44" s="6"/>
      <c r="C44" s="6" t="str">
        <f>IF(B44="","",IFERROR(VLOOKUP(B44,Listen!$A$3:$B$10,2,FALSE),""))</f>
        <v/>
      </c>
      <c r="D44" s="6"/>
      <c r="E44" s="6"/>
      <c r="F44" s="7"/>
      <c r="G44" s="8"/>
      <c r="H44" s="6"/>
      <c r="I44" s="9"/>
      <c r="J44" s="11"/>
      <c r="K44" s="9">
        <f t="shared" si="0"/>
        <v>0</v>
      </c>
      <c r="L44" s="11">
        <f>Übersicht!$E$8</f>
        <v>0.19</v>
      </c>
      <c r="M44" s="9">
        <f t="shared" si="1"/>
        <v>0</v>
      </c>
      <c r="N44" s="6"/>
      <c r="O44" s="6"/>
      <c r="P44" s="6"/>
      <c r="Q44" s="6"/>
      <c r="R44" s="7"/>
    </row>
    <row r="45" spans="1:18" ht="21.95" customHeight="1" x14ac:dyDescent="0.25">
      <c r="A45" s="6"/>
      <c r="B45" s="6"/>
      <c r="C45" s="6" t="str">
        <f>IF(B45="","",IFERROR(VLOOKUP(B45,Listen!$A$3:$B$10,2,FALSE),""))</f>
        <v/>
      </c>
      <c r="D45" s="6"/>
      <c r="E45" s="6"/>
      <c r="F45" s="7"/>
      <c r="G45" s="8"/>
      <c r="H45" s="6"/>
      <c r="I45" s="9"/>
      <c r="J45" s="11"/>
      <c r="K45" s="9">
        <f t="shared" si="0"/>
        <v>0</v>
      </c>
      <c r="L45" s="11">
        <f>Übersicht!$E$8</f>
        <v>0.19</v>
      </c>
      <c r="M45" s="9">
        <f t="shared" si="1"/>
        <v>0</v>
      </c>
      <c r="N45" s="6"/>
      <c r="O45" s="6"/>
      <c r="P45" s="6"/>
      <c r="Q45" s="6"/>
      <c r="R45" s="7"/>
    </row>
    <row r="46" spans="1:18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24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4" t="s">
        <v>156</v>
      </c>
      <c r="K47" s="10">
        <f>SUM(K6:K45)</f>
        <v>700774</v>
      </c>
      <c r="L47" s="4" t="s">
        <v>157</v>
      </c>
      <c r="M47" s="10">
        <f>SUM(M6:M45)</f>
        <v>833921.06</v>
      </c>
      <c r="N47" s="3"/>
      <c r="O47" s="3"/>
      <c r="P47" s="3"/>
      <c r="Q47" s="3"/>
      <c r="R47" s="3"/>
    </row>
  </sheetData>
  <mergeCells count="2">
    <mergeCell ref="A1:R1"/>
    <mergeCell ref="A2:R2"/>
  </mergeCells>
  <conditionalFormatting sqref="A6:R45">
    <cfRule type="expression" dxfId="3" priority="1">
      <formula>$A6="Nein"</formula>
    </cfRule>
    <cfRule type="expression" dxfId="2" priority="2">
      <formula>$Q6="Freigegeben"</formula>
    </cfRule>
    <cfRule type="expression" dxfId="1" priority="3">
      <formula>$Q6="Angefragt"</formula>
    </cfRule>
  </conditionalFormatting>
  <conditionalFormatting sqref="J6:J45">
    <cfRule type="cellIs" dxfId="0" priority="4" operator="greaterThanOrEqual">
      <formula>0.1</formula>
    </cfRule>
  </conditionalFormatting>
  <dataValidations count="5">
    <dataValidation type="list" allowBlank="1" sqref="A6:A45" xr:uid="{00000000-0002-0000-0100-000000000000}">
      <formula1>"Ja,Nein"</formula1>
    </dataValidation>
    <dataValidation type="list" allowBlank="1" sqref="B6:B45" xr:uid="{00000000-0002-0000-0100-000001000000}">
      <formula1>"100,200,300,400,500,600,700,800"</formula1>
    </dataValidation>
    <dataValidation type="list" allowBlank="1" sqref="H6:H45" xr:uid="{00000000-0002-0000-0100-000002000000}">
      <formula1>"m²,m³,m,Stück,pauschal,kg,t,h,lfm"</formula1>
    </dataValidation>
    <dataValidation type="list" allowBlank="1" sqref="P6:P45" xr:uid="{00000000-0002-0000-0100-000003000000}">
      <formula1>"Kostenrahmen,Kostenschätzung,Kostenberechnung,Kostenanschlag,Kostenfeststellung"</formula1>
    </dataValidation>
    <dataValidation type="list" allowBlank="1" sqref="Q6:Q45" xr:uid="{00000000-0002-0000-0100-000004000000}">
      <formula1>"Geplant,Angefragt,Angebot erhalten,Geprüft,Freigegeben"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/>
  </sheetViews>
  <sheetFormatPr baseColWidth="10" defaultColWidth="9" defaultRowHeight="15" x14ac:dyDescent="0.25"/>
  <cols>
    <col min="1" max="1" width="10" customWidth="1"/>
    <col min="2" max="2" width="32" customWidth="1"/>
    <col min="4" max="4" width="14" customWidth="1"/>
    <col min="6" max="6" width="22" customWidth="1"/>
    <col min="8" max="8" width="22" customWidth="1"/>
    <col min="10" max="10" width="12" customWidth="1"/>
  </cols>
  <sheetData>
    <row r="1" spans="1:10" ht="24" customHeight="1" x14ac:dyDescent="0.25">
      <c r="A1" s="18" t="s">
        <v>158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20.100000000000001" customHeight="1" x14ac:dyDescent="0.25">
      <c r="A2" s="1" t="s">
        <v>29</v>
      </c>
      <c r="B2" s="1" t="s">
        <v>30</v>
      </c>
      <c r="C2" s="2"/>
      <c r="D2" s="1" t="s">
        <v>61</v>
      </c>
      <c r="E2" s="2"/>
      <c r="F2" s="1" t="s">
        <v>15</v>
      </c>
      <c r="G2" s="2"/>
      <c r="H2" s="1" t="s">
        <v>28</v>
      </c>
      <c r="I2" s="2"/>
      <c r="J2" s="1" t="s">
        <v>56</v>
      </c>
    </row>
    <row r="3" spans="1:10" ht="20.100000000000001" customHeight="1" x14ac:dyDescent="0.25">
      <c r="A3" s="2">
        <v>100</v>
      </c>
      <c r="B3" s="2" t="s">
        <v>35</v>
      </c>
      <c r="C3" s="2"/>
      <c r="D3" s="2" t="s">
        <v>100</v>
      </c>
      <c r="E3" s="2"/>
      <c r="F3" s="2" t="s">
        <v>159</v>
      </c>
      <c r="G3" s="2"/>
      <c r="H3" s="2" t="s">
        <v>77</v>
      </c>
      <c r="I3" s="2"/>
      <c r="J3" s="2" t="s">
        <v>70</v>
      </c>
    </row>
    <row r="4" spans="1:10" ht="20.100000000000001" customHeight="1" x14ac:dyDescent="0.25">
      <c r="A4" s="2">
        <v>200</v>
      </c>
      <c r="B4" s="2" t="s">
        <v>36</v>
      </c>
      <c r="C4" s="2"/>
      <c r="D4" s="2" t="s">
        <v>95</v>
      </c>
      <c r="E4" s="2"/>
      <c r="F4" s="2" t="s">
        <v>160</v>
      </c>
      <c r="G4" s="2"/>
      <c r="H4" s="2" t="s">
        <v>88</v>
      </c>
      <c r="I4" s="2"/>
      <c r="J4" s="2" t="s">
        <v>161</v>
      </c>
    </row>
    <row r="5" spans="1:10" ht="20.100000000000001" customHeight="1" x14ac:dyDescent="0.25">
      <c r="A5" s="2">
        <v>300</v>
      </c>
      <c r="B5" s="2" t="s">
        <v>37</v>
      </c>
      <c r="C5" s="2"/>
      <c r="D5" s="2" t="s">
        <v>162</v>
      </c>
      <c r="E5" s="2"/>
      <c r="F5" s="2" t="s">
        <v>16</v>
      </c>
      <c r="G5" s="2"/>
      <c r="H5" s="2" t="s">
        <v>119</v>
      </c>
      <c r="I5" s="2"/>
      <c r="J5" s="2"/>
    </row>
    <row r="6" spans="1:10" ht="20.100000000000001" customHeight="1" x14ac:dyDescent="0.25">
      <c r="A6" s="2">
        <v>400</v>
      </c>
      <c r="B6" s="2" t="s">
        <v>38</v>
      </c>
      <c r="C6" s="2"/>
      <c r="D6" s="2" t="s">
        <v>113</v>
      </c>
      <c r="E6" s="2"/>
      <c r="F6" s="2" t="s">
        <v>163</v>
      </c>
      <c r="G6" s="2"/>
      <c r="H6" s="2" t="s">
        <v>102</v>
      </c>
      <c r="I6" s="2"/>
      <c r="J6" s="2"/>
    </row>
    <row r="7" spans="1:10" ht="20.100000000000001" customHeight="1" x14ac:dyDescent="0.25">
      <c r="A7" s="2">
        <v>500</v>
      </c>
      <c r="B7" s="2" t="s">
        <v>39</v>
      </c>
      <c r="C7" s="2"/>
      <c r="D7" s="2" t="s">
        <v>74</v>
      </c>
      <c r="E7" s="2"/>
      <c r="F7" s="2" t="s">
        <v>164</v>
      </c>
      <c r="G7" s="2"/>
      <c r="H7" s="2" t="s">
        <v>165</v>
      </c>
      <c r="I7" s="2"/>
      <c r="J7" s="2"/>
    </row>
    <row r="8" spans="1:10" ht="20.100000000000001" customHeight="1" x14ac:dyDescent="0.25">
      <c r="A8" s="2">
        <v>600</v>
      </c>
      <c r="B8" s="2" t="s">
        <v>40</v>
      </c>
      <c r="C8" s="2"/>
      <c r="D8" s="2" t="s">
        <v>166</v>
      </c>
      <c r="E8" s="2"/>
      <c r="F8" s="2"/>
      <c r="G8" s="2"/>
      <c r="H8" s="2"/>
      <c r="I8" s="2"/>
      <c r="J8" s="2"/>
    </row>
    <row r="9" spans="1:10" ht="20.100000000000001" customHeight="1" x14ac:dyDescent="0.25">
      <c r="A9" s="2">
        <v>700</v>
      </c>
      <c r="B9" s="2" t="s">
        <v>41</v>
      </c>
      <c r="C9" s="2"/>
      <c r="D9" s="2" t="s">
        <v>167</v>
      </c>
      <c r="E9" s="2"/>
      <c r="F9" s="2"/>
      <c r="G9" s="2"/>
      <c r="H9" s="2"/>
      <c r="I9" s="2"/>
      <c r="J9" s="2"/>
    </row>
    <row r="10" spans="1:10" ht="20.100000000000001" customHeight="1" x14ac:dyDescent="0.25">
      <c r="A10" s="2">
        <v>800</v>
      </c>
      <c r="B10" s="2" t="s">
        <v>42</v>
      </c>
      <c r="C10" s="2"/>
      <c r="D10" s="2" t="s">
        <v>168</v>
      </c>
      <c r="E10" s="2"/>
      <c r="F10" s="2"/>
      <c r="G10" s="2"/>
      <c r="H10" s="2"/>
      <c r="I10" s="2"/>
      <c r="J10" s="2"/>
    </row>
    <row r="11" spans="1:10" ht="20.100000000000001" customHeight="1" x14ac:dyDescent="0.25">
      <c r="A11" s="2"/>
      <c r="B11" s="2"/>
      <c r="C11" s="2"/>
      <c r="D11" s="2" t="s">
        <v>169</v>
      </c>
      <c r="E11" s="2"/>
      <c r="F11" s="2"/>
      <c r="G11" s="2"/>
      <c r="H11" s="2"/>
      <c r="I11" s="2"/>
      <c r="J11" s="2"/>
    </row>
    <row r="12" spans="1:10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Übersicht</vt:lpstr>
      <vt:lpstr>Kostenberechnung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2026-04-28T10:13:47Z</dcterms:modified>
</cp:coreProperties>
</file>