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Generador\"/>
    </mc:Choice>
  </mc:AlternateContent>
  <xr:revisionPtr revIDLastSave="0" documentId="13_ncr:1_{9DF2FD54-739C-4B66-82DE-08B42B5E53E9}" xr6:coauthVersionLast="47" xr6:coauthVersionMax="47" xr10:uidLastSave="{00000000-0000-0000-0000-000000000000}"/>
  <bookViews>
    <workbookView xWindow="690" yWindow="690" windowWidth="25500" windowHeight="13500" activeTab="2" xr2:uid="{00000000-000D-0000-FFFF-FFFF00000000}"/>
  </bookViews>
  <sheets>
    <sheet name="Deckblatt" sheetId="1" r:id="rId1"/>
    <sheet name="Kostenberechnung" sheetId="2" r:id="rId2"/>
    <sheet name="Zusammenfassung" sheetId="3" r:id="rId3"/>
    <sheet name="Listen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5" i="3" l="1"/>
  <c r="C25" i="3"/>
  <c r="I25" i="3" s="1"/>
  <c r="E24" i="3"/>
  <c r="E23" i="3"/>
  <c r="E22" i="3"/>
  <c r="C22" i="3"/>
  <c r="E21" i="3"/>
  <c r="C21" i="3"/>
  <c r="I21" i="3" s="1"/>
  <c r="E20" i="3"/>
  <c r="C20" i="3"/>
  <c r="E19" i="3"/>
  <c r="E18" i="3"/>
  <c r="B6" i="3" s="1"/>
  <c r="E7" i="1" s="1"/>
  <c r="E8" i="3"/>
  <c r="E7" i="3"/>
  <c r="E6" i="3"/>
  <c r="E5" i="3"/>
  <c r="J61" i="2"/>
  <c r="L61" i="2" s="1"/>
  <c r="J60" i="2"/>
  <c r="N60" i="2" s="1"/>
  <c r="P59" i="2"/>
  <c r="N59" i="2"/>
  <c r="O59" i="2" s="1"/>
  <c r="L59" i="2"/>
  <c r="J59" i="2"/>
  <c r="O58" i="2"/>
  <c r="N58" i="2"/>
  <c r="P58" i="2" s="1"/>
  <c r="J58" i="2"/>
  <c r="L58" i="2" s="1"/>
  <c r="P57" i="2"/>
  <c r="J57" i="2"/>
  <c r="L57" i="2" s="1"/>
  <c r="J56" i="2"/>
  <c r="N56" i="2" s="1"/>
  <c r="L55" i="2"/>
  <c r="J55" i="2"/>
  <c r="N55" i="2" s="1"/>
  <c r="O54" i="2"/>
  <c r="N54" i="2"/>
  <c r="P54" i="2" s="1"/>
  <c r="J54" i="2"/>
  <c r="L54" i="2" s="1"/>
  <c r="J53" i="2"/>
  <c r="L53" i="2" s="1"/>
  <c r="J52" i="2"/>
  <c r="N52" i="2" s="1"/>
  <c r="L51" i="2"/>
  <c r="J51" i="2"/>
  <c r="N51" i="2" s="1"/>
  <c r="O50" i="2"/>
  <c r="N50" i="2"/>
  <c r="P50" i="2" s="1"/>
  <c r="J50" i="2"/>
  <c r="L50" i="2" s="1"/>
  <c r="J49" i="2"/>
  <c r="L49" i="2" s="1"/>
  <c r="J48" i="2"/>
  <c r="C24" i="3" s="1"/>
  <c r="L47" i="2"/>
  <c r="J47" i="2"/>
  <c r="N47" i="2" s="1"/>
  <c r="O46" i="2"/>
  <c r="N46" i="2"/>
  <c r="P46" i="2" s="1"/>
  <c r="J46" i="2"/>
  <c r="L46" i="2" s="1"/>
  <c r="J45" i="2"/>
  <c r="L45" i="2" s="1"/>
  <c r="J44" i="2"/>
  <c r="N44" i="2" s="1"/>
  <c r="L43" i="2"/>
  <c r="J43" i="2"/>
  <c r="N43" i="2" s="1"/>
  <c r="O42" i="2"/>
  <c r="N42" i="2"/>
  <c r="P42" i="2" s="1"/>
  <c r="J42" i="2"/>
  <c r="L42" i="2" s="1"/>
  <c r="J41" i="2"/>
  <c r="L41" i="2" s="1"/>
  <c r="P40" i="2"/>
  <c r="J40" i="2"/>
  <c r="N40" i="2" s="1"/>
  <c r="O40" i="2" s="1"/>
  <c r="L39" i="2"/>
  <c r="J39" i="2"/>
  <c r="N39" i="2" s="1"/>
  <c r="O38" i="2"/>
  <c r="N38" i="2"/>
  <c r="P38" i="2" s="1"/>
  <c r="J38" i="2"/>
  <c r="L38" i="2" s="1"/>
  <c r="J37" i="2"/>
  <c r="L37" i="2" s="1"/>
  <c r="J36" i="2"/>
  <c r="N36" i="2" s="1"/>
  <c r="L35" i="2"/>
  <c r="J35" i="2"/>
  <c r="N35" i="2" s="1"/>
  <c r="O34" i="2"/>
  <c r="N34" i="2"/>
  <c r="P34" i="2" s="1"/>
  <c r="J34" i="2"/>
  <c r="L34" i="2" s="1"/>
  <c r="J33" i="2"/>
  <c r="L33" i="2" s="1"/>
  <c r="J32" i="2"/>
  <c r="N32" i="2" s="1"/>
  <c r="L31" i="2"/>
  <c r="J31" i="2"/>
  <c r="N31" i="2" s="1"/>
  <c r="O30" i="2"/>
  <c r="N30" i="2"/>
  <c r="P30" i="2" s="1"/>
  <c r="J30" i="2"/>
  <c r="L30" i="2" s="1"/>
  <c r="J29" i="2"/>
  <c r="L29" i="2" s="1"/>
  <c r="J28" i="2"/>
  <c r="N28" i="2" s="1"/>
  <c r="L27" i="2"/>
  <c r="J27" i="2"/>
  <c r="N27" i="2" s="1"/>
  <c r="O26" i="2"/>
  <c r="N26" i="2"/>
  <c r="P26" i="2" s="1"/>
  <c r="J26" i="2"/>
  <c r="L26" i="2" s="1"/>
  <c r="J25" i="2"/>
  <c r="L25" i="2" s="1"/>
  <c r="J24" i="2"/>
  <c r="N24" i="2" s="1"/>
  <c r="L23" i="2"/>
  <c r="J23" i="2"/>
  <c r="N23" i="2" s="1"/>
  <c r="O22" i="2"/>
  <c r="N22" i="2"/>
  <c r="P22" i="2" s="1"/>
  <c r="J22" i="2"/>
  <c r="L22" i="2" s="1"/>
  <c r="J21" i="2"/>
  <c r="L21" i="2" s="1"/>
  <c r="J20" i="2"/>
  <c r="N20" i="2" s="1"/>
  <c r="L19" i="2"/>
  <c r="J19" i="2"/>
  <c r="N19" i="2" s="1"/>
  <c r="O18" i="2"/>
  <c r="N18" i="2"/>
  <c r="P18" i="2" s="1"/>
  <c r="J18" i="2"/>
  <c r="L18" i="2" s="1"/>
  <c r="J17" i="2"/>
  <c r="L17" i="2" s="1"/>
  <c r="J16" i="2"/>
  <c r="N16" i="2" s="1"/>
  <c r="J15" i="2"/>
  <c r="N15" i="2" s="1"/>
  <c r="P14" i="2"/>
  <c r="O14" i="2"/>
  <c r="N14" i="2"/>
  <c r="J14" i="2"/>
  <c r="L14" i="2" s="1"/>
  <c r="J13" i="2"/>
  <c r="L13" i="2" s="1"/>
  <c r="J12" i="2"/>
  <c r="C19" i="3" s="1"/>
  <c r="J11" i="2"/>
  <c r="N11" i="2" s="1"/>
  <c r="O10" i="2"/>
  <c r="N10" i="2"/>
  <c r="P10" i="2" s="1"/>
  <c r="J10" i="2"/>
  <c r="L10" i="2" s="1"/>
  <c r="J9" i="2"/>
  <c r="L9" i="2" s="1"/>
  <c r="J8" i="2"/>
  <c r="C18" i="3" s="1"/>
  <c r="J7" i="2"/>
  <c r="P52" i="2" l="1"/>
  <c r="O52" i="2"/>
  <c r="O19" i="2"/>
  <c r="P19" i="2" s="1"/>
  <c r="F33" i="3" s="1"/>
  <c r="P20" i="2"/>
  <c r="O20" i="2"/>
  <c r="O16" i="2"/>
  <c r="P16" i="2" s="1"/>
  <c r="F34" i="3" s="1"/>
  <c r="P23" i="2"/>
  <c r="O23" i="2"/>
  <c r="O24" i="2"/>
  <c r="P24" i="2" s="1"/>
  <c r="J22" i="3"/>
  <c r="D19" i="3"/>
  <c r="P56" i="2"/>
  <c r="O56" i="2"/>
  <c r="P47" i="2"/>
  <c r="O47" i="2"/>
  <c r="O27" i="2"/>
  <c r="P27" i="2" s="1"/>
  <c r="F38" i="3" s="1"/>
  <c r="O28" i="2"/>
  <c r="P28" i="2" s="1"/>
  <c r="P60" i="2"/>
  <c r="O60" i="2"/>
  <c r="F19" i="3"/>
  <c r="G19" i="3" s="1"/>
  <c r="I19" i="3"/>
  <c r="P36" i="2"/>
  <c r="O36" i="2"/>
  <c r="J24" i="3"/>
  <c r="P15" i="2"/>
  <c r="O15" i="2"/>
  <c r="P39" i="2"/>
  <c r="O39" i="2"/>
  <c r="P51" i="2"/>
  <c r="O51" i="2"/>
  <c r="I18" i="3"/>
  <c r="F18" i="3"/>
  <c r="G18" i="3" s="1"/>
  <c r="F24" i="3"/>
  <c r="G24" i="3" s="1"/>
  <c r="B12" i="3"/>
  <c r="I24" i="3"/>
  <c r="P31" i="2"/>
  <c r="O31" i="2"/>
  <c r="P32" i="2"/>
  <c r="O32" i="2"/>
  <c r="P43" i="2"/>
  <c r="O43" i="2"/>
  <c r="O55" i="2"/>
  <c r="P55" i="2" s="1"/>
  <c r="P44" i="2"/>
  <c r="O44" i="2"/>
  <c r="P11" i="2"/>
  <c r="O11" i="2"/>
  <c r="J21" i="3"/>
  <c r="O35" i="2"/>
  <c r="P35" i="2" s="1"/>
  <c r="J25" i="3"/>
  <c r="A31" i="3"/>
  <c r="C34" i="3"/>
  <c r="E37" i="3"/>
  <c r="B31" i="3"/>
  <c r="D34" i="3"/>
  <c r="F37" i="3"/>
  <c r="C31" i="3"/>
  <c r="E34" i="3"/>
  <c r="A38" i="3"/>
  <c r="L7" i="2"/>
  <c r="L11" i="2"/>
  <c r="L15" i="2"/>
  <c r="N7" i="2"/>
  <c r="F22" i="3"/>
  <c r="G22" i="3" s="1"/>
  <c r="D31" i="3"/>
  <c r="B38" i="3"/>
  <c r="E31" i="3"/>
  <c r="A35" i="3"/>
  <c r="C38" i="3"/>
  <c r="B35" i="3"/>
  <c r="D38" i="3"/>
  <c r="A32" i="3"/>
  <c r="C35" i="3"/>
  <c r="E38" i="3"/>
  <c r="I22" i="3"/>
  <c r="B13" i="3"/>
  <c r="F20" i="3"/>
  <c r="G20" i="3" s="1"/>
  <c r="F25" i="3"/>
  <c r="G25" i="3" s="1"/>
  <c r="B32" i="3"/>
  <c r="D35" i="3"/>
  <c r="B10" i="3"/>
  <c r="E9" i="3" s="1"/>
  <c r="L8" i="2"/>
  <c r="L12" i="2"/>
  <c r="L16" i="2"/>
  <c r="L20" i="2"/>
  <c r="L24" i="2"/>
  <c r="L28" i="2"/>
  <c r="L32" i="2"/>
  <c r="L36" i="2"/>
  <c r="D22" i="3" s="1"/>
  <c r="L40" i="2"/>
  <c r="L48" i="2"/>
  <c r="L52" i="2"/>
  <c r="L56" i="2"/>
  <c r="D25" i="3" s="1"/>
  <c r="L60" i="2"/>
  <c r="N8" i="2"/>
  <c r="C23" i="3"/>
  <c r="C32" i="3"/>
  <c r="E35" i="3"/>
  <c r="A39" i="3"/>
  <c r="D32" i="3"/>
  <c r="F35" i="3"/>
  <c r="B39" i="3"/>
  <c r="I20" i="3"/>
  <c r="C39" i="3"/>
  <c r="A36" i="3"/>
  <c r="N9" i="2"/>
  <c r="N13" i="2"/>
  <c r="N17" i="2"/>
  <c r="N21" i="2"/>
  <c r="N25" i="2"/>
  <c r="E40" i="3" s="1"/>
  <c r="N29" i="2"/>
  <c r="N33" i="2"/>
  <c r="N37" i="2"/>
  <c r="N41" i="2"/>
  <c r="N45" i="2"/>
  <c r="N49" i="2"/>
  <c r="N53" i="2"/>
  <c r="N57" i="2"/>
  <c r="O57" i="2" s="1"/>
  <c r="N61" i="2"/>
  <c r="B36" i="3"/>
  <c r="D39" i="3"/>
  <c r="A33" i="3"/>
  <c r="C36" i="3"/>
  <c r="E39" i="3"/>
  <c r="L44" i="2"/>
  <c r="D23" i="3" s="1"/>
  <c r="B33" i="3"/>
  <c r="D36" i="3"/>
  <c r="F39" i="3"/>
  <c r="E26" i="3"/>
  <c r="C33" i="3"/>
  <c r="E36" i="3"/>
  <c r="A40" i="3"/>
  <c r="J18" i="3"/>
  <c r="F21" i="3"/>
  <c r="G21" i="3" s="1"/>
  <c r="D33" i="3"/>
  <c r="B40" i="3"/>
  <c r="N12" i="2"/>
  <c r="N48" i="2"/>
  <c r="E33" i="3"/>
  <c r="A37" i="3"/>
  <c r="C40" i="3"/>
  <c r="B37" i="3"/>
  <c r="D40" i="3"/>
  <c r="A34" i="3"/>
  <c r="C37" i="3"/>
  <c r="B34" i="3"/>
  <c r="D37" i="3"/>
  <c r="I23" i="3" l="1"/>
  <c r="F23" i="3"/>
  <c r="O33" i="2"/>
  <c r="P33" i="2" s="1"/>
  <c r="P41" i="2"/>
  <c r="O41" i="2"/>
  <c r="J20" i="3"/>
  <c r="P9" i="2"/>
  <c r="O9" i="2"/>
  <c r="C26" i="3"/>
  <c r="B11" i="3"/>
  <c r="O37" i="2"/>
  <c r="P37" i="2" s="1"/>
  <c r="P21" i="2"/>
  <c r="O21" i="2"/>
  <c r="P13" i="2"/>
  <c r="O13" i="2"/>
  <c r="P8" i="2"/>
  <c r="O8" i="2"/>
  <c r="O17" i="2"/>
  <c r="P17" i="2" s="1"/>
  <c r="F32" i="3" s="1"/>
  <c r="D21" i="3"/>
  <c r="P7" i="2"/>
  <c r="F31" i="3" s="1"/>
  <c r="O7" i="2"/>
  <c r="D20" i="3"/>
  <c r="D24" i="3"/>
  <c r="P12" i="2"/>
  <c r="O12" i="2"/>
  <c r="P61" i="2"/>
  <c r="O61" i="2"/>
  <c r="P53" i="2"/>
  <c r="O53" i="2"/>
  <c r="P29" i="2"/>
  <c r="O29" i="2"/>
  <c r="P25" i="2"/>
  <c r="F40" i="3" s="1"/>
  <c r="O25" i="2"/>
  <c r="E32" i="3"/>
  <c r="B5" i="3"/>
  <c r="P48" i="2"/>
  <c r="O48" i="2"/>
  <c r="O49" i="2"/>
  <c r="P49" i="2" s="1"/>
  <c r="F36" i="3" s="1"/>
  <c r="P45" i="2"/>
  <c r="O45" i="2"/>
  <c r="D18" i="3"/>
  <c r="J19" i="3"/>
  <c r="B7" i="3" l="1"/>
  <c r="E6" i="1" s="1"/>
  <c r="D26" i="3"/>
  <c r="E5" i="1"/>
  <c r="B8" i="3"/>
  <c r="H25" i="3"/>
  <c r="H22" i="3"/>
  <c r="H24" i="3"/>
  <c r="H21" i="3"/>
  <c r="H20" i="3"/>
  <c r="H19" i="3"/>
  <c r="H18" i="3"/>
  <c r="G23" i="3"/>
  <c r="J23" i="3"/>
  <c r="I26" i="3"/>
  <c r="H26" i="3"/>
  <c r="F26" i="3"/>
  <c r="H23" i="3"/>
  <c r="G26" i="3" l="1"/>
  <c r="J26" i="3"/>
  <c r="E8" i="1"/>
  <c r="B9" i="3"/>
  <c r="E9" i="1" s="1"/>
  <c r="E10" i="1" s="1"/>
</calcChain>
</file>

<file path=xl/sharedStrings.xml><?xml version="1.0" encoding="utf-8"?>
<sst xmlns="http://schemas.openxmlformats.org/spreadsheetml/2006/main" count="620" uniqueCount="287">
  <si>
    <t>Kostenberechnung nach DIN 276</t>
  </si>
  <si>
    <t>Excel Vorlage für Baukosten, Budgetkontrolle und Kostengruppen KG 100–800</t>
  </si>
  <si>
    <t>Projektdaten</t>
  </si>
  <si>
    <t>Kennzahlen</t>
  </si>
  <si>
    <t>Projektname</t>
  </si>
  <si>
    <t>Neubau Bürogebäude Musterstadt</t>
  </si>
  <si>
    <t>Gesamtkosten netto</t>
  </si>
  <si>
    <t>Projektnummer</t>
  </si>
  <si>
    <t>P-2026-042</t>
  </si>
  <si>
    <t>Gesamtkosten brutto</t>
  </si>
  <si>
    <t>Bauherr</t>
  </si>
  <si>
    <t>Muster Immobilien GmbH</t>
  </si>
  <si>
    <t>Gesamtbudget netto</t>
  </si>
  <si>
    <t>Standort</t>
  </si>
  <si>
    <t>Musterstraße 12, 26121 Oldenburg</t>
  </si>
  <si>
    <t>Abweichung netto</t>
  </si>
  <si>
    <t>Bearbeiter</t>
  </si>
  <si>
    <t>Max Beispiel</t>
  </si>
  <si>
    <t>Abweichung %</t>
  </si>
  <si>
    <t>Verantwortlicher</t>
  </si>
  <si>
    <t>Projektleitung</t>
  </si>
  <si>
    <t>Status</t>
  </si>
  <si>
    <t>Datum</t>
  </si>
  <si>
    <t>Version</t>
  </si>
  <si>
    <t>1.0</t>
  </si>
  <si>
    <t>Kostenstand</t>
  </si>
  <si>
    <t>Vorplanung / Beispielwerte</t>
  </si>
  <si>
    <t>Anleitung</t>
  </si>
  <si>
    <t>Kostenermittlungsstufe</t>
  </si>
  <si>
    <t>Kostenberechnung</t>
  </si>
  <si>
    <t>1. Projektdaten eintragen.
2. Kostenpositionen in „Kostenberechnung“ erfassen.
3. Budgets und Abweichungen prüfen.
4. Zusammenfassung als PDF exportieren.</t>
  </si>
  <si>
    <t>Leistungsphase</t>
  </si>
  <si>
    <t>LPH 3</t>
  </si>
  <si>
    <t>Währung</t>
  </si>
  <si>
    <t>EUR</t>
  </si>
  <si>
    <t>MwSt. Standard</t>
  </si>
  <si>
    <t>BGF m²</t>
  </si>
  <si>
    <t>NUF m²</t>
  </si>
  <si>
    <t>Grundstücksfläche GF m²</t>
  </si>
  <si>
    <t>Außenanlagenfläche AF m²</t>
  </si>
  <si>
    <t>Kommentar / Grundlage der Berechnung</t>
  </si>
  <si>
    <t>Beispieldaten für eine DIN-276-Kostenberechnung. Preise, Mengen und Budgets können frei angepasst werden.</t>
  </si>
  <si>
    <t>Kostenberechnung nach DIN 276 – Eingabetabelle</t>
  </si>
  <si>
    <t>Beispieldaten: Mengen, Einheitspreise, Budgets und Verantwortliche können direkt angepasst werden. Formeln berechnen Netto, Brutto und Abweichungen automatisch.</t>
  </si>
  <si>
    <t>Aktiv</t>
  </si>
  <si>
    <t>KG 1. Ebene</t>
  </si>
  <si>
    <t>KG Code</t>
  </si>
  <si>
    <t>Kostengruppe</t>
  </si>
  <si>
    <t>Beschreibung / Position</t>
  </si>
  <si>
    <t>Einheit</t>
  </si>
  <si>
    <t>Menge</t>
  </si>
  <si>
    <t>Einheitspreis netto</t>
  </si>
  <si>
    <t>Zuschlag / Risiko %</t>
  </si>
  <si>
    <t>Kosten netto</t>
  </si>
  <si>
    <t>MwSt. %</t>
  </si>
  <si>
    <t>Kosten brutto</t>
  </si>
  <si>
    <t>Budget netto</t>
  </si>
  <si>
    <t>Ampel</t>
  </si>
  <si>
    <t>Quelle / Angebot</t>
  </si>
  <si>
    <t>Notizen</t>
  </si>
  <si>
    <t>Ja</t>
  </si>
  <si>
    <t>Grundstückswert</t>
  </si>
  <si>
    <t>Kaufpreis Grundstück</t>
  </si>
  <si>
    <t>m²</t>
  </si>
  <si>
    <t>Kaufvertrag Entwurf</t>
  </si>
  <si>
    <t>LPH 2</t>
  </si>
  <si>
    <t>In Prüfung</t>
  </si>
  <si>
    <t>Beispielwert, nicht final verhandelt</t>
  </si>
  <si>
    <t>Grundstücksnebenkosten</t>
  </si>
  <si>
    <t>Notar, Grundbuch, Grunderwerbsteuer</t>
  </si>
  <si>
    <t>pauschal</t>
  </si>
  <si>
    <t>Kostenschätzung Steuerberater</t>
  </si>
  <si>
    <t>Controlling</t>
  </si>
  <si>
    <t>Offen</t>
  </si>
  <si>
    <t>Nebenkosten pauschal angesetzt</t>
  </si>
  <si>
    <t>Rechte Dritter</t>
  </si>
  <si>
    <t>Dienstbarkeiten und Ablösezahlungen</t>
  </si>
  <si>
    <t>Bauherrenangabe</t>
  </si>
  <si>
    <t>Prüfung im Grundbuch erforderlich</t>
  </si>
  <si>
    <t>Herrichten</t>
  </si>
  <si>
    <t>Rückbau kleiner Bestandsanlagen</t>
  </si>
  <si>
    <t>Angebot Rückbau GmbH</t>
  </si>
  <si>
    <t>Architektur</t>
  </si>
  <si>
    <t>inkl. Entsorgung</t>
  </si>
  <si>
    <t>Öffentliche Erschließung</t>
  </si>
  <si>
    <t>Anschlussbeiträge Straße und Medien</t>
  </si>
  <si>
    <t>Gemeinde Musterstadt</t>
  </si>
  <si>
    <t>Bescheid noch ausstehend</t>
  </si>
  <si>
    <t>Nicht öffentliche Erschließung</t>
  </si>
  <si>
    <t>Baustellenzufahrt und Medien auf Grundstück</t>
  </si>
  <si>
    <t>Planerangabe</t>
  </si>
  <si>
    <t>Freigegeben</t>
  </si>
  <si>
    <t>Ausgleichsmaßnahmen und -abgaben</t>
  </si>
  <si>
    <t>Ersatzpflanzungen und Gebühren</t>
  </si>
  <si>
    <t>Behördenabstimmung</t>
  </si>
  <si>
    <t>Nein</t>
  </si>
  <si>
    <t>Übergangsmaßnahmen</t>
  </si>
  <si>
    <t>Interimscontainer optional</t>
  </si>
  <si>
    <t>Stück</t>
  </si>
  <si>
    <t>Option</t>
  </si>
  <si>
    <t>Derzeit nicht beauftragt</t>
  </si>
  <si>
    <t>Baugrube / Erdbau</t>
  </si>
  <si>
    <t>Aushub und Verbau</t>
  </si>
  <si>
    <t>m³</t>
  </si>
  <si>
    <t>LV Vorabzug</t>
  </si>
  <si>
    <t>Bodengutachten berücksichtigen</t>
  </si>
  <si>
    <t>Gründung / Unterbau</t>
  </si>
  <si>
    <t>Bodenplatte und Fundamente</t>
  </si>
  <si>
    <t>Kostenkennwert</t>
  </si>
  <si>
    <t>Tragwerksplanung</t>
  </si>
  <si>
    <t>Außenwände / Vertikale Baukonstruktionen außen</t>
  </si>
  <si>
    <t>Fassade inkl. Dämmung</t>
  </si>
  <si>
    <t>Fassadenvariante A</t>
  </si>
  <si>
    <t>Innenwände / Vertikale Baukonstruktionen innen</t>
  </si>
  <si>
    <t>Trockenbau und Brandschutzwände</t>
  </si>
  <si>
    <t>Mengenmodell</t>
  </si>
  <si>
    <t>Decken / Horizontale Baukonstruktionen</t>
  </si>
  <si>
    <t>Stahlbetondecken</t>
  </si>
  <si>
    <t>Dächer</t>
  </si>
  <si>
    <t>Flachdachaufbau inkl. Abdichtung</t>
  </si>
  <si>
    <t>Abstimmung Photovoltaik</t>
  </si>
  <si>
    <t>Infrastrukturanlagen</t>
  </si>
  <si>
    <t>Schächte und Grundleitungen</t>
  </si>
  <si>
    <t>TGA Vorplanung</t>
  </si>
  <si>
    <t>TGA</t>
  </si>
  <si>
    <t>Baukonstruktive Einbauten</t>
  </si>
  <si>
    <t>Einbaumöbel Empfang und Teeküchen</t>
  </si>
  <si>
    <t>Sonstige Maßnahmen für Baukonstruktionen</t>
  </si>
  <si>
    <t>Gerüste und Schutzmaßnahmen</t>
  </si>
  <si>
    <t>Kostenansatz</t>
  </si>
  <si>
    <t>Abwasser-, Wasser-, Gasanlagen</t>
  </si>
  <si>
    <t>Sanitärinstallation</t>
  </si>
  <si>
    <t>m² BGF</t>
  </si>
  <si>
    <t>TGA Kostenkennwert</t>
  </si>
  <si>
    <t>Wärmeversorgungsanlagen</t>
  </si>
  <si>
    <t>Wärmepumpe, Verteiler, Heizflächen</t>
  </si>
  <si>
    <t>TGA Konzept</t>
  </si>
  <si>
    <t>Raumlufttechnische Anlagen</t>
  </si>
  <si>
    <t>Lüftungsanlagen Büroflächen</t>
  </si>
  <si>
    <t>Auslegung noch vorläufig</t>
  </si>
  <si>
    <t>Elektrische Anlagen</t>
  </si>
  <si>
    <t>Starkstrom, Beleuchtung, Unterverteilungen</t>
  </si>
  <si>
    <t>Kommunikations-, sicherheits- und informationstechnische Anlagen</t>
  </si>
  <si>
    <t>IT, Brandmeldeanlage, Zutritt</t>
  </si>
  <si>
    <t>Förderanlagen</t>
  </si>
  <si>
    <t>Aufzug 8 Personen</t>
  </si>
  <si>
    <t>Richtangebot</t>
  </si>
  <si>
    <t>Nutzungsspezifische und verfahrenstechnische Anlagen</t>
  </si>
  <si>
    <t>Medientechnik Konferenzräume</t>
  </si>
  <si>
    <t>Nutzeranforderung</t>
  </si>
  <si>
    <t>Extern</t>
  </si>
  <si>
    <t>Nachtrag</t>
  </si>
  <si>
    <t>Mehrbedarf gegenüber Budget</t>
  </si>
  <si>
    <t>Gebäude- und Anlagenautomation</t>
  </si>
  <si>
    <t>MSR und Gebäudeautomation</t>
  </si>
  <si>
    <t>Sonstige Maßnahmen für technische Anlagen</t>
  </si>
  <si>
    <t>Inbetriebnahme und Prüfungen</t>
  </si>
  <si>
    <t>TGA Ansatz</t>
  </si>
  <si>
    <t>Erdbau</t>
  </si>
  <si>
    <t>Geländemodellierung Außenanlagen</t>
  </si>
  <si>
    <t>Landschaftsplanung</t>
  </si>
  <si>
    <t>Unterbau Wege und Stellplätze</t>
  </si>
  <si>
    <t>Oberbau / Deckschichten</t>
  </si>
  <si>
    <t>Pflaster, Asphalt und Terrassenflächen</t>
  </si>
  <si>
    <t>Baukonstruktionen</t>
  </si>
  <si>
    <t>Einfriedung, Mauern, Rampen</t>
  </si>
  <si>
    <t>Technische Anlagen</t>
  </si>
  <si>
    <t>Außenbeleuchtung und Entwässerung</t>
  </si>
  <si>
    <t>TGA/Landschaft</t>
  </si>
  <si>
    <t>Einbauten in Außenanlagen und Freiflächen</t>
  </si>
  <si>
    <t>Fahrradständer, Sitzbänke, Poller</t>
  </si>
  <si>
    <t>Vegetationsflächen</t>
  </si>
  <si>
    <t>Pflanzflächen und Bäume</t>
  </si>
  <si>
    <t>Wasserflächen</t>
  </si>
  <si>
    <t>Wasserbecken optional</t>
  </si>
  <si>
    <t>Nicht Bestandteil der aktuellen Variante</t>
  </si>
  <si>
    <t>Sonstige Maßnahmen für Außenanlagen und Freiflächen</t>
  </si>
  <si>
    <t>Baustelleneinrichtung Außenbereich</t>
  </si>
  <si>
    <t>Allgemeine Ausstattung</t>
  </si>
  <si>
    <t>Lose Möblierung Büroflächen</t>
  </si>
  <si>
    <t>Arbeitsplatz</t>
  </si>
  <si>
    <t>Nutzerangabe</t>
  </si>
  <si>
    <t>Besondere Ausstattung</t>
  </si>
  <si>
    <t>Konferenzmöbel und Sonderausstattung</t>
  </si>
  <si>
    <t>Mehrbedarf Ausstattung</t>
  </si>
  <si>
    <t>Informationstechnische Ausstattung</t>
  </si>
  <si>
    <t>Arbeitsplatz-IT und Netzwerkkomponenten</t>
  </si>
  <si>
    <t>IT Konzept</t>
  </si>
  <si>
    <t>Künstlerische Ausstattung</t>
  </si>
  <si>
    <t>Kunst am Bau</t>
  </si>
  <si>
    <t>Sonstige Ausstattung</t>
  </si>
  <si>
    <t>Beschilderung und Orientierungssystem</t>
  </si>
  <si>
    <t>Bauherrenaufgaben</t>
  </si>
  <si>
    <t>Projektsteuerung Bauherrenseite</t>
  </si>
  <si>
    <t>Honoraransatz</t>
  </si>
  <si>
    <t>Vorbereitung der Objektplanung</t>
  </si>
  <si>
    <t>Vermessung, Gutachten, Wettbewerbsunterlagen</t>
  </si>
  <si>
    <t>Planungsgrundlagen</t>
  </si>
  <si>
    <t>Objektplanung</t>
  </si>
  <si>
    <t>Architektenhonorar</t>
  </si>
  <si>
    <t>Honorarangebot</t>
  </si>
  <si>
    <t>Fachplanung</t>
  </si>
  <si>
    <t>TGA, Tragwerk, Brandschutz, Bauphysik</t>
  </si>
  <si>
    <t>Honorarangebote</t>
  </si>
  <si>
    <t>Künstlerische Leistungen</t>
  </si>
  <si>
    <t>Gestalterische Beratung</t>
  </si>
  <si>
    <t>Allgemeine Baunebenkosten</t>
  </si>
  <si>
    <t>Genehmigungen, Versicherungen, Prüfgebühren</t>
  </si>
  <si>
    <t>Sonstige Baunebenkosten</t>
  </si>
  <si>
    <t>Reserve Nebenkosten</t>
  </si>
  <si>
    <t>Finanzierungsnebenkosten</t>
  </si>
  <si>
    <t>Bereitstellungszinsen und Bankgebühren</t>
  </si>
  <si>
    <t>Finanzierungsplan</t>
  </si>
  <si>
    <t>Fremdkapitalzinsen</t>
  </si>
  <si>
    <t>Zinsen während Bauzeit</t>
  </si>
  <si>
    <t>Monat</t>
  </si>
  <si>
    <t>Eigenkapitalzinsen</t>
  </si>
  <si>
    <t>Kalkulatorische Eigenkapitalkosten</t>
  </si>
  <si>
    <t>Bürgschaften</t>
  </si>
  <si>
    <t>Bürgschaftskosten optional</t>
  </si>
  <si>
    <t>Noch nicht erforderlich</t>
  </si>
  <si>
    <t>Sonstige Finanzierungskosten</t>
  </si>
  <si>
    <t>Finanzierungsreserve</t>
  </si>
  <si>
    <t>Eigene Position Beispiel</t>
  </si>
  <si>
    <t>Zusätzliche Fassadenbemusterung</t>
  </si>
  <si>
    <t>Beispiel ohne Budget</t>
  </si>
  <si>
    <t>Zeigt Status „Kein Budget“</t>
  </si>
  <si>
    <t>Eigene Position</t>
  </si>
  <si>
    <t>Reserve technische Anlagen</t>
  </si>
  <si>
    <t>Interne Reserve</t>
  </si>
  <si>
    <t>Eigene Position frei anpassbar</t>
  </si>
  <si>
    <t>Reserve Außenanlagen</t>
  </si>
  <si>
    <t>Zusammenfassung Kostenberechnung DIN 276</t>
  </si>
  <si>
    <t>Projekt: Neubau Bürogebäude Musterstadt | Version: 1.0 | Datum: 28.04.2026</t>
  </si>
  <si>
    <t>Projektflächen</t>
  </si>
  <si>
    <t>Gesamtabweichung netto</t>
  </si>
  <si>
    <t>Gesamtabweichung %</t>
  </si>
  <si>
    <t>Kostenkennwert KG 300+400 €/m² BGF</t>
  </si>
  <si>
    <t>Bauwerkskosten KG 300 + 400</t>
  </si>
  <si>
    <t>Baukosten KG 200 bis 600</t>
  </si>
  <si>
    <t>Baunebenkosten KG 700</t>
  </si>
  <si>
    <t>Finanzierung KG 800</t>
  </si>
  <si>
    <t>KG</t>
  </si>
  <si>
    <t>Anteil an Gesamtkosten</t>
  </si>
  <si>
    <t>Grundstück</t>
  </si>
  <si>
    <t>Vorbereitende Maßnahmen</t>
  </si>
  <si>
    <t>Bauwerk – Baukonstruktionen</t>
  </si>
  <si>
    <t>Bauwerk – Technische Anlagen</t>
  </si>
  <si>
    <t>Außenanlagen und Freiflächen</t>
  </si>
  <si>
    <t>Ausstattung und Kunstwerke</t>
  </si>
  <si>
    <t>Baunebenkosten</t>
  </si>
  <si>
    <t>Finanzierung</t>
  </si>
  <si>
    <t>Gesamt</t>
  </si>
  <si>
    <t>Top 10 Kostenpositionen</t>
  </si>
  <si>
    <t>Listen für Dropdowns</t>
  </si>
  <si>
    <t>Kostenermittlungsstufen</t>
  </si>
  <si>
    <t>Leistungsphasen</t>
  </si>
  <si>
    <t>Verantwortliche</t>
  </si>
  <si>
    <t>Einheiten</t>
  </si>
  <si>
    <t>Kostenrahmen</t>
  </si>
  <si>
    <t>LPH 1</t>
  </si>
  <si>
    <t>Kostenschätzung</t>
  </si>
  <si>
    <t>m</t>
  </si>
  <si>
    <t>Kostenanschlag</t>
  </si>
  <si>
    <t>LPH 4</t>
  </si>
  <si>
    <t>Kostenfeststellung</t>
  </si>
  <si>
    <t>LPH 5</t>
  </si>
  <si>
    <t>Erledigt</t>
  </si>
  <si>
    <t>LPH 6</t>
  </si>
  <si>
    <t>kg</t>
  </si>
  <si>
    <t>LPH 7</t>
  </si>
  <si>
    <t>t</t>
  </si>
  <si>
    <t>LPH 8</t>
  </si>
  <si>
    <t>h</t>
  </si>
  <si>
    <t>LPH 9</t>
  </si>
  <si>
    <t>Tag</t>
  </si>
  <si>
    <t>JaNein</t>
  </si>
  <si>
    <t>MwSt</t>
  </si>
  <si>
    <t>Kostengruppen</t>
  </si>
  <si>
    <t>100 Grundstück</t>
  </si>
  <si>
    <t>200 Vorbereitende Maßnahmen</t>
  </si>
  <si>
    <t>300 Bauwerk – Baukonstruktionen</t>
  </si>
  <si>
    <t>400 Bauwerk – Technische Anlagen</t>
  </si>
  <si>
    <t>500 Außenanlagen und Freiflächen</t>
  </si>
  <si>
    <t>600 Ausstattung und Kunstwerke</t>
  </si>
  <si>
    <t>700 Baunebenkosten</t>
  </si>
  <si>
    <t>800 Finanzierung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</si>
</sst>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#,##0.00\ \€"/>
  </numFmts>
  <fonts count="10" x14ac:knownFonts="1">
    <font>
      <sz val="11"/>
      <name val="Carlito"/>
    </font>
    <font>
      <sz val="10"/>
      <color rgb="FF1F2933"/>
      <name val="Calibri"/>
    </font>
    <font>
      <b/>
      <sz val="16"/>
      <color rgb="FF00484E"/>
      <name val="Calibri"/>
    </font>
    <font>
      <b/>
      <sz val="10"/>
      <color rgb="FFFFFFFF"/>
      <name val="Calibri"/>
    </font>
    <font>
      <b/>
      <sz val="20"/>
      <color rgb="FF00484E"/>
      <name val="Calibri"/>
    </font>
    <font>
      <sz val="11"/>
      <color rgb="FF1F415A"/>
      <name val="Calibri"/>
    </font>
    <font>
      <b/>
      <sz val="10"/>
      <color rgb="FF1F2933"/>
      <name val="Calibri"/>
    </font>
    <font>
      <b/>
      <sz val="18"/>
      <color rgb="FF00484E"/>
      <name val="Calibri"/>
    </font>
    <font>
      <sz val="10"/>
      <color rgb="FF1F415A"/>
      <name val="Calibri"/>
    </font>
    <font>
      <sz val="11"/>
      <name val="Carlito"/>
    </font>
  </fonts>
  <fills count="8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EAF2F3"/>
      </patternFill>
    </fill>
    <fill>
      <patternFill patternType="solid">
        <fgColor rgb="FFFFF7D6"/>
      </patternFill>
    </fill>
    <fill>
      <patternFill patternType="solid">
        <fgColor rgb="FFF2F2F2"/>
      </patternFill>
    </fill>
    <fill>
      <patternFill patternType="solid">
        <fgColor rgb="FFF3F7F8"/>
      </patternFill>
    </fill>
  </fills>
  <borders count="11">
    <border>
      <left/>
      <right/>
      <top/>
      <bottom/>
      <diagonal/>
    </border>
    <border>
      <left/>
      <right/>
      <top/>
      <bottom style="thin">
        <color rgb="FFD9E2E3"/>
      </bottom>
      <diagonal/>
    </border>
    <border>
      <left/>
      <right/>
      <top style="thin">
        <color rgb="FFD9E2E3"/>
      </top>
      <bottom style="thin">
        <color rgb="FFD9E2E3"/>
      </bottom>
      <diagonal/>
    </border>
    <border>
      <left/>
      <right/>
      <top style="thin">
        <color rgb="FFD9E2E3"/>
      </top>
      <bottom/>
      <diagonal/>
    </border>
    <border>
      <left style="thin">
        <color rgb="FFD9E2E3"/>
      </left>
      <right style="thin">
        <color rgb="FFD9E2E3"/>
      </right>
      <top style="thin">
        <color rgb="FFD9E2E3"/>
      </top>
      <bottom style="thin">
        <color rgb="FFD9E2E3"/>
      </bottom>
      <diagonal/>
    </border>
    <border>
      <left style="thin">
        <color rgb="FFD9E2E3"/>
      </left>
      <right/>
      <top style="thin">
        <color rgb="FFD9E2E3"/>
      </top>
      <bottom/>
      <diagonal/>
    </border>
    <border>
      <left/>
      <right style="thin">
        <color rgb="FFD9E2E3"/>
      </right>
      <top style="thin">
        <color rgb="FFD9E2E3"/>
      </top>
      <bottom/>
      <diagonal/>
    </border>
    <border>
      <left style="thin">
        <color rgb="FFD9E2E3"/>
      </left>
      <right/>
      <top/>
      <bottom/>
      <diagonal/>
    </border>
    <border>
      <left/>
      <right style="thin">
        <color rgb="FFD9E2E3"/>
      </right>
      <top/>
      <bottom/>
      <diagonal/>
    </border>
    <border>
      <left style="thin">
        <color rgb="FFD9E2E3"/>
      </left>
      <right/>
      <top/>
      <bottom style="thin">
        <color rgb="FFD9E2E3"/>
      </bottom>
      <diagonal/>
    </border>
    <border>
      <left/>
      <right style="thin">
        <color rgb="FFD9E2E3"/>
      </right>
      <top/>
      <bottom style="thin">
        <color rgb="FFD9E2E3"/>
      </bottom>
      <diagonal/>
    </border>
  </borders>
  <cellStyleXfs count="2">
    <xf numFmtId="0" fontId="0" fillId="0" borderId="0"/>
    <xf numFmtId="0" fontId="9" fillId="0" borderId="0"/>
  </cellStyleXfs>
  <cellXfs count="46">
    <xf numFmtId="0" fontId="0" fillId="0" borderId="0" xfId="0"/>
    <xf numFmtId="0" fontId="1" fillId="0" borderId="0" xfId="1" applyFont="1"/>
    <xf numFmtId="0" fontId="3" fillId="2" borderId="0" xfId="1" applyFont="1" applyFill="1" applyAlignment="1">
      <alignment horizontal="center" wrapText="1"/>
    </xf>
    <xf numFmtId="0" fontId="1" fillId="0" borderId="1" xfId="1" applyFont="1" applyBorder="1"/>
    <xf numFmtId="0" fontId="1" fillId="0" borderId="2" xfId="1" applyFont="1" applyBorder="1"/>
    <xf numFmtId="0" fontId="1" fillId="0" borderId="3" xfId="1" applyFont="1" applyBorder="1"/>
    <xf numFmtId="0" fontId="3" fillId="2" borderId="4" xfId="1" applyFont="1" applyFill="1" applyBorder="1" applyAlignment="1">
      <alignment horizontal="center" wrapText="1"/>
    </xf>
    <xf numFmtId="0" fontId="1" fillId="0" borderId="4" xfId="1" applyFont="1" applyBorder="1"/>
    <xf numFmtId="9" fontId="1" fillId="0" borderId="1" xfId="1" applyNumberFormat="1" applyFont="1" applyBorder="1"/>
    <xf numFmtId="9" fontId="1" fillId="0" borderId="2" xfId="1" applyNumberFormat="1" applyFont="1" applyBorder="1"/>
    <xf numFmtId="9" fontId="1" fillId="0" borderId="3" xfId="1" applyNumberFormat="1" applyFont="1" applyBorder="1"/>
    <xf numFmtId="0" fontId="6" fillId="4" borderId="4" xfId="1" applyFont="1" applyFill="1" applyBorder="1"/>
    <xf numFmtId="0" fontId="1" fillId="5" borderId="4" xfId="1" applyFont="1" applyFill="1" applyBorder="1"/>
    <xf numFmtId="164" fontId="1" fillId="5" borderId="4" xfId="1" applyNumberFormat="1" applyFont="1" applyFill="1" applyBorder="1"/>
    <xf numFmtId="9" fontId="1" fillId="5" borderId="4" xfId="1" applyNumberFormat="1" applyFont="1" applyFill="1" applyBorder="1"/>
    <xf numFmtId="3" fontId="1" fillId="5" borderId="4" xfId="1" applyNumberFormat="1" applyFont="1" applyFill="1" applyBorder="1"/>
    <xf numFmtId="0" fontId="1" fillId="6" borderId="4" xfId="1" applyFont="1" applyFill="1" applyBorder="1"/>
    <xf numFmtId="165" fontId="1" fillId="6" borderId="4" xfId="1" applyNumberFormat="1" applyFont="1" applyFill="1" applyBorder="1"/>
    <xf numFmtId="10" fontId="1" fillId="6" borderId="4" xfId="1" applyNumberFormat="1" applyFont="1" applyFill="1" applyBorder="1"/>
    <xf numFmtId="0" fontId="6" fillId="6" borderId="4" xfId="1" applyFont="1" applyFill="1" applyBorder="1" applyAlignment="1">
      <alignment horizontal="center"/>
    </xf>
    <xf numFmtId="0" fontId="1" fillId="0" borderId="4" xfId="1" applyFont="1" applyBorder="1" applyAlignment="1">
      <alignment wrapText="1"/>
    </xf>
    <xf numFmtId="0" fontId="1" fillId="5" borderId="4" xfId="1" applyFont="1" applyFill="1" applyBorder="1" applyAlignment="1">
      <alignment wrapText="1"/>
    </xf>
    <xf numFmtId="165" fontId="1" fillId="5" borderId="4" xfId="1" applyNumberFormat="1" applyFont="1" applyFill="1" applyBorder="1"/>
    <xf numFmtId="4" fontId="1" fillId="5" borderId="4" xfId="1" applyNumberFormat="1" applyFont="1" applyFill="1" applyBorder="1"/>
    <xf numFmtId="10" fontId="1" fillId="5" borderId="4" xfId="1" applyNumberFormat="1" applyFont="1" applyFill="1" applyBorder="1"/>
    <xf numFmtId="3" fontId="1" fillId="6" borderId="4" xfId="1" applyNumberFormat="1" applyFont="1" applyFill="1" applyBorder="1"/>
    <xf numFmtId="165" fontId="1" fillId="0" borderId="4" xfId="1" applyNumberFormat="1" applyFont="1" applyBorder="1"/>
    <xf numFmtId="165" fontId="6" fillId="4" borderId="4" xfId="1" applyNumberFormat="1" applyFont="1" applyFill="1" applyBorder="1"/>
    <xf numFmtId="10" fontId="6" fillId="4" borderId="4" xfId="1" applyNumberFormat="1" applyFont="1" applyFill="1" applyBorder="1"/>
    <xf numFmtId="0" fontId="7" fillId="0" borderId="0" xfId="1" applyFont="1"/>
    <xf numFmtId="0" fontId="8" fillId="0" borderId="0" xfId="1" applyFont="1"/>
    <xf numFmtId="0" fontId="3" fillId="3" borderId="0" xfId="1" applyFont="1" applyFill="1" applyAlignment="1">
      <alignment horizontal="center"/>
    </xf>
    <xf numFmtId="0" fontId="1" fillId="7" borderId="5" xfId="1" applyFont="1" applyFill="1" applyBorder="1" applyAlignment="1">
      <alignment wrapText="1"/>
    </xf>
    <xf numFmtId="0" fontId="1" fillId="7" borderId="3" xfId="1" applyFont="1" applyFill="1" applyBorder="1" applyAlignment="1">
      <alignment wrapText="1"/>
    </xf>
    <xf numFmtId="0" fontId="1" fillId="7" borderId="6" xfId="1" applyFont="1" applyFill="1" applyBorder="1" applyAlignment="1">
      <alignment wrapText="1"/>
    </xf>
    <xf numFmtId="0" fontId="1" fillId="7" borderId="7" xfId="1" applyFont="1" applyFill="1" applyBorder="1" applyAlignment="1">
      <alignment wrapText="1"/>
    </xf>
    <xf numFmtId="0" fontId="1" fillId="7" borderId="0" xfId="1" applyFont="1" applyFill="1" applyAlignment="1">
      <alignment wrapText="1"/>
    </xf>
    <xf numFmtId="0" fontId="1" fillId="7" borderId="8" xfId="1" applyFont="1" applyFill="1" applyBorder="1" applyAlignment="1">
      <alignment wrapText="1"/>
    </xf>
    <xf numFmtId="0" fontId="1" fillId="7" borderId="9" xfId="1" applyFont="1" applyFill="1" applyBorder="1" applyAlignment="1">
      <alignment wrapText="1"/>
    </xf>
    <xf numFmtId="0" fontId="1" fillId="7" borderId="1" xfId="1" applyFont="1" applyFill="1" applyBorder="1" applyAlignment="1">
      <alignment wrapText="1"/>
    </xf>
    <xf numFmtId="0" fontId="1" fillId="7" borderId="10" xfId="1" applyFont="1" applyFill="1" applyBorder="1" applyAlignment="1">
      <alignment wrapText="1"/>
    </xf>
    <xf numFmtId="0" fontId="4" fillId="0" borderId="0" xfId="1" applyFont="1"/>
    <xf numFmtId="0" fontId="5" fillId="0" borderId="0" xfId="1" applyFont="1"/>
    <xf numFmtId="0" fontId="8" fillId="0" borderId="0" xfId="1" applyFont="1" applyAlignment="1">
      <alignment wrapText="1"/>
    </xf>
    <xf numFmtId="0" fontId="2" fillId="0" borderId="0" xfId="1" applyFont="1"/>
    <xf numFmtId="0" fontId="1" fillId="0" borderId="0" xfId="1" applyFont="1"/>
  </cellXfs>
  <cellStyles count="2">
    <cellStyle name="Normal" xfId="1" xr:uid="{00000000-0005-0000-0000-000000000000}"/>
    <cellStyle name="Standard" xfId="0" builtinId="0"/>
  </cellStyles>
  <dxfs count="20">
    <dxf>
      <font>
        <b/>
        <color rgb="FF666666"/>
      </font>
      <fill>
        <patternFill patternType="solid">
          <bgColor rgb="FFE7E6E6"/>
        </patternFill>
      </fill>
    </dxf>
    <dxf>
      <font>
        <b/>
        <color rgb="FF990000"/>
      </font>
      <fill>
        <patternFill patternType="solid">
          <bgColor rgb="FFF4CCCC"/>
        </patternFill>
      </fill>
    </dxf>
    <dxf>
      <font>
        <b/>
        <color rgb="FF7F6000"/>
      </font>
      <fill>
        <patternFill patternType="solid">
          <bgColor rgb="FFFFF2CC"/>
        </patternFill>
      </fill>
    </dxf>
    <dxf>
      <font>
        <b/>
        <color rgb="FF274E13"/>
      </font>
      <fill>
        <patternFill patternType="solid">
          <bgColor rgb="FFD9EAD3"/>
        </patternFill>
      </fill>
    </dxf>
    <dxf>
      <font>
        <b/>
        <color rgb="FF666666"/>
      </font>
      <fill>
        <patternFill patternType="solid">
          <bgColor rgb="FFE7E6E6"/>
        </patternFill>
      </fill>
    </dxf>
    <dxf>
      <font>
        <b/>
        <color rgb="FF990000"/>
      </font>
      <fill>
        <patternFill patternType="solid">
          <bgColor rgb="FFF4CCCC"/>
        </patternFill>
      </fill>
    </dxf>
    <dxf>
      <font>
        <b/>
        <color rgb="FF7F6000"/>
      </font>
      <fill>
        <patternFill patternType="solid">
          <bgColor rgb="FFFFF2CC"/>
        </patternFill>
      </fill>
    </dxf>
    <dxf>
      <font>
        <b/>
        <color rgb="FF274E13"/>
      </font>
      <fill>
        <patternFill patternType="solid">
          <bgColor rgb="FFD9EAD3"/>
        </patternFill>
      </fill>
    </dxf>
    <dxf>
      <font>
        <color rgb="FF274E13"/>
      </font>
    </dxf>
    <dxf>
      <font>
        <b/>
        <color rgb="FF990000"/>
      </font>
    </dxf>
    <dxf>
      <font>
        <b/>
        <color rgb="FF666666"/>
      </font>
      <fill>
        <patternFill patternType="solid">
          <bgColor rgb="FFE7E6E6"/>
        </patternFill>
      </fill>
    </dxf>
    <dxf>
      <font>
        <b/>
        <color rgb="FF990000"/>
      </font>
      <fill>
        <patternFill patternType="solid">
          <bgColor rgb="FFF4CCCC"/>
        </patternFill>
      </fill>
    </dxf>
    <dxf>
      <font>
        <b/>
        <color rgb="FF7F6000"/>
      </font>
      <fill>
        <patternFill patternType="solid">
          <bgColor rgb="FFFFF2CC"/>
        </patternFill>
      </fill>
    </dxf>
    <dxf>
      <font>
        <b/>
        <color rgb="FF274E13"/>
      </font>
      <fill>
        <patternFill patternType="solid">
          <bgColor rgb="FFD9EAD3"/>
        </patternFill>
      </fill>
    </dxf>
    <dxf>
      <font>
        <color rgb="FF274E13"/>
      </font>
    </dxf>
    <dxf>
      <font>
        <b/>
        <color rgb="FF990000"/>
      </font>
    </dxf>
    <dxf>
      <font>
        <color rgb="FF999999"/>
      </font>
    </dxf>
    <dxf>
      <font>
        <b/>
        <color rgb="FF990000"/>
      </font>
      <fill>
        <patternFill patternType="solid">
          <bgColor rgb="FFF4CCCC"/>
        </patternFill>
      </fill>
    </dxf>
    <dxf>
      <font>
        <b/>
        <color rgb="FF7F6000"/>
      </font>
      <fill>
        <patternFill patternType="solid">
          <bgColor rgb="FFFFF2CC"/>
        </patternFill>
      </fill>
    </dxf>
    <dxf>
      <font>
        <b/>
        <color rgb="FF274E13"/>
      </font>
      <fill>
        <patternFill patternType="solid">
          <bgColor rgb="FFD9EAD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c:style val="2"/>
  <c:chart>
    <c:title>
      <c:tx>
        <c:rich>
          <a:bodyPr/>
          <a:lstStyle/>
          <a:p>
            <a:r>
              <a:rPr lang="de-DE"/>
              <a:t>Kosten netto / brutto / Budget nach KG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Kostengruppe</c:v>
          </c:tx>
          <c:invertIfNegative val="1"/>
          <c:cat>
            <c:numRef>
              <c:f>Zusammenfassung!$A$18:$A$25</c:f>
              <c:numCache>
                <c:formatCode>General</c:formatCode>
                <c:ptCount val="8"/>
                <c:pt idx="0">
                  <c:v>100</c:v>
                </c:pt>
                <c:pt idx="1">
                  <c:v>200</c:v>
                </c:pt>
                <c:pt idx="2">
                  <c:v>300</c:v>
                </c:pt>
                <c:pt idx="3">
                  <c:v>400</c:v>
                </c:pt>
                <c:pt idx="4">
                  <c:v>500</c:v>
                </c:pt>
                <c:pt idx="5">
                  <c:v>600</c:v>
                </c:pt>
                <c:pt idx="6">
                  <c:v>700</c:v>
                </c:pt>
                <c:pt idx="7">
                  <c:v>800</c:v>
                </c:pt>
              </c:numCache>
            </c:numRef>
          </c:cat>
          <c:val>
            <c:numRef>
              <c:f>Zusammenfassung!$B$18:$B$25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706-46B6-B6B6-1A68CD99CF49}"/>
            </c:ext>
          </c:extLst>
        </c:ser>
        <c:ser>
          <c:idx val="1"/>
          <c:order val="1"/>
          <c:tx>
            <c:v>Kosten netto</c:v>
          </c:tx>
          <c:invertIfNegative val="1"/>
          <c:cat>
            <c:numRef>
              <c:f>Zusammenfassung!$A$18:$A$25</c:f>
              <c:numCache>
                <c:formatCode>General</c:formatCode>
                <c:ptCount val="8"/>
                <c:pt idx="0">
                  <c:v>100</c:v>
                </c:pt>
                <c:pt idx="1">
                  <c:v>200</c:v>
                </c:pt>
                <c:pt idx="2">
                  <c:v>300</c:v>
                </c:pt>
                <c:pt idx="3">
                  <c:v>400</c:v>
                </c:pt>
                <c:pt idx="4">
                  <c:v>500</c:v>
                </c:pt>
                <c:pt idx="5">
                  <c:v>600</c:v>
                </c:pt>
                <c:pt idx="6">
                  <c:v>700</c:v>
                </c:pt>
                <c:pt idx="7">
                  <c:v>800</c:v>
                </c:pt>
              </c:numCache>
            </c:numRef>
          </c:cat>
          <c:val>
            <c:numRef>
              <c:f>Zusammenfassung!$C$18:$C$25</c:f>
              <c:numCache>
                <c:formatCode>#,##0.00\ \€</c:formatCode>
                <c:ptCount val="8"/>
                <c:pt idx="0">
                  <c:v>1327760</c:v>
                </c:pt>
                <c:pt idx="1">
                  <c:v>209160</c:v>
                </c:pt>
                <c:pt idx="2">
                  <c:v>3025135.5</c:v>
                </c:pt>
                <c:pt idx="3">
                  <c:v>1756742.5</c:v>
                </c:pt>
                <c:pt idx="4">
                  <c:v>477266</c:v>
                </c:pt>
                <c:pt idx="5">
                  <c:v>316516</c:v>
                </c:pt>
                <c:pt idx="6">
                  <c:v>1153910</c:v>
                </c:pt>
                <c:pt idx="7">
                  <c:v>274000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706-46B6-B6B6-1A68CD99CF49}"/>
            </c:ext>
          </c:extLst>
        </c:ser>
        <c:ser>
          <c:idx val="2"/>
          <c:order val="2"/>
          <c:tx>
            <c:v>Kosten brutto</c:v>
          </c:tx>
          <c:invertIfNegative val="1"/>
          <c:cat>
            <c:numRef>
              <c:f>Zusammenfassung!$A$18:$A$25</c:f>
              <c:numCache>
                <c:formatCode>General</c:formatCode>
                <c:ptCount val="8"/>
                <c:pt idx="0">
                  <c:v>100</c:v>
                </c:pt>
                <c:pt idx="1">
                  <c:v>200</c:v>
                </c:pt>
                <c:pt idx="2">
                  <c:v>300</c:v>
                </c:pt>
                <c:pt idx="3">
                  <c:v>400</c:v>
                </c:pt>
                <c:pt idx="4">
                  <c:v>500</c:v>
                </c:pt>
                <c:pt idx="5">
                  <c:v>600</c:v>
                </c:pt>
                <c:pt idx="6">
                  <c:v>700</c:v>
                </c:pt>
                <c:pt idx="7">
                  <c:v>800</c:v>
                </c:pt>
              </c:numCache>
            </c:numRef>
          </c:cat>
          <c:val>
            <c:numRef>
              <c:f>Zusammenfassung!$D$18:$D$25</c:f>
              <c:numCache>
                <c:formatCode>#,##0.00\ \€</c:formatCode>
                <c:ptCount val="8"/>
                <c:pt idx="0">
                  <c:v>1580034.4</c:v>
                </c:pt>
                <c:pt idx="1">
                  <c:v>248900.40000000002</c:v>
                </c:pt>
                <c:pt idx="2">
                  <c:v>3599911.2499999995</c:v>
                </c:pt>
                <c:pt idx="3">
                  <c:v>2090523.58</c:v>
                </c:pt>
                <c:pt idx="4">
                  <c:v>567946.53999999992</c:v>
                </c:pt>
                <c:pt idx="5">
                  <c:v>376654.04</c:v>
                </c:pt>
                <c:pt idx="6">
                  <c:v>1373152.9</c:v>
                </c:pt>
                <c:pt idx="7">
                  <c:v>288630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706-46B6-B6B6-1A68CD99CF49}"/>
            </c:ext>
          </c:extLst>
        </c:ser>
        <c:ser>
          <c:idx val="3"/>
          <c:order val="3"/>
          <c:tx>
            <c:v>Budget netto</c:v>
          </c:tx>
          <c:invertIfNegative val="1"/>
          <c:cat>
            <c:numRef>
              <c:f>Zusammenfassung!$A$18:$A$25</c:f>
              <c:numCache>
                <c:formatCode>General</c:formatCode>
                <c:ptCount val="8"/>
                <c:pt idx="0">
                  <c:v>100</c:v>
                </c:pt>
                <c:pt idx="1">
                  <c:v>200</c:v>
                </c:pt>
                <c:pt idx="2">
                  <c:v>300</c:v>
                </c:pt>
                <c:pt idx="3">
                  <c:v>400</c:v>
                </c:pt>
                <c:pt idx="4">
                  <c:v>500</c:v>
                </c:pt>
                <c:pt idx="5">
                  <c:v>600</c:v>
                </c:pt>
                <c:pt idx="6">
                  <c:v>700</c:v>
                </c:pt>
                <c:pt idx="7">
                  <c:v>800</c:v>
                </c:pt>
              </c:numCache>
            </c:numRef>
          </c:cat>
          <c:val>
            <c:numRef>
              <c:f>Zusammenfassung!$E$18:$E$25</c:f>
              <c:numCache>
                <c:formatCode>#,##0.00\ \€</c:formatCode>
                <c:ptCount val="8"/>
                <c:pt idx="0">
                  <c:v>1336000</c:v>
                </c:pt>
                <c:pt idx="1">
                  <c:v>216000</c:v>
                </c:pt>
                <c:pt idx="2">
                  <c:v>2971000</c:v>
                </c:pt>
                <c:pt idx="3">
                  <c:v>1751000</c:v>
                </c:pt>
                <c:pt idx="4">
                  <c:v>474000</c:v>
                </c:pt>
                <c:pt idx="5">
                  <c:v>319000</c:v>
                </c:pt>
                <c:pt idx="6">
                  <c:v>1152000</c:v>
                </c:pt>
                <c:pt idx="7">
                  <c:v>277000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706-46B6-B6B6-1A68CD99CF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w="9525">
              <a:solidFill>
                <a:srgbClr val="CCCCCC"/>
              </a:solidFill>
              <a:prstDash val="dash"/>
            </a:ln>
          </c:spPr>
        </c:majorGridlines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w="9525">
              <a:solidFill>
                <a:srgbClr val="CCCCCC"/>
              </a:solidFill>
              <a:prstDash val="dash"/>
            </a:ln>
          </c:spPr>
        </c:majorGridlines>
        <c:numFmt formatCode="General" sourceLinked="1"/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b"/>
      <c:overlay val="0"/>
    </c:legend>
    <c:plotVisOnly val="1"/>
    <c:dispBlanksAs val="zero"/>
    <c:showDLblsOverMax val="1"/>
  </c:chart>
  <c:spPr>
    <a:ln w="9525">
      <a:solidFill>
        <a:srgbClr val="D9D9D9"/>
      </a:solidFill>
      <a:prstDash val="solid"/>
    </a:ln>
  </c:spPr>
  <c:printSettings>
    <c:headerFooter/>
    <c:pageMargins b="0.78740157499999996" l="0.7" r="0.7" t="0.78740157499999996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0</xdr:colOff>
      <xdr:row>3</xdr:row>
      <xdr:rowOff>0</xdr:rowOff>
    </xdr:from>
    <xdr:to>
      <xdr:col>17</xdr:col>
      <xdr:colOff>0</xdr:colOff>
      <xdr:row>19</xdr:row>
      <xdr:rowOff>0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Kostenberechnung" displayName="tblKostenberechnung" ref="A6:U61">
  <autoFilter ref="A6:U61" xr:uid="{00000000-0009-0000-0100-000001000000}"/>
  <tableColumns count="21">
    <tableColumn id="1" xr3:uid="{00000000-0010-0000-0000-000001000000}" name="Aktiv"/>
    <tableColumn id="2" xr3:uid="{00000000-0010-0000-0000-000002000000}" name="KG 1. Ebene"/>
    <tableColumn id="3" xr3:uid="{00000000-0010-0000-0000-000003000000}" name="KG Code"/>
    <tableColumn id="4" xr3:uid="{00000000-0010-0000-0000-000004000000}" name="Kostengruppe"/>
    <tableColumn id="5" xr3:uid="{00000000-0010-0000-0000-000005000000}" name="Beschreibung / Position"/>
    <tableColumn id="6" xr3:uid="{00000000-0010-0000-0000-000006000000}" name="Einheit"/>
    <tableColumn id="7" xr3:uid="{00000000-0010-0000-0000-000007000000}" name="Menge"/>
    <tableColumn id="8" xr3:uid="{00000000-0010-0000-0000-000008000000}" name="Einheitspreis netto"/>
    <tableColumn id="9" xr3:uid="{00000000-0010-0000-0000-000009000000}" name="Zuschlag / Risiko %"/>
    <tableColumn id="10" xr3:uid="{00000000-0010-0000-0000-00000A000000}" name="Kosten netto"/>
    <tableColumn id="11" xr3:uid="{00000000-0010-0000-0000-00000B000000}" name="MwSt. %"/>
    <tableColumn id="12" xr3:uid="{00000000-0010-0000-0000-00000C000000}" name="Kosten brutto"/>
    <tableColumn id="13" xr3:uid="{00000000-0010-0000-0000-00000D000000}" name="Budget netto"/>
    <tableColumn id="14" xr3:uid="{00000000-0010-0000-0000-00000E000000}" name="Abweichung netto"/>
    <tableColumn id="15" xr3:uid="{00000000-0010-0000-0000-00000F000000}" name="Abweichung %"/>
    <tableColumn id="16" xr3:uid="{00000000-0010-0000-0000-000010000000}" name="Ampel"/>
    <tableColumn id="17" xr3:uid="{00000000-0010-0000-0000-000011000000}" name="Quelle / Angebot"/>
    <tableColumn id="18" xr3:uid="{00000000-0010-0000-0000-000012000000}" name="Leistungsphase"/>
    <tableColumn id="19" xr3:uid="{00000000-0010-0000-0000-000013000000}" name="Verantwortlicher"/>
    <tableColumn id="20" xr3:uid="{00000000-0010-0000-0000-000014000000}" name="Status"/>
    <tableColumn id="21" xr3:uid="{00000000-0010-0000-0000-000015000000}" name="Notizen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5"/>
  <sheetViews>
    <sheetView workbookViewId="0">
      <selection sqref="A1:H1"/>
    </sheetView>
  </sheetViews>
  <sheetFormatPr baseColWidth="10" defaultColWidth="9" defaultRowHeight="15" x14ac:dyDescent="0.25"/>
  <cols>
    <col min="1" max="1" width="28" customWidth="1"/>
    <col min="2" max="2" width="38" customWidth="1"/>
    <col min="3" max="3" width="3" customWidth="1"/>
    <col min="4" max="4" width="24" customWidth="1"/>
    <col min="5" max="5" width="20" customWidth="1"/>
    <col min="6" max="6" width="18" customWidth="1"/>
    <col min="7" max="8" width="3" customWidth="1"/>
  </cols>
  <sheetData>
    <row r="1" spans="1:8" ht="27.95" customHeight="1" x14ac:dyDescent="0.4">
      <c r="A1" s="41" t="s">
        <v>0</v>
      </c>
      <c r="B1" s="41"/>
      <c r="C1" s="41"/>
      <c r="D1" s="41"/>
      <c r="E1" s="41"/>
      <c r="F1" s="41"/>
      <c r="G1" s="41"/>
      <c r="H1" s="41"/>
    </row>
    <row r="2" spans="1:8" ht="15" customHeight="1" x14ac:dyDescent="0.25">
      <c r="A2" s="42" t="s">
        <v>1</v>
      </c>
      <c r="B2" s="42"/>
      <c r="C2" s="42"/>
      <c r="D2" s="42"/>
      <c r="E2" s="42"/>
      <c r="F2" s="42"/>
      <c r="G2" s="42"/>
      <c r="H2" s="42"/>
    </row>
    <row r="3" spans="1:8" ht="15" customHeight="1" x14ac:dyDescent="0.25">
      <c r="A3" s="1"/>
      <c r="B3" s="1"/>
      <c r="C3" s="1"/>
      <c r="D3" s="1"/>
      <c r="E3" s="1"/>
      <c r="F3" s="1"/>
      <c r="G3" s="1"/>
      <c r="H3" s="1"/>
    </row>
    <row r="4" spans="1:8" ht="15" customHeight="1" x14ac:dyDescent="0.25">
      <c r="A4" s="31" t="s">
        <v>2</v>
      </c>
      <c r="B4" s="31"/>
      <c r="C4" s="1"/>
      <c r="D4" s="31" t="s">
        <v>3</v>
      </c>
      <c r="E4" s="31"/>
      <c r="F4" s="31"/>
      <c r="G4" s="1"/>
      <c r="H4" s="1"/>
    </row>
    <row r="5" spans="1:8" ht="15" customHeight="1" x14ac:dyDescent="0.25">
      <c r="A5" s="11" t="s">
        <v>4</v>
      </c>
      <c r="B5" s="12" t="s">
        <v>5</v>
      </c>
      <c r="C5" s="1"/>
      <c r="D5" s="11" t="s">
        <v>6</v>
      </c>
      <c r="E5" s="17">
        <f>Zusammenfassung!$B$5</f>
        <v>8540490</v>
      </c>
      <c r="F5" s="1"/>
      <c r="G5" s="1"/>
      <c r="H5" s="1"/>
    </row>
    <row r="6" spans="1:8" ht="15" customHeight="1" x14ac:dyDescent="0.25">
      <c r="A6" s="11" t="s">
        <v>7</v>
      </c>
      <c r="B6" s="12" t="s">
        <v>8</v>
      </c>
      <c r="C6" s="1"/>
      <c r="D6" s="11" t="s">
        <v>9</v>
      </c>
      <c r="E6" s="17">
        <f>Zusammenfassung!$B$7</f>
        <v>10125753.109999999</v>
      </c>
      <c r="F6" s="1"/>
      <c r="G6" s="1"/>
      <c r="H6" s="1"/>
    </row>
    <row r="7" spans="1:8" ht="15" customHeight="1" x14ac:dyDescent="0.25">
      <c r="A7" s="11" t="s">
        <v>10</v>
      </c>
      <c r="B7" s="12" t="s">
        <v>11</v>
      </c>
      <c r="C7" s="1"/>
      <c r="D7" s="11" t="s">
        <v>12</v>
      </c>
      <c r="E7" s="17">
        <f>Zusammenfassung!$B$6</f>
        <v>8496000</v>
      </c>
      <c r="F7" s="1"/>
      <c r="G7" s="1"/>
      <c r="H7" s="1"/>
    </row>
    <row r="8" spans="1:8" ht="15" customHeight="1" x14ac:dyDescent="0.25">
      <c r="A8" s="11" t="s">
        <v>13</v>
      </c>
      <c r="B8" s="12" t="s">
        <v>14</v>
      </c>
      <c r="C8" s="1"/>
      <c r="D8" s="11" t="s">
        <v>15</v>
      </c>
      <c r="E8" s="17">
        <f>Zusammenfassung!$B$8</f>
        <v>44490</v>
      </c>
      <c r="F8" s="1"/>
      <c r="G8" s="1"/>
      <c r="H8" s="1"/>
    </row>
    <row r="9" spans="1:8" ht="15" customHeight="1" x14ac:dyDescent="0.25">
      <c r="A9" s="11" t="s">
        <v>16</v>
      </c>
      <c r="B9" s="12" t="s">
        <v>17</v>
      </c>
      <c r="C9" s="1"/>
      <c r="D9" s="11" t="s">
        <v>18</v>
      </c>
      <c r="E9" s="18">
        <f>Zusammenfassung!$B$9</f>
        <v>5.2365819209039552E-3</v>
      </c>
      <c r="F9" s="1"/>
      <c r="G9" s="1"/>
      <c r="H9" s="1"/>
    </row>
    <row r="10" spans="1:8" ht="15" customHeight="1" x14ac:dyDescent="0.25">
      <c r="A10" s="11" t="s">
        <v>19</v>
      </c>
      <c r="B10" s="12" t="s">
        <v>20</v>
      </c>
      <c r="C10" s="1"/>
      <c r="D10" s="11" t="s">
        <v>21</v>
      </c>
      <c r="E10" s="19" t="str">
        <f>IF(E9&lt;=0,"Grün",IF(E9&lt;=5%,"Gelb","Rot"))</f>
        <v>Gelb</v>
      </c>
      <c r="F10" s="1"/>
      <c r="G10" s="1"/>
      <c r="H10" s="1"/>
    </row>
    <row r="11" spans="1:8" ht="15" customHeight="1" x14ac:dyDescent="0.25">
      <c r="A11" s="11" t="s">
        <v>22</v>
      </c>
      <c r="B11" s="13">
        <v>46140</v>
      </c>
      <c r="C11" s="1"/>
      <c r="D11" s="1"/>
      <c r="E11" s="1"/>
      <c r="F11" s="1"/>
      <c r="G11" s="1"/>
      <c r="H11" s="1"/>
    </row>
    <row r="12" spans="1:8" ht="15" customHeight="1" x14ac:dyDescent="0.25">
      <c r="A12" s="11" t="s">
        <v>23</v>
      </c>
      <c r="B12" s="12" t="s">
        <v>24</v>
      </c>
      <c r="C12" s="1"/>
      <c r="D12" s="1"/>
      <c r="E12" s="1"/>
      <c r="F12" s="1"/>
      <c r="G12" s="1"/>
      <c r="H12" s="1"/>
    </row>
    <row r="13" spans="1:8" ht="15" customHeight="1" x14ac:dyDescent="0.25">
      <c r="A13" s="11" t="s">
        <v>25</v>
      </c>
      <c r="B13" s="12" t="s">
        <v>26</v>
      </c>
      <c r="C13" s="1"/>
      <c r="D13" s="31" t="s">
        <v>27</v>
      </c>
      <c r="E13" s="31"/>
      <c r="F13" s="31"/>
      <c r="G13" s="1"/>
      <c r="H13" s="1"/>
    </row>
    <row r="14" spans="1:8" ht="85.35" customHeight="1" x14ac:dyDescent="0.25">
      <c r="A14" s="11" t="s">
        <v>28</v>
      </c>
      <c r="B14" s="12" t="s">
        <v>29</v>
      </c>
      <c r="C14" s="1"/>
      <c r="D14" s="32" t="s">
        <v>30</v>
      </c>
      <c r="E14" s="33"/>
      <c r="F14" s="34"/>
      <c r="G14" s="1"/>
      <c r="H14" s="1"/>
    </row>
    <row r="15" spans="1:8" ht="15" customHeight="1" x14ac:dyDescent="0.25">
      <c r="A15" s="11" t="s">
        <v>31</v>
      </c>
      <c r="B15" s="12" t="s">
        <v>32</v>
      </c>
      <c r="C15" s="1"/>
      <c r="D15" s="35"/>
      <c r="E15" s="36"/>
      <c r="F15" s="37"/>
      <c r="G15" s="1"/>
      <c r="H15" s="1"/>
    </row>
    <row r="16" spans="1:8" ht="15" customHeight="1" x14ac:dyDescent="0.25">
      <c r="A16" s="11" t="s">
        <v>33</v>
      </c>
      <c r="B16" s="12" t="s">
        <v>34</v>
      </c>
      <c r="C16" s="1"/>
      <c r="D16" s="35"/>
      <c r="E16" s="36"/>
      <c r="F16" s="37"/>
      <c r="G16" s="1"/>
      <c r="H16" s="1"/>
    </row>
    <row r="17" spans="1:8" ht="15" customHeight="1" x14ac:dyDescent="0.25">
      <c r="A17" s="11" t="s">
        <v>35</v>
      </c>
      <c r="B17" s="14">
        <v>0.19</v>
      </c>
      <c r="C17" s="1"/>
      <c r="D17" s="38"/>
      <c r="E17" s="39"/>
      <c r="F17" s="40"/>
      <c r="G17" s="1"/>
      <c r="H17" s="1"/>
    </row>
    <row r="18" spans="1:8" ht="15" customHeight="1" x14ac:dyDescent="0.25">
      <c r="A18" s="11" t="s">
        <v>36</v>
      </c>
      <c r="B18" s="15">
        <v>3250</v>
      </c>
      <c r="C18" s="1"/>
      <c r="D18" s="1"/>
      <c r="E18" s="1"/>
      <c r="F18" s="1"/>
      <c r="G18" s="1"/>
      <c r="H18" s="1"/>
    </row>
    <row r="19" spans="1:8" ht="15" customHeight="1" x14ac:dyDescent="0.25">
      <c r="A19" s="11" t="s">
        <v>37</v>
      </c>
      <c r="B19" s="15">
        <v>2100</v>
      </c>
      <c r="C19" s="1"/>
      <c r="D19" s="1"/>
      <c r="E19" s="1"/>
      <c r="F19" s="1"/>
      <c r="G19" s="1"/>
      <c r="H19" s="1"/>
    </row>
    <row r="20" spans="1:8" ht="15" customHeight="1" x14ac:dyDescent="0.25">
      <c r="A20" s="11" t="s">
        <v>38</v>
      </c>
      <c r="B20" s="15">
        <v>5800</v>
      </c>
      <c r="C20" s="1"/>
      <c r="D20" s="1"/>
      <c r="E20" s="1"/>
      <c r="F20" s="1"/>
      <c r="G20" s="1"/>
      <c r="H20" s="1"/>
    </row>
    <row r="21" spans="1:8" ht="15" customHeight="1" x14ac:dyDescent="0.25">
      <c r="A21" s="11" t="s">
        <v>39</v>
      </c>
      <c r="B21" s="12">
        <v>2400</v>
      </c>
      <c r="C21" s="1"/>
      <c r="D21" s="1"/>
      <c r="E21" s="1"/>
      <c r="F21" s="1"/>
      <c r="G21" s="1"/>
      <c r="H21" s="1"/>
    </row>
    <row r="22" spans="1:8" ht="54.95" customHeight="1" x14ac:dyDescent="0.25">
      <c r="A22" s="11" t="s">
        <v>40</v>
      </c>
      <c r="B22" s="12" t="s">
        <v>41</v>
      </c>
      <c r="C22" s="1"/>
      <c r="D22" s="1"/>
      <c r="E22" s="1"/>
      <c r="F22" s="1"/>
      <c r="G22" s="1"/>
      <c r="H22" s="1"/>
    </row>
    <row r="23" spans="1:8" ht="15" customHeight="1" x14ac:dyDescent="0.25">
      <c r="A23" s="1"/>
      <c r="B23" s="1"/>
      <c r="C23" s="1"/>
      <c r="D23" s="1"/>
      <c r="E23" s="1"/>
      <c r="F23" s="1"/>
      <c r="G23" s="1"/>
      <c r="H23" s="1"/>
    </row>
    <row r="24" spans="1:8" ht="15" customHeight="1" x14ac:dyDescent="0.25">
      <c r="A24" s="1"/>
      <c r="B24" s="1"/>
      <c r="C24" s="1"/>
      <c r="D24" s="1"/>
      <c r="E24" s="1"/>
      <c r="F24" s="1"/>
      <c r="G24" s="1"/>
      <c r="H24" s="1"/>
    </row>
    <row r="25" spans="1:8" ht="15" customHeight="1" x14ac:dyDescent="0.25">
      <c r="A25" s="1"/>
      <c r="B25" s="1"/>
      <c r="C25" s="1"/>
      <c r="D25" s="1"/>
      <c r="E25" s="1"/>
      <c r="F25" s="1"/>
      <c r="G25" s="1"/>
      <c r="H25" s="1"/>
    </row>
    <row r="26" spans="1:8" ht="15" customHeight="1" x14ac:dyDescent="0.25">
      <c r="A26" s="1"/>
      <c r="B26" s="1"/>
      <c r="C26" s="1"/>
      <c r="D26" s="1"/>
      <c r="E26" s="1"/>
      <c r="F26" s="1"/>
      <c r="G26" s="1"/>
      <c r="H26" s="1"/>
    </row>
    <row r="27" spans="1:8" ht="15" customHeight="1" x14ac:dyDescent="0.25">
      <c r="A27" s="1"/>
      <c r="B27" s="1"/>
      <c r="C27" s="1"/>
      <c r="D27" s="1"/>
      <c r="E27" s="1"/>
      <c r="F27" s="1"/>
      <c r="G27" s="1"/>
      <c r="H27" s="1"/>
    </row>
    <row r="28" spans="1:8" ht="15" customHeight="1" x14ac:dyDescent="0.25">
      <c r="A28" s="1"/>
      <c r="B28" s="1"/>
      <c r="C28" s="1"/>
      <c r="D28" s="1"/>
      <c r="E28" s="1"/>
      <c r="F28" s="1"/>
      <c r="G28" s="1"/>
      <c r="H28" s="1"/>
    </row>
    <row r="29" spans="1:8" ht="15" customHeight="1" x14ac:dyDescent="0.25">
      <c r="A29" s="1"/>
      <c r="B29" s="1"/>
      <c r="C29" s="1"/>
      <c r="D29" s="1"/>
      <c r="E29" s="1"/>
      <c r="F29" s="1"/>
      <c r="G29" s="1"/>
      <c r="H29" s="1"/>
    </row>
    <row r="30" spans="1:8" ht="15" customHeight="1" x14ac:dyDescent="0.25">
      <c r="A30" s="1"/>
      <c r="B30" s="1"/>
      <c r="C30" s="1"/>
      <c r="D30" s="1"/>
      <c r="E30" s="1"/>
      <c r="F30" s="1"/>
      <c r="G30" s="1"/>
      <c r="H30" s="1"/>
    </row>
    <row r="31" spans="1:8" ht="15" customHeight="1" x14ac:dyDescent="0.25">
      <c r="A31" s="1"/>
      <c r="B31" s="1"/>
      <c r="C31" s="1"/>
      <c r="D31" s="1"/>
      <c r="E31" s="1"/>
      <c r="F31" s="1"/>
      <c r="G31" s="1"/>
      <c r="H31" s="1"/>
    </row>
    <row r="32" spans="1:8" ht="15" customHeight="1" x14ac:dyDescent="0.25">
      <c r="A32" s="1"/>
      <c r="B32" s="1"/>
      <c r="C32" s="1"/>
      <c r="D32" s="1"/>
      <c r="E32" s="1"/>
      <c r="F32" s="1"/>
      <c r="G32" s="1"/>
      <c r="H32" s="1"/>
    </row>
    <row r="33" spans="1:8" ht="15" customHeight="1" x14ac:dyDescent="0.25">
      <c r="A33" s="1"/>
      <c r="B33" s="1"/>
      <c r="C33" s="1"/>
      <c r="D33" s="1"/>
      <c r="E33" s="1"/>
      <c r="F33" s="1"/>
      <c r="G33" s="1"/>
      <c r="H33" s="1"/>
    </row>
    <row r="34" spans="1:8" ht="15" customHeight="1" x14ac:dyDescent="0.25">
      <c r="A34" s="1"/>
      <c r="B34" s="1"/>
      <c r="C34" s="1"/>
      <c r="D34" s="1"/>
      <c r="E34" s="1"/>
      <c r="F34" s="1"/>
      <c r="G34" s="1"/>
      <c r="H34" s="1"/>
    </row>
    <row r="35" spans="1:8" ht="15" customHeight="1" x14ac:dyDescent="0.25">
      <c r="A35" s="1"/>
      <c r="B35" s="1"/>
      <c r="C35" s="1"/>
      <c r="D35" s="1"/>
      <c r="E35" s="1"/>
      <c r="F35" s="1"/>
      <c r="G35" s="1"/>
      <c r="H35" s="1"/>
    </row>
  </sheetData>
  <mergeCells count="9">
    <mergeCell ref="D14:F14"/>
    <mergeCell ref="D15:F15"/>
    <mergeCell ref="D16:F16"/>
    <mergeCell ref="D17:F17"/>
    <mergeCell ref="A1:H1"/>
    <mergeCell ref="A2:H2"/>
    <mergeCell ref="A4:B4"/>
    <mergeCell ref="D4:F4"/>
    <mergeCell ref="D13:F13"/>
  </mergeCells>
  <conditionalFormatting sqref="E10">
    <cfRule type="containsText" dxfId="19" priority="1" operator="containsText" text="Grün"/>
    <cfRule type="containsText" dxfId="18" priority="2" operator="containsText" text="Gelb"/>
    <cfRule type="containsText" dxfId="17" priority="3" operator="containsText" text="Rot"/>
  </conditionalFormatting>
  <dataValidations count="5">
    <dataValidation type="list" sqref="B10" xr:uid="{00000000-0002-0000-0000-000000000000}">
      <formula1>"Projektleitung,Architektur,TGA,Tragwerksplanung,Bauherr,Controlling,Extern"</formula1>
    </dataValidation>
    <dataValidation type="list" sqref="B14" xr:uid="{00000000-0002-0000-0000-000001000000}">
      <formula1>"Kostenrahmen,Kostenschätzung,Kostenberechnung,Kostenanschlag,Kostenfeststellung"</formula1>
    </dataValidation>
    <dataValidation type="list" sqref="B15" xr:uid="{00000000-0002-0000-0000-000002000000}">
      <formula1>"LPH 1,LPH 2,LPH 3,LPH 4,LPH 5,LPH 6,LPH 7,LPH 8,LPH 9"</formula1>
    </dataValidation>
    <dataValidation type="list" sqref="B16" xr:uid="{00000000-0002-0000-0000-000003000000}">
      <formula1>"EUR,CHF,USD"</formula1>
    </dataValidation>
    <dataValidation type="list" sqref="B17" xr:uid="{00000000-0002-0000-0000-000004000000}">
      <formula1>"0%,7%,19%"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00"/>
  <sheetViews>
    <sheetView workbookViewId="0">
      <selection activeCell="A2" sqref="A2:U2"/>
    </sheetView>
  </sheetViews>
  <sheetFormatPr baseColWidth="10" defaultColWidth="9" defaultRowHeight="15" x14ac:dyDescent="0.25"/>
  <cols>
    <col min="1" max="1" width="9" customWidth="1"/>
    <col min="2" max="2" width="12" customWidth="1"/>
    <col min="3" max="3" width="10" customWidth="1"/>
    <col min="4" max="4" width="28" customWidth="1"/>
    <col min="5" max="5" width="38" customWidth="1"/>
    <col min="6" max="6" width="13" customWidth="1"/>
    <col min="7" max="7" width="12" customWidth="1"/>
    <col min="8" max="8" width="16" customWidth="1"/>
    <col min="9" max="9" width="14" customWidth="1"/>
    <col min="10" max="10" width="16" customWidth="1"/>
    <col min="11" max="11" width="10" customWidth="1"/>
    <col min="12" max="13" width="16" customWidth="1"/>
    <col min="14" max="14" width="17" customWidth="1"/>
    <col min="15" max="16" width="13" customWidth="1"/>
    <col min="17" max="17" width="22" customWidth="1"/>
    <col min="18" max="18" width="13" customWidth="1"/>
    <col min="19" max="19" width="18" customWidth="1"/>
    <col min="20" max="20" width="15" customWidth="1"/>
    <col min="21" max="21" width="34" customWidth="1"/>
  </cols>
  <sheetData>
    <row r="1" spans="1:21" ht="21.95" customHeight="1" x14ac:dyDescent="0.35">
      <c r="A1" s="29" t="s">
        <v>42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</row>
    <row r="2" spans="1:21" x14ac:dyDescent="0.25">
      <c r="A2" s="43" t="s">
        <v>43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</row>
    <row r="3" spans="1:21" ht="15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ht="1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ht="15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ht="33.950000000000003" customHeight="1" x14ac:dyDescent="0.25">
      <c r="A6" s="2" t="s">
        <v>44</v>
      </c>
      <c r="B6" s="2" t="s">
        <v>45</v>
      </c>
      <c r="C6" s="2" t="s">
        <v>46</v>
      </c>
      <c r="D6" s="2" t="s">
        <v>47</v>
      </c>
      <c r="E6" s="2" t="s">
        <v>48</v>
      </c>
      <c r="F6" s="2" t="s">
        <v>49</v>
      </c>
      <c r="G6" s="2" t="s">
        <v>50</v>
      </c>
      <c r="H6" s="2" t="s">
        <v>51</v>
      </c>
      <c r="I6" s="2" t="s">
        <v>52</v>
      </c>
      <c r="J6" s="2" t="s">
        <v>53</v>
      </c>
      <c r="K6" s="2" t="s">
        <v>54</v>
      </c>
      <c r="L6" s="2" t="s">
        <v>55</v>
      </c>
      <c r="M6" s="2" t="s">
        <v>56</v>
      </c>
      <c r="N6" s="2" t="s">
        <v>15</v>
      </c>
      <c r="O6" s="2" t="s">
        <v>18</v>
      </c>
      <c r="P6" s="2" t="s">
        <v>57</v>
      </c>
      <c r="Q6" s="2" t="s">
        <v>58</v>
      </c>
      <c r="R6" s="2" t="s">
        <v>31</v>
      </c>
      <c r="S6" s="2" t="s">
        <v>19</v>
      </c>
      <c r="T6" s="2" t="s">
        <v>21</v>
      </c>
      <c r="U6" s="2" t="s">
        <v>59</v>
      </c>
    </row>
    <row r="7" spans="1:21" ht="21.95" customHeight="1" x14ac:dyDescent="0.25">
      <c r="A7" s="7" t="s">
        <v>60</v>
      </c>
      <c r="B7" s="7">
        <v>100</v>
      </c>
      <c r="C7" s="7">
        <v>110</v>
      </c>
      <c r="D7" s="7" t="s">
        <v>61</v>
      </c>
      <c r="E7" s="20" t="s">
        <v>62</v>
      </c>
      <c r="F7" s="7" t="s">
        <v>63</v>
      </c>
      <c r="G7" s="23">
        <v>5800</v>
      </c>
      <c r="H7" s="22">
        <v>210</v>
      </c>
      <c r="I7" s="24">
        <v>0</v>
      </c>
      <c r="J7" s="17">
        <f t="shared" ref="J7:J38" si="0">IF($A7="Nein",0,ROUND($G7*$H7*(1+$I7),2))</f>
        <v>1218000</v>
      </c>
      <c r="K7" s="14">
        <v>0.19</v>
      </c>
      <c r="L7" s="17">
        <f t="shared" ref="L7:L38" si="1">ROUND($J7*(1+$K7),2)</f>
        <v>1449420</v>
      </c>
      <c r="M7" s="17">
        <v>1220000</v>
      </c>
      <c r="N7" s="17">
        <f t="shared" ref="N7:N38" si="2">$J7-$M7</f>
        <v>-2000</v>
      </c>
      <c r="O7" s="18">
        <f t="shared" ref="O7:O38" si="3">IFERROR($N7/$M7,0)</f>
        <v>-1.639344262295082E-3</v>
      </c>
      <c r="P7" s="16" t="str">
        <f t="shared" ref="P7:P38" si="4">IF($M7=0,"Kein Budget",IF($N7&lt;=0,"Grün",IF($O7&lt;=5%,"Gelb","Rot")))</f>
        <v>Grün</v>
      </c>
      <c r="Q7" s="12" t="s">
        <v>64</v>
      </c>
      <c r="R7" s="12" t="s">
        <v>65</v>
      </c>
      <c r="S7" s="12" t="s">
        <v>10</v>
      </c>
      <c r="T7" s="12" t="s">
        <v>66</v>
      </c>
      <c r="U7" s="21" t="s">
        <v>67</v>
      </c>
    </row>
    <row r="8" spans="1:21" ht="21.95" customHeight="1" x14ac:dyDescent="0.25">
      <c r="A8" s="7" t="s">
        <v>60</v>
      </c>
      <c r="B8" s="7">
        <v>100</v>
      </c>
      <c r="C8" s="7">
        <v>120</v>
      </c>
      <c r="D8" s="7" t="s">
        <v>68</v>
      </c>
      <c r="E8" s="20" t="s">
        <v>69</v>
      </c>
      <c r="F8" s="7" t="s">
        <v>70</v>
      </c>
      <c r="G8" s="23">
        <v>1</v>
      </c>
      <c r="H8" s="22">
        <v>92000</v>
      </c>
      <c r="I8" s="24">
        <v>0.03</v>
      </c>
      <c r="J8" s="17">
        <f t="shared" si="0"/>
        <v>94760</v>
      </c>
      <c r="K8" s="14">
        <v>0.19</v>
      </c>
      <c r="L8" s="17">
        <f t="shared" si="1"/>
        <v>112764.4</v>
      </c>
      <c r="M8" s="17">
        <v>98000</v>
      </c>
      <c r="N8" s="17">
        <f t="shared" si="2"/>
        <v>-3240</v>
      </c>
      <c r="O8" s="18">
        <f t="shared" si="3"/>
        <v>-3.3061224489795919E-2</v>
      </c>
      <c r="P8" s="16" t="str">
        <f t="shared" si="4"/>
        <v>Grün</v>
      </c>
      <c r="Q8" s="12" t="s">
        <v>71</v>
      </c>
      <c r="R8" s="12" t="s">
        <v>65</v>
      </c>
      <c r="S8" s="12" t="s">
        <v>72</v>
      </c>
      <c r="T8" s="12" t="s">
        <v>73</v>
      </c>
      <c r="U8" s="21" t="s">
        <v>74</v>
      </c>
    </row>
    <row r="9" spans="1:21" ht="21.95" customHeight="1" x14ac:dyDescent="0.25">
      <c r="A9" s="7" t="s">
        <v>60</v>
      </c>
      <c r="B9" s="7">
        <v>100</v>
      </c>
      <c r="C9" s="7">
        <v>130</v>
      </c>
      <c r="D9" s="7" t="s">
        <v>75</v>
      </c>
      <c r="E9" s="20" t="s">
        <v>76</v>
      </c>
      <c r="F9" s="7" t="s">
        <v>70</v>
      </c>
      <c r="G9" s="23">
        <v>1</v>
      </c>
      <c r="H9" s="22">
        <v>15000</v>
      </c>
      <c r="I9" s="24">
        <v>0</v>
      </c>
      <c r="J9" s="17">
        <f t="shared" si="0"/>
        <v>15000</v>
      </c>
      <c r="K9" s="14">
        <v>0.19</v>
      </c>
      <c r="L9" s="17">
        <f t="shared" si="1"/>
        <v>17850</v>
      </c>
      <c r="M9" s="17">
        <v>18000</v>
      </c>
      <c r="N9" s="17">
        <f t="shared" si="2"/>
        <v>-3000</v>
      </c>
      <c r="O9" s="18">
        <f t="shared" si="3"/>
        <v>-0.16666666666666666</v>
      </c>
      <c r="P9" s="16" t="str">
        <f t="shared" si="4"/>
        <v>Grün</v>
      </c>
      <c r="Q9" s="12" t="s">
        <v>77</v>
      </c>
      <c r="R9" s="12" t="s">
        <v>65</v>
      </c>
      <c r="S9" s="12" t="s">
        <v>10</v>
      </c>
      <c r="T9" s="12" t="s">
        <v>73</v>
      </c>
      <c r="U9" s="21" t="s">
        <v>78</v>
      </c>
    </row>
    <row r="10" spans="1:21" ht="21.95" customHeight="1" x14ac:dyDescent="0.25">
      <c r="A10" s="7" t="s">
        <v>60</v>
      </c>
      <c r="B10" s="7">
        <v>200</v>
      </c>
      <c r="C10" s="7">
        <v>210</v>
      </c>
      <c r="D10" s="7" t="s">
        <v>79</v>
      </c>
      <c r="E10" s="20" t="s">
        <v>80</v>
      </c>
      <c r="F10" s="7" t="s">
        <v>70</v>
      </c>
      <c r="G10" s="23">
        <v>1</v>
      </c>
      <c r="H10" s="22">
        <v>46000</v>
      </c>
      <c r="I10" s="24">
        <v>0.08</v>
      </c>
      <c r="J10" s="17">
        <f t="shared" si="0"/>
        <v>49680</v>
      </c>
      <c r="K10" s="14">
        <v>0.19</v>
      </c>
      <c r="L10" s="17">
        <f t="shared" si="1"/>
        <v>59119.199999999997</v>
      </c>
      <c r="M10" s="17">
        <v>52000</v>
      </c>
      <c r="N10" s="17">
        <f t="shared" si="2"/>
        <v>-2320</v>
      </c>
      <c r="O10" s="18">
        <f t="shared" si="3"/>
        <v>-4.4615384615384612E-2</v>
      </c>
      <c r="P10" s="16" t="str">
        <f t="shared" si="4"/>
        <v>Grün</v>
      </c>
      <c r="Q10" s="12" t="s">
        <v>81</v>
      </c>
      <c r="R10" s="12" t="s">
        <v>32</v>
      </c>
      <c r="S10" s="12" t="s">
        <v>82</v>
      </c>
      <c r="T10" s="12" t="s">
        <v>66</v>
      </c>
      <c r="U10" s="21" t="s">
        <v>83</v>
      </c>
    </row>
    <row r="11" spans="1:21" ht="21.95" customHeight="1" x14ac:dyDescent="0.25">
      <c r="A11" s="7" t="s">
        <v>60</v>
      </c>
      <c r="B11" s="7">
        <v>200</v>
      </c>
      <c r="C11" s="7">
        <v>220</v>
      </c>
      <c r="D11" s="7" t="s">
        <v>84</v>
      </c>
      <c r="E11" s="20" t="s">
        <v>85</v>
      </c>
      <c r="F11" s="7" t="s">
        <v>70</v>
      </c>
      <c r="G11" s="23">
        <v>1</v>
      </c>
      <c r="H11" s="22">
        <v>78000</v>
      </c>
      <c r="I11" s="24">
        <v>0.05</v>
      </c>
      <c r="J11" s="17">
        <f t="shared" si="0"/>
        <v>81900</v>
      </c>
      <c r="K11" s="14">
        <v>0.19</v>
      </c>
      <c r="L11" s="17">
        <f t="shared" si="1"/>
        <v>97461</v>
      </c>
      <c r="M11" s="17">
        <v>82000</v>
      </c>
      <c r="N11" s="17">
        <f t="shared" si="2"/>
        <v>-100</v>
      </c>
      <c r="O11" s="18">
        <f t="shared" si="3"/>
        <v>-1.2195121951219512E-3</v>
      </c>
      <c r="P11" s="16" t="str">
        <f t="shared" si="4"/>
        <v>Grün</v>
      </c>
      <c r="Q11" s="12" t="s">
        <v>86</v>
      </c>
      <c r="R11" s="12" t="s">
        <v>32</v>
      </c>
      <c r="S11" s="12" t="s">
        <v>20</v>
      </c>
      <c r="T11" s="12" t="s">
        <v>73</v>
      </c>
      <c r="U11" s="21" t="s">
        <v>87</v>
      </c>
    </row>
    <row r="12" spans="1:21" ht="21.95" customHeight="1" x14ac:dyDescent="0.25">
      <c r="A12" s="7" t="s">
        <v>60</v>
      </c>
      <c r="B12" s="7">
        <v>200</v>
      </c>
      <c r="C12" s="7">
        <v>230</v>
      </c>
      <c r="D12" s="7" t="s">
        <v>88</v>
      </c>
      <c r="E12" s="20" t="s">
        <v>89</v>
      </c>
      <c r="F12" s="7" t="s">
        <v>70</v>
      </c>
      <c r="G12" s="23">
        <v>1</v>
      </c>
      <c r="H12" s="22">
        <v>54000</v>
      </c>
      <c r="I12" s="24">
        <v>7.0000000000000007E-2</v>
      </c>
      <c r="J12" s="17">
        <f t="shared" si="0"/>
        <v>57780</v>
      </c>
      <c r="K12" s="14">
        <v>0.19</v>
      </c>
      <c r="L12" s="17">
        <f t="shared" si="1"/>
        <v>68758.2</v>
      </c>
      <c r="M12" s="17">
        <v>61000</v>
      </c>
      <c r="N12" s="17">
        <f t="shared" si="2"/>
        <v>-3220</v>
      </c>
      <c r="O12" s="18">
        <f t="shared" si="3"/>
        <v>-5.2786885245901638E-2</v>
      </c>
      <c r="P12" s="16" t="str">
        <f t="shared" si="4"/>
        <v>Grün</v>
      </c>
      <c r="Q12" s="12" t="s">
        <v>90</v>
      </c>
      <c r="R12" s="12" t="s">
        <v>32</v>
      </c>
      <c r="S12" s="12" t="s">
        <v>82</v>
      </c>
      <c r="T12" s="12" t="s">
        <v>91</v>
      </c>
      <c r="U12" s="21"/>
    </row>
    <row r="13" spans="1:21" ht="21.95" customHeight="1" x14ac:dyDescent="0.25">
      <c r="A13" s="7" t="s">
        <v>60</v>
      </c>
      <c r="B13" s="7">
        <v>200</v>
      </c>
      <c r="C13" s="7">
        <v>240</v>
      </c>
      <c r="D13" s="7" t="s">
        <v>92</v>
      </c>
      <c r="E13" s="20" t="s">
        <v>93</v>
      </c>
      <c r="F13" s="7" t="s">
        <v>70</v>
      </c>
      <c r="G13" s="23">
        <v>1</v>
      </c>
      <c r="H13" s="22">
        <v>18000</v>
      </c>
      <c r="I13" s="24">
        <v>0.1</v>
      </c>
      <c r="J13" s="17">
        <f t="shared" si="0"/>
        <v>19800</v>
      </c>
      <c r="K13" s="14">
        <v>0.19</v>
      </c>
      <c r="L13" s="17">
        <f t="shared" si="1"/>
        <v>23562</v>
      </c>
      <c r="M13" s="17">
        <v>21000</v>
      </c>
      <c r="N13" s="17">
        <f t="shared" si="2"/>
        <v>-1200</v>
      </c>
      <c r="O13" s="18">
        <f t="shared" si="3"/>
        <v>-5.7142857142857141E-2</v>
      </c>
      <c r="P13" s="16" t="str">
        <f t="shared" si="4"/>
        <v>Grün</v>
      </c>
      <c r="Q13" s="12" t="s">
        <v>94</v>
      </c>
      <c r="R13" s="12" t="s">
        <v>32</v>
      </c>
      <c r="S13" s="12" t="s">
        <v>20</v>
      </c>
      <c r="T13" s="12" t="s">
        <v>73</v>
      </c>
      <c r="U13" s="21"/>
    </row>
    <row r="14" spans="1:21" ht="21.95" customHeight="1" x14ac:dyDescent="0.25">
      <c r="A14" s="7" t="s">
        <v>95</v>
      </c>
      <c r="B14" s="7">
        <v>200</v>
      </c>
      <c r="C14" s="7">
        <v>250</v>
      </c>
      <c r="D14" s="7" t="s">
        <v>96</v>
      </c>
      <c r="E14" s="20" t="s">
        <v>97</v>
      </c>
      <c r="F14" s="7" t="s">
        <v>98</v>
      </c>
      <c r="G14" s="23">
        <v>2</v>
      </c>
      <c r="H14" s="22">
        <v>12000</v>
      </c>
      <c r="I14" s="24">
        <v>0</v>
      </c>
      <c r="J14" s="17">
        <f t="shared" si="0"/>
        <v>0</v>
      </c>
      <c r="K14" s="14">
        <v>0.19</v>
      </c>
      <c r="L14" s="17">
        <f t="shared" si="1"/>
        <v>0</v>
      </c>
      <c r="M14" s="17">
        <v>0</v>
      </c>
      <c r="N14" s="17">
        <f t="shared" si="2"/>
        <v>0</v>
      </c>
      <c r="O14" s="18">
        <f t="shared" si="3"/>
        <v>0</v>
      </c>
      <c r="P14" s="16" t="str">
        <f t="shared" si="4"/>
        <v>Kein Budget</v>
      </c>
      <c r="Q14" s="12" t="s">
        <v>99</v>
      </c>
      <c r="R14" s="12" t="s">
        <v>32</v>
      </c>
      <c r="S14" s="12" t="s">
        <v>20</v>
      </c>
      <c r="T14" s="12" t="s">
        <v>73</v>
      </c>
      <c r="U14" s="21" t="s">
        <v>100</v>
      </c>
    </row>
    <row r="15" spans="1:21" ht="21.95" customHeight="1" x14ac:dyDescent="0.25">
      <c r="A15" s="7" t="s">
        <v>60</v>
      </c>
      <c r="B15" s="7">
        <v>300</v>
      </c>
      <c r="C15" s="7">
        <v>310</v>
      </c>
      <c r="D15" s="7" t="s">
        <v>101</v>
      </c>
      <c r="E15" s="20" t="s">
        <v>102</v>
      </c>
      <c r="F15" s="7" t="s">
        <v>103</v>
      </c>
      <c r="G15" s="23">
        <v>4300</v>
      </c>
      <c r="H15" s="22">
        <v>24</v>
      </c>
      <c r="I15" s="24">
        <v>0.08</v>
      </c>
      <c r="J15" s="17">
        <f t="shared" si="0"/>
        <v>111456</v>
      </c>
      <c r="K15" s="14">
        <v>0.19</v>
      </c>
      <c r="L15" s="17">
        <f t="shared" si="1"/>
        <v>132632.64000000001</v>
      </c>
      <c r="M15" s="17">
        <v>118000</v>
      </c>
      <c r="N15" s="17">
        <f t="shared" si="2"/>
        <v>-6544</v>
      </c>
      <c r="O15" s="18">
        <f t="shared" si="3"/>
        <v>-5.5457627118644069E-2</v>
      </c>
      <c r="P15" s="16" t="str">
        <f t="shared" si="4"/>
        <v>Grün</v>
      </c>
      <c r="Q15" s="12" t="s">
        <v>104</v>
      </c>
      <c r="R15" s="12" t="s">
        <v>32</v>
      </c>
      <c r="S15" s="12" t="s">
        <v>82</v>
      </c>
      <c r="T15" s="12" t="s">
        <v>66</v>
      </c>
      <c r="U15" s="21" t="s">
        <v>105</v>
      </c>
    </row>
    <row r="16" spans="1:21" ht="21.95" customHeight="1" x14ac:dyDescent="0.25">
      <c r="A16" s="7" t="s">
        <v>60</v>
      </c>
      <c r="B16" s="7">
        <v>300</v>
      </c>
      <c r="C16" s="7">
        <v>320</v>
      </c>
      <c r="D16" s="7" t="s">
        <v>106</v>
      </c>
      <c r="E16" s="20" t="s">
        <v>107</v>
      </c>
      <c r="F16" s="7" t="s">
        <v>63</v>
      </c>
      <c r="G16" s="23">
        <v>3250</v>
      </c>
      <c r="H16" s="22">
        <v>145</v>
      </c>
      <c r="I16" s="24">
        <v>0.06</v>
      </c>
      <c r="J16" s="17">
        <f t="shared" si="0"/>
        <v>499525</v>
      </c>
      <c r="K16" s="14">
        <v>0.19</v>
      </c>
      <c r="L16" s="17">
        <f t="shared" si="1"/>
        <v>594434.75</v>
      </c>
      <c r="M16" s="17">
        <v>485000</v>
      </c>
      <c r="N16" s="17">
        <f t="shared" si="2"/>
        <v>14525</v>
      </c>
      <c r="O16" s="18">
        <f t="shared" si="3"/>
        <v>2.9948453608247421E-2</v>
      </c>
      <c r="P16" s="16" t="str">
        <f t="shared" si="4"/>
        <v>Gelb</v>
      </c>
      <c r="Q16" s="12" t="s">
        <v>108</v>
      </c>
      <c r="R16" s="12" t="s">
        <v>32</v>
      </c>
      <c r="S16" s="12" t="s">
        <v>109</v>
      </c>
      <c r="T16" s="12" t="s">
        <v>91</v>
      </c>
      <c r="U16" s="21"/>
    </row>
    <row r="17" spans="1:21" ht="21.95" customHeight="1" x14ac:dyDescent="0.25">
      <c r="A17" s="7" t="s">
        <v>60</v>
      </c>
      <c r="B17" s="7">
        <v>300</v>
      </c>
      <c r="C17" s="7">
        <v>330</v>
      </c>
      <c r="D17" s="7" t="s">
        <v>110</v>
      </c>
      <c r="E17" s="20" t="s">
        <v>111</v>
      </c>
      <c r="F17" s="7" t="s">
        <v>63</v>
      </c>
      <c r="G17" s="23">
        <v>3600</v>
      </c>
      <c r="H17" s="22">
        <v>235</v>
      </c>
      <c r="I17" s="24">
        <v>7.0000000000000007E-2</v>
      </c>
      <c r="J17" s="17">
        <f t="shared" si="0"/>
        <v>905220</v>
      </c>
      <c r="K17" s="14">
        <v>0.19</v>
      </c>
      <c r="L17" s="17">
        <f t="shared" si="1"/>
        <v>1077211.8</v>
      </c>
      <c r="M17" s="17">
        <v>890000</v>
      </c>
      <c r="N17" s="17">
        <f t="shared" si="2"/>
        <v>15220</v>
      </c>
      <c r="O17" s="18">
        <f t="shared" si="3"/>
        <v>1.7101123595505616E-2</v>
      </c>
      <c r="P17" s="16" t="str">
        <f t="shared" si="4"/>
        <v>Gelb</v>
      </c>
      <c r="Q17" s="12" t="s">
        <v>108</v>
      </c>
      <c r="R17" s="12" t="s">
        <v>32</v>
      </c>
      <c r="S17" s="12" t="s">
        <v>82</v>
      </c>
      <c r="T17" s="12" t="s">
        <v>66</v>
      </c>
      <c r="U17" s="21" t="s">
        <v>112</v>
      </c>
    </row>
    <row r="18" spans="1:21" ht="21.95" customHeight="1" x14ac:dyDescent="0.25">
      <c r="A18" s="7" t="s">
        <v>60</v>
      </c>
      <c r="B18" s="7">
        <v>300</v>
      </c>
      <c r="C18" s="7">
        <v>340</v>
      </c>
      <c r="D18" s="7" t="s">
        <v>113</v>
      </c>
      <c r="E18" s="20" t="s">
        <v>114</v>
      </c>
      <c r="F18" s="7" t="s">
        <v>63</v>
      </c>
      <c r="G18" s="23">
        <v>5200</v>
      </c>
      <c r="H18" s="22">
        <v>86</v>
      </c>
      <c r="I18" s="24">
        <v>0.06</v>
      </c>
      <c r="J18" s="17">
        <f t="shared" si="0"/>
        <v>474032</v>
      </c>
      <c r="K18" s="14">
        <v>0.19</v>
      </c>
      <c r="L18" s="17">
        <f t="shared" si="1"/>
        <v>564098.07999999996</v>
      </c>
      <c r="M18" s="17">
        <v>455000</v>
      </c>
      <c r="N18" s="17">
        <f t="shared" si="2"/>
        <v>19032</v>
      </c>
      <c r="O18" s="18">
        <f t="shared" si="3"/>
        <v>4.182857142857143E-2</v>
      </c>
      <c r="P18" s="16" t="str">
        <f t="shared" si="4"/>
        <v>Gelb</v>
      </c>
      <c r="Q18" s="12" t="s">
        <v>115</v>
      </c>
      <c r="R18" s="12" t="s">
        <v>32</v>
      </c>
      <c r="S18" s="12" t="s">
        <v>82</v>
      </c>
      <c r="T18" s="12" t="s">
        <v>91</v>
      </c>
      <c r="U18" s="21"/>
    </row>
    <row r="19" spans="1:21" ht="21.95" customHeight="1" x14ac:dyDescent="0.25">
      <c r="A19" s="7" t="s">
        <v>60</v>
      </c>
      <c r="B19" s="7">
        <v>300</v>
      </c>
      <c r="C19" s="7">
        <v>350</v>
      </c>
      <c r="D19" s="7" t="s">
        <v>116</v>
      </c>
      <c r="E19" s="20" t="s">
        <v>117</v>
      </c>
      <c r="F19" s="7" t="s">
        <v>63</v>
      </c>
      <c r="G19" s="23">
        <v>3250</v>
      </c>
      <c r="H19" s="22">
        <v>168</v>
      </c>
      <c r="I19" s="24">
        <v>0.05</v>
      </c>
      <c r="J19" s="17">
        <f t="shared" si="0"/>
        <v>573300</v>
      </c>
      <c r="K19" s="14">
        <v>0.19</v>
      </c>
      <c r="L19" s="17">
        <f t="shared" si="1"/>
        <v>682227</v>
      </c>
      <c r="M19" s="17">
        <v>565000</v>
      </c>
      <c r="N19" s="17">
        <f t="shared" si="2"/>
        <v>8300</v>
      </c>
      <c r="O19" s="18">
        <f t="shared" si="3"/>
        <v>1.4690265486725664E-2</v>
      </c>
      <c r="P19" s="16" t="str">
        <f t="shared" si="4"/>
        <v>Gelb</v>
      </c>
      <c r="Q19" s="12" t="s">
        <v>109</v>
      </c>
      <c r="R19" s="12" t="s">
        <v>32</v>
      </c>
      <c r="S19" s="12" t="s">
        <v>109</v>
      </c>
      <c r="T19" s="12" t="s">
        <v>66</v>
      </c>
      <c r="U19" s="21"/>
    </row>
    <row r="20" spans="1:21" ht="21.95" customHeight="1" x14ac:dyDescent="0.25">
      <c r="A20" s="7" t="s">
        <v>60</v>
      </c>
      <c r="B20" s="7">
        <v>300</v>
      </c>
      <c r="C20" s="7">
        <v>360</v>
      </c>
      <c r="D20" s="7" t="s">
        <v>118</v>
      </c>
      <c r="E20" s="20" t="s">
        <v>119</v>
      </c>
      <c r="F20" s="7" t="s">
        <v>63</v>
      </c>
      <c r="G20" s="23">
        <v>1150</v>
      </c>
      <c r="H20" s="22">
        <v>155</v>
      </c>
      <c r="I20" s="24">
        <v>0.05</v>
      </c>
      <c r="J20" s="17">
        <f t="shared" si="0"/>
        <v>187162.5</v>
      </c>
      <c r="K20" s="14">
        <v>0.19</v>
      </c>
      <c r="L20" s="17">
        <f t="shared" si="1"/>
        <v>222723.38</v>
      </c>
      <c r="M20" s="17">
        <v>188000</v>
      </c>
      <c r="N20" s="17">
        <f t="shared" si="2"/>
        <v>-837.5</v>
      </c>
      <c r="O20" s="18">
        <f t="shared" si="3"/>
        <v>-4.4547872340425535E-3</v>
      </c>
      <c r="P20" s="16" t="str">
        <f t="shared" si="4"/>
        <v>Grün</v>
      </c>
      <c r="Q20" s="12" t="s">
        <v>108</v>
      </c>
      <c r="R20" s="12" t="s">
        <v>32</v>
      </c>
      <c r="S20" s="12" t="s">
        <v>82</v>
      </c>
      <c r="T20" s="12" t="s">
        <v>73</v>
      </c>
      <c r="U20" s="21" t="s">
        <v>120</v>
      </c>
    </row>
    <row r="21" spans="1:21" ht="21.95" customHeight="1" x14ac:dyDescent="0.25">
      <c r="A21" s="7" t="s">
        <v>60</v>
      </c>
      <c r="B21" s="7">
        <v>300</v>
      </c>
      <c r="C21" s="7">
        <v>370</v>
      </c>
      <c r="D21" s="7" t="s">
        <v>121</v>
      </c>
      <c r="E21" s="20" t="s">
        <v>122</v>
      </c>
      <c r="F21" s="7" t="s">
        <v>70</v>
      </c>
      <c r="G21" s="23">
        <v>1</v>
      </c>
      <c r="H21" s="22">
        <v>94000</v>
      </c>
      <c r="I21" s="24">
        <v>0.08</v>
      </c>
      <c r="J21" s="17">
        <f t="shared" si="0"/>
        <v>101520</v>
      </c>
      <c r="K21" s="14">
        <v>0.19</v>
      </c>
      <c r="L21" s="17">
        <f t="shared" si="1"/>
        <v>120808.8</v>
      </c>
      <c r="M21" s="17">
        <v>103000</v>
      </c>
      <c r="N21" s="17">
        <f t="shared" si="2"/>
        <v>-1480</v>
      </c>
      <c r="O21" s="18">
        <f t="shared" si="3"/>
        <v>-1.4368932038834952E-2</v>
      </c>
      <c r="P21" s="16" t="str">
        <f t="shared" si="4"/>
        <v>Grün</v>
      </c>
      <c r="Q21" s="12" t="s">
        <v>123</v>
      </c>
      <c r="R21" s="12" t="s">
        <v>32</v>
      </c>
      <c r="S21" s="12" t="s">
        <v>124</v>
      </c>
      <c r="T21" s="12" t="s">
        <v>66</v>
      </c>
      <c r="U21" s="21"/>
    </row>
    <row r="22" spans="1:21" ht="21.95" customHeight="1" x14ac:dyDescent="0.25">
      <c r="A22" s="7" t="s">
        <v>60</v>
      </c>
      <c r="B22" s="7">
        <v>300</v>
      </c>
      <c r="C22" s="7">
        <v>380</v>
      </c>
      <c r="D22" s="7" t="s">
        <v>125</v>
      </c>
      <c r="E22" s="20" t="s">
        <v>126</v>
      </c>
      <c r="F22" s="7" t="s">
        <v>70</v>
      </c>
      <c r="G22" s="23">
        <v>1</v>
      </c>
      <c r="H22" s="22">
        <v>68000</v>
      </c>
      <c r="I22" s="24">
        <v>0.04</v>
      </c>
      <c r="J22" s="17">
        <f t="shared" si="0"/>
        <v>70720</v>
      </c>
      <c r="K22" s="14">
        <v>0.19</v>
      </c>
      <c r="L22" s="17">
        <f t="shared" si="1"/>
        <v>84156.800000000003</v>
      </c>
      <c r="M22" s="17">
        <v>76000</v>
      </c>
      <c r="N22" s="17">
        <f t="shared" si="2"/>
        <v>-5280</v>
      </c>
      <c r="O22" s="18">
        <f t="shared" si="3"/>
        <v>-6.9473684210526312E-2</v>
      </c>
      <c r="P22" s="16" t="str">
        <f t="shared" si="4"/>
        <v>Grün</v>
      </c>
      <c r="Q22" s="12" t="s">
        <v>82</v>
      </c>
      <c r="R22" s="12" t="s">
        <v>32</v>
      </c>
      <c r="S22" s="12" t="s">
        <v>82</v>
      </c>
      <c r="T22" s="12" t="s">
        <v>73</v>
      </c>
      <c r="U22" s="21"/>
    </row>
    <row r="23" spans="1:21" ht="21.95" customHeight="1" x14ac:dyDescent="0.25">
      <c r="A23" s="7" t="s">
        <v>60</v>
      </c>
      <c r="B23" s="7">
        <v>300</v>
      </c>
      <c r="C23" s="7">
        <v>390</v>
      </c>
      <c r="D23" s="7" t="s">
        <v>127</v>
      </c>
      <c r="E23" s="20" t="s">
        <v>128</v>
      </c>
      <c r="F23" s="7" t="s">
        <v>70</v>
      </c>
      <c r="G23" s="23">
        <v>1</v>
      </c>
      <c r="H23" s="22">
        <v>82000</v>
      </c>
      <c r="I23" s="24">
        <v>0.1</v>
      </c>
      <c r="J23" s="17">
        <f t="shared" si="0"/>
        <v>90200</v>
      </c>
      <c r="K23" s="14">
        <v>0.19</v>
      </c>
      <c r="L23" s="17">
        <f t="shared" si="1"/>
        <v>107338</v>
      </c>
      <c r="M23" s="17">
        <v>91000</v>
      </c>
      <c r="N23" s="17">
        <f t="shared" si="2"/>
        <v>-800</v>
      </c>
      <c r="O23" s="18">
        <f t="shared" si="3"/>
        <v>-8.7912087912087912E-3</v>
      </c>
      <c r="P23" s="16" t="str">
        <f t="shared" si="4"/>
        <v>Grün</v>
      </c>
      <c r="Q23" s="12" t="s">
        <v>129</v>
      </c>
      <c r="R23" s="12" t="s">
        <v>32</v>
      </c>
      <c r="S23" s="12" t="s">
        <v>20</v>
      </c>
      <c r="T23" s="12" t="s">
        <v>73</v>
      </c>
      <c r="U23" s="21"/>
    </row>
    <row r="24" spans="1:21" ht="21.95" customHeight="1" x14ac:dyDescent="0.25">
      <c r="A24" s="7" t="s">
        <v>60</v>
      </c>
      <c r="B24" s="7">
        <v>400</v>
      </c>
      <c r="C24" s="7">
        <v>410</v>
      </c>
      <c r="D24" s="7" t="s">
        <v>130</v>
      </c>
      <c r="E24" s="20" t="s">
        <v>131</v>
      </c>
      <c r="F24" s="7" t="s">
        <v>132</v>
      </c>
      <c r="G24" s="23">
        <v>3250</v>
      </c>
      <c r="H24" s="22">
        <v>52</v>
      </c>
      <c r="I24" s="24">
        <v>0.06</v>
      </c>
      <c r="J24" s="17">
        <f t="shared" si="0"/>
        <v>179140</v>
      </c>
      <c r="K24" s="14">
        <v>0.19</v>
      </c>
      <c r="L24" s="17">
        <f t="shared" si="1"/>
        <v>213176.6</v>
      </c>
      <c r="M24" s="17">
        <v>179000</v>
      </c>
      <c r="N24" s="17">
        <f t="shared" si="2"/>
        <v>140</v>
      </c>
      <c r="O24" s="18">
        <f t="shared" si="3"/>
        <v>7.8212290502793292E-4</v>
      </c>
      <c r="P24" s="16" t="str">
        <f t="shared" si="4"/>
        <v>Gelb</v>
      </c>
      <c r="Q24" s="12" t="s">
        <v>133</v>
      </c>
      <c r="R24" s="12" t="s">
        <v>32</v>
      </c>
      <c r="S24" s="12" t="s">
        <v>124</v>
      </c>
      <c r="T24" s="12" t="s">
        <v>66</v>
      </c>
      <c r="U24" s="21"/>
    </row>
    <row r="25" spans="1:21" ht="21.95" customHeight="1" x14ac:dyDescent="0.25">
      <c r="A25" s="7" t="s">
        <v>60</v>
      </c>
      <c r="B25" s="7">
        <v>400</v>
      </c>
      <c r="C25" s="7">
        <v>420</v>
      </c>
      <c r="D25" s="7" t="s">
        <v>134</v>
      </c>
      <c r="E25" s="20" t="s">
        <v>135</v>
      </c>
      <c r="F25" s="7" t="s">
        <v>132</v>
      </c>
      <c r="G25" s="23">
        <v>3250</v>
      </c>
      <c r="H25" s="22">
        <v>88</v>
      </c>
      <c r="I25" s="24">
        <v>0.08</v>
      </c>
      <c r="J25" s="17">
        <f t="shared" si="0"/>
        <v>308880</v>
      </c>
      <c r="K25" s="14">
        <v>0.19</v>
      </c>
      <c r="L25" s="17">
        <f t="shared" si="1"/>
        <v>367567.2</v>
      </c>
      <c r="M25" s="17">
        <v>310000</v>
      </c>
      <c r="N25" s="17">
        <f t="shared" si="2"/>
        <v>-1120</v>
      </c>
      <c r="O25" s="18">
        <f t="shared" si="3"/>
        <v>-3.6129032258064514E-3</v>
      </c>
      <c r="P25" s="16" t="str">
        <f t="shared" si="4"/>
        <v>Grün</v>
      </c>
      <c r="Q25" s="12" t="s">
        <v>136</v>
      </c>
      <c r="R25" s="12" t="s">
        <v>32</v>
      </c>
      <c r="S25" s="12" t="s">
        <v>124</v>
      </c>
      <c r="T25" s="12" t="s">
        <v>66</v>
      </c>
      <c r="U25" s="21"/>
    </row>
    <row r="26" spans="1:21" ht="21.95" customHeight="1" x14ac:dyDescent="0.25">
      <c r="A26" s="7" t="s">
        <v>60</v>
      </c>
      <c r="B26" s="7">
        <v>400</v>
      </c>
      <c r="C26" s="7">
        <v>430</v>
      </c>
      <c r="D26" s="7" t="s">
        <v>137</v>
      </c>
      <c r="E26" s="20" t="s">
        <v>138</v>
      </c>
      <c r="F26" s="7" t="s">
        <v>132</v>
      </c>
      <c r="G26" s="23">
        <v>3250</v>
      </c>
      <c r="H26" s="22">
        <v>95</v>
      </c>
      <c r="I26" s="24">
        <v>7.0000000000000007E-2</v>
      </c>
      <c r="J26" s="17">
        <f t="shared" si="0"/>
        <v>330362.5</v>
      </c>
      <c r="K26" s="14">
        <v>0.19</v>
      </c>
      <c r="L26" s="17">
        <f t="shared" si="1"/>
        <v>393131.38</v>
      </c>
      <c r="M26" s="17">
        <v>332000</v>
      </c>
      <c r="N26" s="17">
        <f t="shared" si="2"/>
        <v>-1637.5</v>
      </c>
      <c r="O26" s="18">
        <f t="shared" si="3"/>
        <v>-4.9322289156626502E-3</v>
      </c>
      <c r="P26" s="16" t="str">
        <f t="shared" si="4"/>
        <v>Grün</v>
      </c>
      <c r="Q26" s="12" t="s">
        <v>136</v>
      </c>
      <c r="R26" s="12" t="s">
        <v>32</v>
      </c>
      <c r="S26" s="12" t="s">
        <v>124</v>
      </c>
      <c r="T26" s="12" t="s">
        <v>73</v>
      </c>
      <c r="U26" s="21" t="s">
        <v>139</v>
      </c>
    </row>
    <row r="27" spans="1:21" ht="21.95" customHeight="1" x14ac:dyDescent="0.25">
      <c r="A27" s="7" t="s">
        <v>60</v>
      </c>
      <c r="B27" s="7">
        <v>400</v>
      </c>
      <c r="C27" s="7">
        <v>440</v>
      </c>
      <c r="D27" s="7" t="s">
        <v>140</v>
      </c>
      <c r="E27" s="20" t="s">
        <v>141</v>
      </c>
      <c r="F27" s="7" t="s">
        <v>132</v>
      </c>
      <c r="G27" s="23">
        <v>3250</v>
      </c>
      <c r="H27" s="22">
        <v>102</v>
      </c>
      <c r="I27" s="24">
        <v>0.06</v>
      </c>
      <c r="J27" s="17">
        <f t="shared" si="0"/>
        <v>351390</v>
      </c>
      <c r="K27" s="14">
        <v>0.19</v>
      </c>
      <c r="L27" s="17">
        <f t="shared" si="1"/>
        <v>418154.1</v>
      </c>
      <c r="M27" s="17">
        <v>346000</v>
      </c>
      <c r="N27" s="17">
        <f t="shared" si="2"/>
        <v>5390</v>
      </c>
      <c r="O27" s="18">
        <f t="shared" si="3"/>
        <v>1.5578034682080924E-2</v>
      </c>
      <c r="P27" s="16" t="str">
        <f t="shared" si="4"/>
        <v>Gelb</v>
      </c>
      <c r="Q27" s="12" t="s">
        <v>133</v>
      </c>
      <c r="R27" s="12" t="s">
        <v>32</v>
      </c>
      <c r="S27" s="12" t="s">
        <v>124</v>
      </c>
      <c r="T27" s="12" t="s">
        <v>66</v>
      </c>
      <c r="U27" s="21"/>
    </row>
    <row r="28" spans="1:21" ht="21.95" customHeight="1" x14ac:dyDescent="0.25">
      <c r="A28" s="7" t="s">
        <v>60</v>
      </c>
      <c r="B28" s="7">
        <v>400</v>
      </c>
      <c r="C28" s="7">
        <v>450</v>
      </c>
      <c r="D28" s="7" t="s">
        <v>142</v>
      </c>
      <c r="E28" s="20" t="s">
        <v>143</v>
      </c>
      <c r="F28" s="7" t="s">
        <v>70</v>
      </c>
      <c r="G28" s="23">
        <v>1</v>
      </c>
      <c r="H28" s="22">
        <v>185000</v>
      </c>
      <c r="I28" s="24">
        <v>0.08</v>
      </c>
      <c r="J28" s="17">
        <f t="shared" si="0"/>
        <v>199800</v>
      </c>
      <c r="K28" s="14">
        <v>0.19</v>
      </c>
      <c r="L28" s="17">
        <f t="shared" si="1"/>
        <v>237762</v>
      </c>
      <c r="M28" s="17">
        <v>196000</v>
      </c>
      <c r="N28" s="17">
        <f t="shared" si="2"/>
        <v>3800</v>
      </c>
      <c r="O28" s="18">
        <f t="shared" si="3"/>
        <v>1.9387755102040816E-2</v>
      </c>
      <c r="P28" s="16" t="str">
        <f t="shared" si="4"/>
        <v>Gelb</v>
      </c>
      <c r="Q28" s="12" t="s">
        <v>123</v>
      </c>
      <c r="R28" s="12" t="s">
        <v>32</v>
      </c>
      <c r="S28" s="12" t="s">
        <v>124</v>
      </c>
      <c r="T28" s="12" t="s">
        <v>73</v>
      </c>
      <c r="U28" s="21"/>
    </row>
    <row r="29" spans="1:21" ht="21.95" customHeight="1" x14ac:dyDescent="0.25">
      <c r="A29" s="7" t="s">
        <v>60</v>
      </c>
      <c r="B29" s="7">
        <v>400</v>
      </c>
      <c r="C29" s="7">
        <v>460</v>
      </c>
      <c r="D29" s="7" t="s">
        <v>144</v>
      </c>
      <c r="E29" s="20" t="s">
        <v>145</v>
      </c>
      <c r="F29" s="7" t="s">
        <v>98</v>
      </c>
      <c r="G29" s="23">
        <v>1</v>
      </c>
      <c r="H29" s="22">
        <v>78000</v>
      </c>
      <c r="I29" s="24">
        <v>0.05</v>
      </c>
      <c r="J29" s="17">
        <f t="shared" si="0"/>
        <v>81900</v>
      </c>
      <c r="K29" s="14">
        <v>0.19</v>
      </c>
      <c r="L29" s="17">
        <f t="shared" si="1"/>
        <v>97461</v>
      </c>
      <c r="M29" s="17">
        <v>83000</v>
      </c>
      <c r="N29" s="17">
        <f t="shared" si="2"/>
        <v>-1100</v>
      </c>
      <c r="O29" s="18">
        <f t="shared" si="3"/>
        <v>-1.3253012048192771E-2</v>
      </c>
      <c r="P29" s="16" t="str">
        <f t="shared" si="4"/>
        <v>Grün</v>
      </c>
      <c r="Q29" s="12" t="s">
        <v>146</v>
      </c>
      <c r="R29" s="12" t="s">
        <v>32</v>
      </c>
      <c r="S29" s="12" t="s">
        <v>124</v>
      </c>
      <c r="T29" s="12" t="s">
        <v>91</v>
      </c>
      <c r="U29" s="21"/>
    </row>
    <row r="30" spans="1:21" ht="21.95" customHeight="1" x14ac:dyDescent="0.25">
      <c r="A30" s="7" t="s">
        <v>60</v>
      </c>
      <c r="B30" s="7">
        <v>400</v>
      </c>
      <c r="C30" s="7">
        <v>470</v>
      </c>
      <c r="D30" s="7" t="s">
        <v>147</v>
      </c>
      <c r="E30" s="20" t="s">
        <v>148</v>
      </c>
      <c r="F30" s="7" t="s">
        <v>70</v>
      </c>
      <c r="G30" s="23">
        <v>1</v>
      </c>
      <c r="H30" s="22">
        <v>95000</v>
      </c>
      <c r="I30" s="24">
        <v>7.0000000000000007E-2</v>
      </c>
      <c r="J30" s="17">
        <f t="shared" si="0"/>
        <v>101650</v>
      </c>
      <c r="K30" s="14">
        <v>0.19</v>
      </c>
      <c r="L30" s="17">
        <f t="shared" si="1"/>
        <v>120963.5</v>
      </c>
      <c r="M30" s="17">
        <v>94000</v>
      </c>
      <c r="N30" s="17">
        <f t="shared" si="2"/>
        <v>7650</v>
      </c>
      <c r="O30" s="18">
        <f t="shared" si="3"/>
        <v>8.1382978723404262E-2</v>
      </c>
      <c r="P30" s="16" t="str">
        <f t="shared" si="4"/>
        <v>Rot</v>
      </c>
      <c r="Q30" s="12" t="s">
        <v>149</v>
      </c>
      <c r="R30" s="12" t="s">
        <v>32</v>
      </c>
      <c r="S30" s="12" t="s">
        <v>150</v>
      </c>
      <c r="T30" s="12" t="s">
        <v>151</v>
      </c>
      <c r="U30" s="21" t="s">
        <v>152</v>
      </c>
    </row>
    <row r="31" spans="1:21" ht="21.95" customHeight="1" x14ac:dyDescent="0.25">
      <c r="A31" s="7" t="s">
        <v>60</v>
      </c>
      <c r="B31" s="7">
        <v>400</v>
      </c>
      <c r="C31" s="7">
        <v>480</v>
      </c>
      <c r="D31" s="7" t="s">
        <v>153</v>
      </c>
      <c r="E31" s="20" t="s">
        <v>154</v>
      </c>
      <c r="F31" s="7" t="s">
        <v>70</v>
      </c>
      <c r="G31" s="23">
        <v>1</v>
      </c>
      <c r="H31" s="22">
        <v>112000</v>
      </c>
      <c r="I31" s="24">
        <v>0.06</v>
      </c>
      <c r="J31" s="17">
        <f t="shared" si="0"/>
        <v>118720</v>
      </c>
      <c r="K31" s="14">
        <v>0.19</v>
      </c>
      <c r="L31" s="17">
        <f t="shared" si="1"/>
        <v>141276.79999999999</v>
      </c>
      <c r="M31" s="17">
        <v>120000</v>
      </c>
      <c r="N31" s="17">
        <f t="shared" si="2"/>
        <v>-1280</v>
      </c>
      <c r="O31" s="18">
        <f t="shared" si="3"/>
        <v>-1.0666666666666666E-2</v>
      </c>
      <c r="P31" s="16" t="str">
        <f t="shared" si="4"/>
        <v>Grün</v>
      </c>
      <c r="Q31" s="12" t="s">
        <v>136</v>
      </c>
      <c r="R31" s="12" t="s">
        <v>32</v>
      </c>
      <c r="S31" s="12" t="s">
        <v>124</v>
      </c>
      <c r="T31" s="12" t="s">
        <v>73</v>
      </c>
      <c r="U31" s="21"/>
    </row>
    <row r="32" spans="1:21" ht="21.95" customHeight="1" x14ac:dyDescent="0.25">
      <c r="A32" s="7" t="s">
        <v>60</v>
      </c>
      <c r="B32" s="7">
        <v>400</v>
      </c>
      <c r="C32" s="7">
        <v>490</v>
      </c>
      <c r="D32" s="7" t="s">
        <v>155</v>
      </c>
      <c r="E32" s="20" t="s">
        <v>156</v>
      </c>
      <c r="F32" s="7" t="s">
        <v>70</v>
      </c>
      <c r="G32" s="23">
        <v>1</v>
      </c>
      <c r="H32" s="22">
        <v>38000</v>
      </c>
      <c r="I32" s="24">
        <v>0.05</v>
      </c>
      <c r="J32" s="17">
        <f t="shared" si="0"/>
        <v>39900</v>
      </c>
      <c r="K32" s="14">
        <v>0.19</v>
      </c>
      <c r="L32" s="17">
        <f t="shared" si="1"/>
        <v>47481</v>
      </c>
      <c r="M32" s="17">
        <v>41000</v>
      </c>
      <c r="N32" s="17">
        <f t="shared" si="2"/>
        <v>-1100</v>
      </c>
      <c r="O32" s="18">
        <f t="shared" si="3"/>
        <v>-2.6829268292682926E-2</v>
      </c>
      <c r="P32" s="16" t="str">
        <f t="shared" si="4"/>
        <v>Grün</v>
      </c>
      <c r="Q32" s="12" t="s">
        <v>157</v>
      </c>
      <c r="R32" s="12" t="s">
        <v>32</v>
      </c>
      <c r="S32" s="12" t="s">
        <v>124</v>
      </c>
      <c r="T32" s="12" t="s">
        <v>73</v>
      </c>
      <c r="U32" s="21"/>
    </row>
    <row r="33" spans="1:21" ht="21.95" customHeight="1" x14ac:dyDescent="0.25">
      <c r="A33" s="7" t="s">
        <v>60</v>
      </c>
      <c r="B33" s="7">
        <v>500</v>
      </c>
      <c r="C33" s="7">
        <v>510</v>
      </c>
      <c r="D33" s="7" t="s">
        <v>158</v>
      </c>
      <c r="E33" s="20" t="s">
        <v>159</v>
      </c>
      <c r="F33" s="7" t="s">
        <v>103</v>
      </c>
      <c r="G33" s="23">
        <v>1900</v>
      </c>
      <c r="H33" s="22">
        <v>18</v>
      </c>
      <c r="I33" s="24">
        <v>7.0000000000000007E-2</v>
      </c>
      <c r="J33" s="17">
        <f t="shared" si="0"/>
        <v>36594</v>
      </c>
      <c r="K33" s="14">
        <v>0.19</v>
      </c>
      <c r="L33" s="17">
        <f t="shared" si="1"/>
        <v>43546.86</v>
      </c>
      <c r="M33" s="17">
        <v>36000</v>
      </c>
      <c r="N33" s="17">
        <f t="shared" si="2"/>
        <v>594</v>
      </c>
      <c r="O33" s="18">
        <f t="shared" si="3"/>
        <v>1.6500000000000001E-2</v>
      </c>
      <c r="P33" s="16" t="str">
        <f t="shared" si="4"/>
        <v>Gelb</v>
      </c>
      <c r="Q33" s="12" t="s">
        <v>160</v>
      </c>
      <c r="R33" s="12" t="s">
        <v>32</v>
      </c>
      <c r="S33" s="12" t="s">
        <v>82</v>
      </c>
      <c r="T33" s="12" t="s">
        <v>91</v>
      </c>
      <c r="U33" s="21"/>
    </row>
    <row r="34" spans="1:21" ht="21.95" customHeight="1" x14ac:dyDescent="0.25">
      <c r="A34" s="7" t="s">
        <v>60</v>
      </c>
      <c r="B34" s="7">
        <v>500</v>
      </c>
      <c r="C34" s="7">
        <v>520</v>
      </c>
      <c r="D34" s="7" t="s">
        <v>106</v>
      </c>
      <c r="E34" s="20" t="s">
        <v>161</v>
      </c>
      <c r="F34" s="7" t="s">
        <v>63</v>
      </c>
      <c r="G34" s="23">
        <v>1850</v>
      </c>
      <c r="H34" s="22">
        <v>42</v>
      </c>
      <c r="I34" s="24">
        <v>0.06</v>
      </c>
      <c r="J34" s="17">
        <f t="shared" si="0"/>
        <v>82362</v>
      </c>
      <c r="K34" s="14">
        <v>0.19</v>
      </c>
      <c r="L34" s="17">
        <f t="shared" si="1"/>
        <v>98010.78</v>
      </c>
      <c r="M34" s="17">
        <v>81000</v>
      </c>
      <c r="N34" s="17">
        <f t="shared" si="2"/>
        <v>1362</v>
      </c>
      <c r="O34" s="18">
        <f t="shared" si="3"/>
        <v>1.6814814814814814E-2</v>
      </c>
      <c r="P34" s="16" t="str">
        <f t="shared" si="4"/>
        <v>Gelb</v>
      </c>
      <c r="Q34" s="12" t="s">
        <v>160</v>
      </c>
      <c r="R34" s="12" t="s">
        <v>32</v>
      </c>
      <c r="S34" s="12" t="s">
        <v>82</v>
      </c>
      <c r="T34" s="12" t="s">
        <v>66</v>
      </c>
      <c r="U34" s="21"/>
    </row>
    <row r="35" spans="1:21" ht="21.95" customHeight="1" x14ac:dyDescent="0.25">
      <c r="A35" s="7" t="s">
        <v>60</v>
      </c>
      <c r="B35" s="7">
        <v>500</v>
      </c>
      <c r="C35" s="7">
        <v>530</v>
      </c>
      <c r="D35" s="7" t="s">
        <v>162</v>
      </c>
      <c r="E35" s="20" t="s">
        <v>163</v>
      </c>
      <c r="F35" s="7" t="s">
        <v>63</v>
      </c>
      <c r="G35" s="23">
        <v>1850</v>
      </c>
      <c r="H35" s="22">
        <v>58</v>
      </c>
      <c r="I35" s="24">
        <v>0.06</v>
      </c>
      <c r="J35" s="17">
        <f t="shared" si="0"/>
        <v>113738</v>
      </c>
      <c r="K35" s="14">
        <v>0.19</v>
      </c>
      <c r="L35" s="17">
        <f t="shared" si="1"/>
        <v>135348.22</v>
      </c>
      <c r="M35" s="17">
        <v>110000</v>
      </c>
      <c r="N35" s="17">
        <f t="shared" si="2"/>
        <v>3738</v>
      </c>
      <c r="O35" s="18">
        <f t="shared" si="3"/>
        <v>3.3981818181818182E-2</v>
      </c>
      <c r="P35" s="16" t="str">
        <f t="shared" si="4"/>
        <v>Gelb</v>
      </c>
      <c r="Q35" s="12" t="s">
        <v>108</v>
      </c>
      <c r="R35" s="12" t="s">
        <v>32</v>
      </c>
      <c r="S35" s="12" t="s">
        <v>82</v>
      </c>
      <c r="T35" s="12" t="s">
        <v>66</v>
      </c>
      <c r="U35" s="21"/>
    </row>
    <row r="36" spans="1:21" ht="21.95" customHeight="1" x14ac:dyDescent="0.25">
      <c r="A36" s="7" t="s">
        <v>60</v>
      </c>
      <c r="B36" s="7">
        <v>500</v>
      </c>
      <c r="C36" s="7">
        <v>540</v>
      </c>
      <c r="D36" s="7" t="s">
        <v>164</v>
      </c>
      <c r="E36" s="20" t="s">
        <v>165</v>
      </c>
      <c r="F36" s="7" t="s">
        <v>70</v>
      </c>
      <c r="G36" s="23">
        <v>1</v>
      </c>
      <c r="H36" s="22">
        <v>72000</v>
      </c>
      <c r="I36" s="24">
        <v>7.0000000000000007E-2</v>
      </c>
      <c r="J36" s="17">
        <f t="shared" si="0"/>
        <v>77040</v>
      </c>
      <c r="K36" s="14">
        <v>0.19</v>
      </c>
      <c r="L36" s="17">
        <f t="shared" si="1"/>
        <v>91677.6</v>
      </c>
      <c r="M36" s="17">
        <v>76000</v>
      </c>
      <c r="N36" s="17">
        <f t="shared" si="2"/>
        <v>1040</v>
      </c>
      <c r="O36" s="18">
        <f t="shared" si="3"/>
        <v>1.368421052631579E-2</v>
      </c>
      <c r="P36" s="16" t="str">
        <f t="shared" si="4"/>
        <v>Gelb</v>
      </c>
      <c r="Q36" s="12" t="s">
        <v>82</v>
      </c>
      <c r="R36" s="12" t="s">
        <v>32</v>
      </c>
      <c r="S36" s="12" t="s">
        <v>82</v>
      </c>
      <c r="T36" s="12" t="s">
        <v>73</v>
      </c>
      <c r="U36" s="21"/>
    </row>
    <row r="37" spans="1:21" ht="21.95" customHeight="1" x14ac:dyDescent="0.25">
      <c r="A37" s="7" t="s">
        <v>60</v>
      </c>
      <c r="B37" s="7">
        <v>500</v>
      </c>
      <c r="C37" s="7">
        <v>550</v>
      </c>
      <c r="D37" s="7" t="s">
        <v>166</v>
      </c>
      <c r="E37" s="20" t="s">
        <v>167</v>
      </c>
      <c r="F37" s="7" t="s">
        <v>70</v>
      </c>
      <c r="G37" s="23">
        <v>1</v>
      </c>
      <c r="H37" s="22">
        <v>68000</v>
      </c>
      <c r="I37" s="24">
        <v>0.08</v>
      </c>
      <c r="J37" s="17">
        <f t="shared" si="0"/>
        <v>73440</v>
      </c>
      <c r="K37" s="14">
        <v>0.19</v>
      </c>
      <c r="L37" s="17">
        <f t="shared" si="1"/>
        <v>87393.600000000006</v>
      </c>
      <c r="M37" s="17">
        <v>73000</v>
      </c>
      <c r="N37" s="17">
        <f t="shared" si="2"/>
        <v>440</v>
      </c>
      <c r="O37" s="18">
        <f t="shared" si="3"/>
        <v>6.0273972602739728E-3</v>
      </c>
      <c r="P37" s="16" t="str">
        <f t="shared" si="4"/>
        <v>Gelb</v>
      </c>
      <c r="Q37" s="12" t="s">
        <v>168</v>
      </c>
      <c r="R37" s="12" t="s">
        <v>32</v>
      </c>
      <c r="S37" s="12" t="s">
        <v>124</v>
      </c>
      <c r="T37" s="12" t="s">
        <v>73</v>
      </c>
      <c r="U37" s="21"/>
    </row>
    <row r="38" spans="1:21" ht="21.95" customHeight="1" x14ac:dyDescent="0.25">
      <c r="A38" s="7" t="s">
        <v>60</v>
      </c>
      <c r="B38" s="7">
        <v>500</v>
      </c>
      <c r="C38" s="7">
        <v>560</v>
      </c>
      <c r="D38" s="7" t="s">
        <v>169</v>
      </c>
      <c r="E38" s="20" t="s">
        <v>170</v>
      </c>
      <c r="F38" s="7" t="s">
        <v>70</v>
      </c>
      <c r="G38" s="23">
        <v>1</v>
      </c>
      <c r="H38" s="22">
        <v>24000</v>
      </c>
      <c r="I38" s="24">
        <v>0.05</v>
      </c>
      <c r="J38" s="17">
        <f t="shared" si="0"/>
        <v>25200</v>
      </c>
      <c r="K38" s="14">
        <v>0.19</v>
      </c>
      <c r="L38" s="17">
        <f t="shared" si="1"/>
        <v>29988</v>
      </c>
      <c r="M38" s="17">
        <v>26000</v>
      </c>
      <c r="N38" s="17">
        <f t="shared" si="2"/>
        <v>-800</v>
      </c>
      <c r="O38" s="18">
        <f t="shared" si="3"/>
        <v>-3.0769230769230771E-2</v>
      </c>
      <c r="P38" s="16" t="str">
        <f t="shared" si="4"/>
        <v>Grün</v>
      </c>
      <c r="Q38" s="12" t="s">
        <v>160</v>
      </c>
      <c r="R38" s="12" t="s">
        <v>32</v>
      </c>
      <c r="S38" s="12" t="s">
        <v>82</v>
      </c>
      <c r="T38" s="12" t="s">
        <v>73</v>
      </c>
      <c r="U38" s="21"/>
    </row>
    <row r="39" spans="1:21" ht="21.95" customHeight="1" x14ac:dyDescent="0.25">
      <c r="A39" s="7" t="s">
        <v>60</v>
      </c>
      <c r="B39" s="7">
        <v>500</v>
      </c>
      <c r="C39" s="7">
        <v>570</v>
      </c>
      <c r="D39" s="7" t="s">
        <v>171</v>
      </c>
      <c r="E39" s="20" t="s">
        <v>172</v>
      </c>
      <c r="F39" s="7" t="s">
        <v>63</v>
      </c>
      <c r="G39" s="23">
        <v>900</v>
      </c>
      <c r="H39" s="22">
        <v>36</v>
      </c>
      <c r="I39" s="24">
        <v>0.08</v>
      </c>
      <c r="J39" s="17">
        <f t="shared" ref="J39:J61" si="5">IF($A39="Nein",0,ROUND($G39*$H39*(1+$I39),2))</f>
        <v>34992</v>
      </c>
      <c r="K39" s="14">
        <v>0.19</v>
      </c>
      <c r="L39" s="17">
        <f t="shared" ref="L39:L61" si="6">ROUND($J39*(1+$K39),2)</f>
        <v>41640.480000000003</v>
      </c>
      <c r="M39" s="17">
        <v>35000</v>
      </c>
      <c r="N39" s="17">
        <f t="shared" ref="N39:N61" si="7">$J39-$M39</f>
        <v>-8</v>
      </c>
      <c r="O39" s="18">
        <f t="shared" ref="O39:O61" si="8">IFERROR($N39/$M39,0)</f>
        <v>-2.2857142857142857E-4</v>
      </c>
      <c r="P39" s="16" t="str">
        <f t="shared" ref="P39:P61" si="9">IF($M39=0,"Kein Budget",IF($N39&lt;=0,"Grün",IF($O39&lt;=5%,"Gelb","Rot")))</f>
        <v>Grün</v>
      </c>
      <c r="Q39" s="12" t="s">
        <v>160</v>
      </c>
      <c r="R39" s="12" t="s">
        <v>32</v>
      </c>
      <c r="S39" s="12" t="s">
        <v>82</v>
      </c>
      <c r="T39" s="12" t="s">
        <v>66</v>
      </c>
      <c r="U39" s="21"/>
    </row>
    <row r="40" spans="1:21" ht="21.95" customHeight="1" x14ac:dyDescent="0.25">
      <c r="A40" s="7" t="s">
        <v>95</v>
      </c>
      <c r="B40" s="7">
        <v>500</v>
      </c>
      <c r="C40" s="7">
        <v>580</v>
      </c>
      <c r="D40" s="7" t="s">
        <v>173</v>
      </c>
      <c r="E40" s="20" t="s">
        <v>174</v>
      </c>
      <c r="F40" s="7" t="s">
        <v>70</v>
      </c>
      <c r="G40" s="23">
        <v>1</v>
      </c>
      <c r="H40" s="22">
        <v>22000</v>
      </c>
      <c r="I40" s="24">
        <v>0</v>
      </c>
      <c r="J40" s="17">
        <f t="shared" si="5"/>
        <v>0</v>
      </c>
      <c r="K40" s="14">
        <v>0.19</v>
      </c>
      <c r="L40" s="17">
        <f t="shared" si="6"/>
        <v>0</v>
      </c>
      <c r="M40" s="17">
        <v>0</v>
      </c>
      <c r="N40" s="17">
        <f t="shared" si="7"/>
        <v>0</v>
      </c>
      <c r="O40" s="18">
        <f t="shared" si="8"/>
        <v>0</v>
      </c>
      <c r="P40" s="16" t="str">
        <f t="shared" si="9"/>
        <v>Kein Budget</v>
      </c>
      <c r="Q40" s="12" t="s">
        <v>99</v>
      </c>
      <c r="R40" s="12" t="s">
        <v>32</v>
      </c>
      <c r="S40" s="12" t="s">
        <v>10</v>
      </c>
      <c r="T40" s="12" t="s">
        <v>73</v>
      </c>
      <c r="U40" s="21" t="s">
        <v>175</v>
      </c>
    </row>
    <row r="41" spans="1:21" ht="21.95" customHeight="1" x14ac:dyDescent="0.25">
      <c r="A41" s="7" t="s">
        <v>60</v>
      </c>
      <c r="B41" s="7">
        <v>500</v>
      </c>
      <c r="C41" s="7">
        <v>590</v>
      </c>
      <c r="D41" s="7" t="s">
        <v>176</v>
      </c>
      <c r="E41" s="20" t="s">
        <v>177</v>
      </c>
      <c r="F41" s="7" t="s">
        <v>70</v>
      </c>
      <c r="G41" s="23">
        <v>1</v>
      </c>
      <c r="H41" s="22">
        <v>18000</v>
      </c>
      <c r="I41" s="24">
        <v>0.05</v>
      </c>
      <c r="J41" s="17">
        <f t="shared" si="5"/>
        <v>18900</v>
      </c>
      <c r="K41" s="14">
        <v>0.19</v>
      </c>
      <c r="L41" s="17">
        <f t="shared" si="6"/>
        <v>22491</v>
      </c>
      <c r="M41" s="17">
        <v>19000</v>
      </c>
      <c r="N41" s="17">
        <f t="shared" si="7"/>
        <v>-100</v>
      </c>
      <c r="O41" s="18">
        <f t="shared" si="8"/>
        <v>-5.263157894736842E-3</v>
      </c>
      <c r="P41" s="16" t="str">
        <f t="shared" si="9"/>
        <v>Grün</v>
      </c>
      <c r="Q41" s="12" t="s">
        <v>129</v>
      </c>
      <c r="R41" s="12" t="s">
        <v>32</v>
      </c>
      <c r="S41" s="12" t="s">
        <v>20</v>
      </c>
      <c r="T41" s="12" t="s">
        <v>73</v>
      </c>
      <c r="U41" s="21"/>
    </row>
    <row r="42" spans="1:21" ht="21.95" customHeight="1" x14ac:dyDescent="0.25">
      <c r="A42" s="7" t="s">
        <v>60</v>
      </c>
      <c r="B42" s="7">
        <v>600</v>
      </c>
      <c r="C42" s="7">
        <v>610</v>
      </c>
      <c r="D42" s="7" t="s">
        <v>178</v>
      </c>
      <c r="E42" s="20" t="s">
        <v>179</v>
      </c>
      <c r="F42" s="7" t="s">
        <v>180</v>
      </c>
      <c r="G42" s="23">
        <v>120</v>
      </c>
      <c r="H42" s="22">
        <v>850</v>
      </c>
      <c r="I42" s="24">
        <v>0.03</v>
      </c>
      <c r="J42" s="17">
        <f t="shared" si="5"/>
        <v>105060</v>
      </c>
      <c r="K42" s="14">
        <v>0.19</v>
      </c>
      <c r="L42" s="17">
        <f t="shared" si="6"/>
        <v>125021.4</v>
      </c>
      <c r="M42" s="17">
        <v>110000</v>
      </c>
      <c r="N42" s="17">
        <f t="shared" si="7"/>
        <v>-4940</v>
      </c>
      <c r="O42" s="18">
        <f t="shared" si="8"/>
        <v>-4.4909090909090912E-2</v>
      </c>
      <c r="P42" s="16" t="str">
        <f t="shared" si="9"/>
        <v>Grün</v>
      </c>
      <c r="Q42" s="12" t="s">
        <v>181</v>
      </c>
      <c r="R42" s="12" t="s">
        <v>32</v>
      </c>
      <c r="S42" s="12" t="s">
        <v>10</v>
      </c>
      <c r="T42" s="12" t="s">
        <v>73</v>
      </c>
      <c r="U42" s="21"/>
    </row>
    <row r="43" spans="1:21" ht="21.95" customHeight="1" x14ac:dyDescent="0.25">
      <c r="A43" s="7" t="s">
        <v>60</v>
      </c>
      <c r="B43" s="7">
        <v>600</v>
      </c>
      <c r="C43" s="7">
        <v>620</v>
      </c>
      <c r="D43" s="7" t="s">
        <v>182</v>
      </c>
      <c r="E43" s="20" t="s">
        <v>183</v>
      </c>
      <c r="F43" s="7" t="s">
        <v>70</v>
      </c>
      <c r="G43" s="23">
        <v>1</v>
      </c>
      <c r="H43" s="22">
        <v>64000</v>
      </c>
      <c r="I43" s="24">
        <v>0.05</v>
      </c>
      <c r="J43" s="17">
        <f t="shared" si="5"/>
        <v>67200</v>
      </c>
      <c r="K43" s="14">
        <v>0.19</v>
      </c>
      <c r="L43" s="17">
        <f t="shared" si="6"/>
        <v>79968</v>
      </c>
      <c r="M43" s="17">
        <v>62000</v>
      </c>
      <c r="N43" s="17">
        <f t="shared" si="7"/>
        <v>5200</v>
      </c>
      <c r="O43" s="18">
        <f t="shared" si="8"/>
        <v>8.387096774193549E-2</v>
      </c>
      <c r="P43" s="16" t="str">
        <f t="shared" si="9"/>
        <v>Rot</v>
      </c>
      <c r="Q43" s="12" t="s">
        <v>181</v>
      </c>
      <c r="R43" s="12" t="s">
        <v>32</v>
      </c>
      <c r="S43" s="12" t="s">
        <v>10</v>
      </c>
      <c r="T43" s="12" t="s">
        <v>151</v>
      </c>
      <c r="U43" s="21" t="s">
        <v>184</v>
      </c>
    </row>
    <row r="44" spans="1:21" ht="21.95" customHeight="1" x14ac:dyDescent="0.25">
      <c r="A44" s="7" t="s">
        <v>60</v>
      </c>
      <c r="B44" s="7">
        <v>600</v>
      </c>
      <c r="C44" s="7">
        <v>630</v>
      </c>
      <c r="D44" s="7" t="s">
        <v>185</v>
      </c>
      <c r="E44" s="20" t="s">
        <v>186</v>
      </c>
      <c r="F44" s="7" t="s">
        <v>180</v>
      </c>
      <c r="G44" s="23">
        <v>120</v>
      </c>
      <c r="H44" s="22">
        <v>720</v>
      </c>
      <c r="I44" s="24">
        <v>0.04</v>
      </c>
      <c r="J44" s="17">
        <f t="shared" si="5"/>
        <v>89856</v>
      </c>
      <c r="K44" s="14">
        <v>0.19</v>
      </c>
      <c r="L44" s="17">
        <f t="shared" si="6"/>
        <v>106928.64</v>
      </c>
      <c r="M44" s="17">
        <v>92000</v>
      </c>
      <c r="N44" s="17">
        <f t="shared" si="7"/>
        <v>-2144</v>
      </c>
      <c r="O44" s="18">
        <f t="shared" si="8"/>
        <v>-2.3304347826086955E-2</v>
      </c>
      <c r="P44" s="16" t="str">
        <f t="shared" si="9"/>
        <v>Grün</v>
      </c>
      <c r="Q44" s="12" t="s">
        <v>187</v>
      </c>
      <c r="R44" s="12" t="s">
        <v>32</v>
      </c>
      <c r="S44" s="12" t="s">
        <v>150</v>
      </c>
      <c r="T44" s="12" t="s">
        <v>66</v>
      </c>
      <c r="U44" s="21"/>
    </row>
    <row r="45" spans="1:21" ht="21.95" customHeight="1" x14ac:dyDescent="0.25">
      <c r="A45" s="7" t="s">
        <v>60</v>
      </c>
      <c r="B45" s="7">
        <v>600</v>
      </c>
      <c r="C45" s="7">
        <v>640</v>
      </c>
      <c r="D45" s="7" t="s">
        <v>188</v>
      </c>
      <c r="E45" s="20" t="s">
        <v>189</v>
      </c>
      <c r="F45" s="7" t="s">
        <v>70</v>
      </c>
      <c r="G45" s="23">
        <v>1</v>
      </c>
      <c r="H45" s="22">
        <v>25000</v>
      </c>
      <c r="I45" s="24">
        <v>0</v>
      </c>
      <c r="J45" s="17">
        <f t="shared" si="5"/>
        <v>25000</v>
      </c>
      <c r="K45" s="14">
        <v>0.19</v>
      </c>
      <c r="L45" s="17">
        <f t="shared" si="6"/>
        <v>29750</v>
      </c>
      <c r="M45" s="17">
        <v>25000</v>
      </c>
      <c r="N45" s="17">
        <f t="shared" si="7"/>
        <v>0</v>
      </c>
      <c r="O45" s="18">
        <f t="shared" si="8"/>
        <v>0</v>
      </c>
      <c r="P45" s="16" t="str">
        <f t="shared" si="9"/>
        <v>Grün</v>
      </c>
      <c r="Q45" s="12" t="s">
        <v>10</v>
      </c>
      <c r="R45" s="12" t="s">
        <v>32</v>
      </c>
      <c r="S45" s="12" t="s">
        <v>10</v>
      </c>
      <c r="T45" s="12" t="s">
        <v>73</v>
      </c>
      <c r="U45" s="21"/>
    </row>
    <row r="46" spans="1:21" ht="21.95" customHeight="1" x14ac:dyDescent="0.25">
      <c r="A46" s="7" t="s">
        <v>60</v>
      </c>
      <c r="B46" s="7">
        <v>600</v>
      </c>
      <c r="C46" s="7">
        <v>690</v>
      </c>
      <c r="D46" s="7" t="s">
        <v>190</v>
      </c>
      <c r="E46" s="20" t="s">
        <v>191</v>
      </c>
      <c r="F46" s="7" t="s">
        <v>70</v>
      </c>
      <c r="G46" s="23">
        <v>1</v>
      </c>
      <c r="H46" s="22">
        <v>28000</v>
      </c>
      <c r="I46" s="24">
        <v>0.05</v>
      </c>
      <c r="J46" s="17">
        <f t="shared" si="5"/>
        <v>29400</v>
      </c>
      <c r="K46" s="14">
        <v>0.19</v>
      </c>
      <c r="L46" s="17">
        <f t="shared" si="6"/>
        <v>34986</v>
      </c>
      <c r="M46" s="17">
        <v>30000</v>
      </c>
      <c r="N46" s="17">
        <f t="shared" si="7"/>
        <v>-600</v>
      </c>
      <c r="O46" s="18">
        <f t="shared" si="8"/>
        <v>-0.02</v>
      </c>
      <c r="P46" s="16" t="str">
        <f t="shared" si="9"/>
        <v>Grün</v>
      </c>
      <c r="Q46" s="12" t="s">
        <v>82</v>
      </c>
      <c r="R46" s="12" t="s">
        <v>32</v>
      </c>
      <c r="S46" s="12" t="s">
        <v>82</v>
      </c>
      <c r="T46" s="12" t="s">
        <v>73</v>
      </c>
      <c r="U46" s="21"/>
    </row>
    <row r="47" spans="1:21" ht="21.95" customHeight="1" x14ac:dyDescent="0.25">
      <c r="A47" s="7" t="s">
        <v>60</v>
      </c>
      <c r="B47" s="7">
        <v>700</v>
      </c>
      <c r="C47" s="7">
        <v>710</v>
      </c>
      <c r="D47" s="7" t="s">
        <v>192</v>
      </c>
      <c r="E47" s="20" t="s">
        <v>193</v>
      </c>
      <c r="F47" s="7" t="s">
        <v>70</v>
      </c>
      <c r="G47" s="23">
        <v>1</v>
      </c>
      <c r="H47" s="22">
        <v>95000</v>
      </c>
      <c r="I47" s="24">
        <v>0</v>
      </c>
      <c r="J47" s="17">
        <f t="shared" si="5"/>
        <v>95000</v>
      </c>
      <c r="K47" s="14">
        <v>0.19</v>
      </c>
      <c r="L47" s="17">
        <f t="shared" si="6"/>
        <v>113050</v>
      </c>
      <c r="M47" s="17">
        <v>98000</v>
      </c>
      <c r="N47" s="17">
        <f t="shared" si="7"/>
        <v>-3000</v>
      </c>
      <c r="O47" s="18">
        <f t="shared" si="8"/>
        <v>-3.0612244897959183E-2</v>
      </c>
      <c r="P47" s="16" t="str">
        <f t="shared" si="9"/>
        <v>Grün</v>
      </c>
      <c r="Q47" s="12" t="s">
        <v>194</v>
      </c>
      <c r="R47" s="12" t="s">
        <v>32</v>
      </c>
      <c r="S47" s="12" t="s">
        <v>20</v>
      </c>
      <c r="T47" s="12" t="s">
        <v>91</v>
      </c>
      <c r="U47" s="21"/>
    </row>
    <row r="48" spans="1:21" ht="21.95" customHeight="1" x14ac:dyDescent="0.25">
      <c r="A48" s="7" t="s">
        <v>60</v>
      </c>
      <c r="B48" s="7">
        <v>700</v>
      </c>
      <c r="C48" s="7">
        <v>720</v>
      </c>
      <c r="D48" s="7" t="s">
        <v>195</v>
      </c>
      <c r="E48" s="20" t="s">
        <v>196</v>
      </c>
      <c r="F48" s="7" t="s">
        <v>70</v>
      </c>
      <c r="G48" s="23">
        <v>1</v>
      </c>
      <c r="H48" s="22">
        <v>72000</v>
      </c>
      <c r="I48" s="24">
        <v>0.05</v>
      </c>
      <c r="J48" s="17">
        <f t="shared" si="5"/>
        <v>75600</v>
      </c>
      <c r="K48" s="14">
        <v>0.19</v>
      </c>
      <c r="L48" s="17">
        <f t="shared" si="6"/>
        <v>89964</v>
      </c>
      <c r="M48" s="17">
        <v>76000</v>
      </c>
      <c r="N48" s="17">
        <f t="shared" si="7"/>
        <v>-400</v>
      </c>
      <c r="O48" s="18">
        <f t="shared" si="8"/>
        <v>-5.263157894736842E-3</v>
      </c>
      <c r="P48" s="16" t="str">
        <f t="shared" si="9"/>
        <v>Grün</v>
      </c>
      <c r="Q48" s="12" t="s">
        <v>197</v>
      </c>
      <c r="R48" s="12" t="s">
        <v>32</v>
      </c>
      <c r="S48" s="12" t="s">
        <v>20</v>
      </c>
      <c r="T48" s="12" t="s">
        <v>66</v>
      </c>
      <c r="U48" s="21"/>
    </row>
    <row r="49" spans="1:21" ht="21.95" customHeight="1" x14ac:dyDescent="0.25">
      <c r="A49" s="7" t="s">
        <v>60</v>
      </c>
      <c r="B49" s="7">
        <v>700</v>
      </c>
      <c r="C49" s="7">
        <v>730</v>
      </c>
      <c r="D49" s="7" t="s">
        <v>198</v>
      </c>
      <c r="E49" s="20" t="s">
        <v>199</v>
      </c>
      <c r="F49" s="7" t="s">
        <v>70</v>
      </c>
      <c r="G49" s="23">
        <v>1</v>
      </c>
      <c r="H49" s="22">
        <v>455000</v>
      </c>
      <c r="I49" s="24">
        <v>0</v>
      </c>
      <c r="J49" s="17">
        <f t="shared" si="5"/>
        <v>455000</v>
      </c>
      <c r="K49" s="14">
        <v>0.19</v>
      </c>
      <c r="L49" s="17">
        <f t="shared" si="6"/>
        <v>541450</v>
      </c>
      <c r="M49" s="17">
        <v>450000</v>
      </c>
      <c r="N49" s="17">
        <f t="shared" si="7"/>
        <v>5000</v>
      </c>
      <c r="O49" s="18">
        <f t="shared" si="8"/>
        <v>1.1111111111111112E-2</v>
      </c>
      <c r="P49" s="16" t="str">
        <f t="shared" si="9"/>
        <v>Gelb</v>
      </c>
      <c r="Q49" s="12" t="s">
        <v>200</v>
      </c>
      <c r="R49" s="12" t="s">
        <v>32</v>
      </c>
      <c r="S49" s="12" t="s">
        <v>82</v>
      </c>
      <c r="T49" s="12" t="s">
        <v>91</v>
      </c>
      <c r="U49" s="21"/>
    </row>
    <row r="50" spans="1:21" ht="21.95" customHeight="1" x14ac:dyDescent="0.25">
      <c r="A50" s="7" t="s">
        <v>60</v>
      </c>
      <c r="B50" s="7">
        <v>700</v>
      </c>
      <c r="C50" s="7">
        <v>740</v>
      </c>
      <c r="D50" s="7" t="s">
        <v>201</v>
      </c>
      <c r="E50" s="20" t="s">
        <v>202</v>
      </c>
      <c r="F50" s="7" t="s">
        <v>70</v>
      </c>
      <c r="G50" s="23">
        <v>1</v>
      </c>
      <c r="H50" s="22">
        <v>385000</v>
      </c>
      <c r="I50" s="24">
        <v>0.03</v>
      </c>
      <c r="J50" s="17">
        <f t="shared" si="5"/>
        <v>396550</v>
      </c>
      <c r="K50" s="14">
        <v>0.19</v>
      </c>
      <c r="L50" s="17">
        <f t="shared" si="6"/>
        <v>471894.5</v>
      </c>
      <c r="M50" s="17">
        <v>390000</v>
      </c>
      <c r="N50" s="17">
        <f t="shared" si="7"/>
        <v>6550</v>
      </c>
      <c r="O50" s="18">
        <f t="shared" si="8"/>
        <v>1.6794871794871796E-2</v>
      </c>
      <c r="P50" s="16" t="str">
        <f t="shared" si="9"/>
        <v>Gelb</v>
      </c>
      <c r="Q50" s="12" t="s">
        <v>203</v>
      </c>
      <c r="R50" s="12" t="s">
        <v>32</v>
      </c>
      <c r="S50" s="12" t="s">
        <v>20</v>
      </c>
      <c r="T50" s="12" t="s">
        <v>66</v>
      </c>
      <c r="U50" s="21"/>
    </row>
    <row r="51" spans="1:21" ht="21.95" customHeight="1" x14ac:dyDescent="0.25">
      <c r="A51" s="7" t="s">
        <v>60</v>
      </c>
      <c r="B51" s="7">
        <v>700</v>
      </c>
      <c r="C51" s="7">
        <v>750</v>
      </c>
      <c r="D51" s="7" t="s">
        <v>204</v>
      </c>
      <c r="E51" s="20" t="s">
        <v>205</v>
      </c>
      <c r="F51" s="7" t="s">
        <v>70</v>
      </c>
      <c r="G51" s="23">
        <v>1</v>
      </c>
      <c r="H51" s="22">
        <v>18000</v>
      </c>
      <c r="I51" s="24">
        <v>0</v>
      </c>
      <c r="J51" s="17">
        <f t="shared" si="5"/>
        <v>18000</v>
      </c>
      <c r="K51" s="14">
        <v>0.19</v>
      </c>
      <c r="L51" s="17">
        <f t="shared" si="6"/>
        <v>21420</v>
      </c>
      <c r="M51" s="17">
        <v>20000</v>
      </c>
      <c r="N51" s="17">
        <f t="shared" si="7"/>
        <v>-2000</v>
      </c>
      <c r="O51" s="18">
        <f t="shared" si="8"/>
        <v>-0.1</v>
      </c>
      <c r="P51" s="16" t="str">
        <f t="shared" si="9"/>
        <v>Grün</v>
      </c>
      <c r="Q51" s="12" t="s">
        <v>10</v>
      </c>
      <c r="R51" s="12" t="s">
        <v>32</v>
      </c>
      <c r="S51" s="12" t="s">
        <v>10</v>
      </c>
      <c r="T51" s="12" t="s">
        <v>73</v>
      </c>
      <c r="U51" s="21"/>
    </row>
    <row r="52" spans="1:21" ht="21.95" customHeight="1" x14ac:dyDescent="0.25">
      <c r="A52" s="7" t="s">
        <v>60</v>
      </c>
      <c r="B52" s="7">
        <v>700</v>
      </c>
      <c r="C52" s="7">
        <v>760</v>
      </c>
      <c r="D52" s="7" t="s">
        <v>206</v>
      </c>
      <c r="E52" s="20" t="s">
        <v>207</v>
      </c>
      <c r="F52" s="7" t="s">
        <v>70</v>
      </c>
      <c r="G52" s="23">
        <v>1</v>
      </c>
      <c r="H52" s="22">
        <v>69000</v>
      </c>
      <c r="I52" s="24">
        <v>0.04</v>
      </c>
      <c r="J52" s="17">
        <f t="shared" si="5"/>
        <v>71760</v>
      </c>
      <c r="K52" s="14">
        <v>0.19</v>
      </c>
      <c r="L52" s="17">
        <f t="shared" si="6"/>
        <v>85394.4</v>
      </c>
      <c r="M52" s="17">
        <v>73000</v>
      </c>
      <c r="N52" s="17">
        <f t="shared" si="7"/>
        <v>-1240</v>
      </c>
      <c r="O52" s="18">
        <f t="shared" si="8"/>
        <v>-1.6986301369863014E-2</v>
      </c>
      <c r="P52" s="16" t="str">
        <f t="shared" si="9"/>
        <v>Grün</v>
      </c>
      <c r="Q52" s="12" t="s">
        <v>129</v>
      </c>
      <c r="R52" s="12" t="s">
        <v>32</v>
      </c>
      <c r="S52" s="12" t="s">
        <v>72</v>
      </c>
      <c r="T52" s="12" t="s">
        <v>73</v>
      </c>
      <c r="U52" s="21"/>
    </row>
    <row r="53" spans="1:21" ht="21.95" customHeight="1" x14ac:dyDescent="0.25">
      <c r="A53" s="7" t="s">
        <v>60</v>
      </c>
      <c r="B53" s="7">
        <v>700</v>
      </c>
      <c r="C53" s="7">
        <v>790</v>
      </c>
      <c r="D53" s="7" t="s">
        <v>208</v>
      </c>
      <c r="E53" s="20" t="s">
        <v>209</v>
      </c>
      <c r="F53" s="7" t="s">
        <v>70</v>
      </c>
      <c r="G53" s="23">
        <v>1</v>
      </c>
      <c r="H53" s="22">
        <v>42000</v>
      </c>
      <c r="I53" s="24">
        <v>0</v>
      </c>
      <c r="J53" s="17">
        <f t="shared" si="5"/>
        <v>42000</v>
      </c>
      <c r="K53" s="14">
        <v>0.19</v>
      </c>
      <c r="L53" s="17">
        <f t="shared" si="6"/>
        <v>49980</v>
      </c>
      <c r="M53" s="17">
        <v>45000</v>
      </c>
      <c r="N53" s="17">
        <f t="shared" si="7"/>
        <v>-3000</v>
      </c>
      <c r="O53" s="18">
        <f t="shared" si="8"/>
        <v>-6.6666666666666666E-2</v>
      </c>
      <c r="P53" s="16" t="str">
        <f t="shared" si="9"/>
        <v>Grün</v>
      </c>
      <c r="Q53" s="12" t="s">
        <v>72</v>
      </c>
      <c r="R53" s="12" t="s">
        <v>32</v>
      </c>
      <c r="S53" s="12" t="s">
        <v>72</v>
      </c>
      <c r="T53" s="12" t="s">
        <v>73</v>
      </c>
      <c r="U53" s="21"/>
    </row>
    <row r="54" spans="1:21" ht="21.95" customHeight="1" x14ac:dyDescent="0.25">
      <c r="A54" s="7" t="s">
        <v>60</v>
      </c>
      <c r="B54" s="7">
        <v>800</v>
      </c>
      <c r="C54" s="7">
        <v>810</v>
      </c>
      <c r="D54" s="7" t="s">
        <v>210</v>
      </c>
      <c r="E54" s="20" t="s">
        <v>211</v>
      </c>
      <c r="F54" s="7" t="s">
        <v>70</v>
      </c>
      <c r="G54" s="23">
        <v>1</v>
      </c>
      <c r="H54" s="22">
        <v>55000</v>
      </c>
      <c r="I54" s="24">
        <v>0</v>
      </c>
      <c r="J54" s="17">
        <f t="shared" si="5"/>
        <v>55000</v>
      </c>
      <c r="K54" s="14">
        <v>0.19</v>
      </c>
      <c r="L54" s="17">
        <f t="shared" si="6"/>
        <v>65450</v>
      </c>
      <c r="M54" s="17">
        <v>57000</v>
      </c>
      <c r="N54" s="17">
        <f t="shared" si="7"/>
        <v>-2000</v>
      </c>
      <c r="O54" s="18">
        <f t="shared" si="8"/>
        <v>-3.5087719298245612E-2</v>
      </c>
      <c r="P54" s="16" t="str">
        <f t="shared" si="9"/>
        <v>Grün</v>
      </c>
      <c r="Q54" s="12" t="s">
        <v>212</v>
      </c>
      <c r="R54" s="12" t="s">
        <v>32</v>
      </c>
      <c r="S54" s="12" t="s">
        <v>72</v>
      </c>
      <c r="T54" s="12" t="s">
        <v>73</v>
      </c>
      <c r="U54" s="21"/>
    </row>
    <row r="55" spans="1:21" ht="21.95" customHeight="1" x14ac:dyDescent="0.25">
      <c r="A55" s="7" t="s">
        <v>60</v>
      </c>
      <c r="B55" s="7">
        <v>800</v>
      </c>
      <c r="C55" s="7">
        <v>820</v>
      </c>
      <c r="D55" s="7" t="s">
        <v>213</v>
      </c>
      <c r="E55" s="20" t="s">
        <v>214</v>
      </c>
      <c r="F55" s="7" t="s">
        <v>215</v>
      </c>
      <c r="G55" s="23">
        <v>18</v>
      </c>
      <c r="H55" s="22">
        <v>9000</v>
      </c>
      <c r="I55" s="24">
        <v>0</v>
      </c>
      <c r="J55" s="17">
        <f t="shared" si="5"/>
        <v>162000</v>
      </c>
      <c r="K55" s="14">
        <v>0</v>
      </c>
      <c r="L55" s="17">
        <f t="shared" si="6"/>
        <v>162000</v>
      </c>
      <c r="M55" s="17">
        <v>160000</v>
      </c>
      <c r="N55" s="17">
        <f t="shared" si="7"/>
        <v>2000</v>
      </c>
      <c r="O55" s="18">
        <f t="shared" si="8"/>
        <v>1.2500000000000001E-2</v>
      </c>
      <c r="P55" s="16" t="str">
        <f t="shared" si="9"/>
        <v>Gelb</v>
      </c>
      <c r="Q55" s="12" t="s">
        <v>212</v>
      </c>
      <c r="R55" s="12" t="s">
        <v>32</v>
      </c>
      <c r="S55" s="12" t="s">
        <v>72</v>
      </c>
      <c r="T55" s="12" t="s">
        <v>66</v>
      </c>
      <c r="U55" s="21"/>
    </row>
    <row r="56" spans="1:21" ht="21.95" customHeight="1" x14ac:dyDescent="0.25">
      <c r="A56" s="7" t="s">
        <v>60</v>
      </c>
      <c r="B56" s="7">
        <v>800</v>
      </c>
      <c r="C56" s="7">
        <v>830</v>
      </c>
      <c r="D56" s="7" t="s">
        <v>216</v>
      </c>
      <c r="E56" s="20" t="s">
        <v>217</v>
      </c>
      <c r="F56" s="7" t="s">
        <v>70</v>
      </c>
      <c r="G56" s="23">
        <v>1</v>
      </c>
      <c r="H56" s="22">
        <v>35000</v>
      </c>
      <c r="I56" s="24">
        <v>0</v>
      </c>
      <c r="J56" s="17">
        <f t="shared" si="5"/>
        <v>35000</v>
      </c>
      <c r="K56" s="14">
        <v>0</v>
      </c>
      <c r="L56" s="17">
        <f t="shared" si="6"/>
        <v>35000</v>
      </c>
      <c r="M56" s="17">
        <v>35000</v>
      </c>
      <c r="N56" s="17">
        <f t="shared" si="7"/>
        <v>0</v>
      </c>
      <c r="O56" s="18">
        <f t="shared" si="8"/>
        <v>0</v>
      </c>
      <c r="P56" s="16" t="str">
        <f t="shared" si="9"/>
        <v>Grün</v>
      </c>
      <c r="Q56" s="12" t="s">
        <v>212</v>
      </c>
      <c r="R56" s="12" t="s">
        <v>32</v>
      </c>
      <c r="S56" s="12" t="s">
        <v>10</v>
      </c>
      <c r="T56" s="12" t="s">
        <v>73</v>
      </c>
      <c r="U56" s="21"/>
    </row>
    <row r="57" spans="1:21" ht="21.95" customHeight="1" x14ac:dyDescent="0.25">
      <c r="A57" s="7" t="s">
        <v>95</v>
      </c>
      <c r="B57" s="7">
        <v>800</v>
      </c>
      <c r="C57" s="7">
        <v>840</v>
      </c>
      <c r="D57" s="7" t="s">
        <v>218</v>
      </c>
      <c r="E57" s="20" t="s">
        <v>219</v>
      </c>
      <c r="F57" s="7" t="s">
        <v>70</v>
      </c>
      <c r="G57" s="23">
        <v>1</v>
      </c>
      <c r="H57" s="22">
        <v>12000</v>
      </c>
      <c r="I57" s="24">
        <v>0</v>
      </c>
      <c r="J57" s="17">
        <f t="shared" si="5"/>
        <v>0</v>
      </c>
      <c r="K57" s="14">
        <v>0.19</v>
      </c>
      <c r="L57" s="17">
        <f t="shared" si="6"/>
        <v>0</v>
      </c>
      <c r="M57" s="17">
        <v>0</v>
      </c>
      <c r="N57" s="17">
        <f t="shared" si="7"/>
        <v>0</v>
      </c>
      <c r="O57" s="18">
        <f t="shared" si="8"/>
        <v>0</v>
      </c>
      <c r="P57" s="16" t="str">
        <f t="shared" si="9"/>
        <v>Kein Budget</v>
      </c>
      <c r="Q57" s="12" t="s">
        <v>99</v>
      </c>
      <c r="R57" s="12" t="s">
        <v>32</v>
      </c>
      <c r="S57" s="12" t="s">
        <v>72</v>
      </c>
      <c r="T57" s="12" t="s">
        <v>73</v>
      </c>
      <c r="U57" s="21" t="s">
        <v>220</v>
      </c>
    </row>
    <row r="58" spans="1:21" ht="21.95" customHeight="1" x14ac:dyDescent="0.25">
      <c r="A58" s="7" t="s">
        <v>60</v>
      </c>
      <c r="B58" s="7">
        <v>800</v>
      </c>
      <c r="C58" s="7">
        <v>890</v>
      </c>
      <c r="D58" s="7" t="s">
        <v>221</v>
      </c>
      <c r="E58" s="20" t="s">
        <v>222</v>
      </c>
      <c r="F58" s="7" t="s">
        <v>70</v>
      </c>
      <c r="G58" s="23">
        <v>1</v>
      </c>
      <c r="H58" s="22">
        <v>22000</v>
      </c>
      <c r="I58" s="24">
        <v>0</v>
      </c>
      <c r="J58" s="17">
        <f t="shared" si="5"/>
        <v>22000</v>
      </c>
      <c r="K58" s="14">
        <v>0.19</v>
      </c>
      <c r="L58" s="17">
        <f t="shared" si="6"/>
        <v>26180</v>
      </c>
      <c r="M58" s="17">
        <v>25000</v>
      </c>
      <c r="N58" s="17">
        <f t="shared" si="7"/>
        <v>-3000</v>
      </c>
      <c r="O58" s="18">
        <f t="shared" si="8"/>
        <v>-0.12</v>
      </c>
      <c r="P58" s="16" t="str">
        <f t="shared" si="9"/>
        <v>Grün</v>
      </c>
      <c r="Q58" s="12" t="s">
        <v>72</v>
      </c>
      <c r="R58" s="12" t="s">
        <v>32</v>
      </c>
      <c r="S58" s="12" t="s">
        <v>72</v>
      </c>
      <c r="T58" s="12" t="s">
        <v>73</v>
      </c>
      <c r="U58" s="21"/>
    </row>
    <row r="59" spans="1:21" ht="21.95" customHeight="1" x14ac:dyDescent="0.25">
      <c r="A59" s="7" t="s">
        <v>60</v>
      </c>
      <c r="B59" s="7">
        <v>300</v>
      </c>
      <c r="C59" s="7">
        <v>333</v>
      </c>
      <c r="D59" s="7" t="s">
        <v>223</v>
      </c>
      <c r="E59" s="20" t="s">
        <v>224</v>
      </c>
      <c r="F59" s="7" t="s">
        <v>70</v>
      </c>
      <c r="G59" s="23">
        <v>1</v>
      </c>
      <c r="H59" s="22">
        <v>12000</v>
      </c>
      <c r="I59" s="24">
        <v>0</v>
      </c>
      <c r="J59" s="17">
        <f t="shared" si="5"/>
        <v>12000</v>
      </c>
      <c r="K59" s="14">
        <v>0.19</v>
      </c>
      <c r="L59" s="17">
        <f t="shared" si="6"/>
        <v>14280</v>
      </c>
      <c r="M59" s="17">
        <v>0</v>
      </c>
      <c r="N59" s="17">
        <f t="shared" si="7"/>
        <v>12000</v>
      </c>
      <c r="O59" s="18">
        <f t="shared" si="8"/>
        <v>0</v>
      </c>
      <c r="P59" s="16" t="str">
        <f t="shared" si="9"/>
        <v>Kein Budget</v>
      </c>
      <c r="Q59" s="12" t="s">
        <v>225</v>
      </c>
      <c r="R59" s="12" t="s">
        <v>32</v>
      </c>
      <c r="S59" s="12" t="s">
        <v>82</v>
      </c>
      <c r="T59" s="12" t="s">
        <v>73</v>
      </c>
      <c r="U59" s="21" t="s">
        <v>226</v>
      </c>
    </row>
    <row r="60" spans="1:21" ht="21.95" customHeight="1" x14ac:dyDescent="0.25">
      <c r="A60" s="7" t="s">
        <v>60</v>
      </c>
      <c r="B60" s="7">
        <v>400</v>
      </c>
      <c r="C60" s="7">
        <v>499</v>
      </c>
      <c r="D60" s="7" t="s">
        <v>227</v>
      </c>
      <c r="E60" s="20" t="s">
        <v>228</v>
      </c>
      <c r="F60" s="7" t="s">
        <v>70</v>
      </c>
      <c r="G60" s="23">
        <v>1</v>
      </c>
      <c r="H60" s="22">
        <v>45000</v>
      </c>
      <c r="I60" s="24">
        <v>0</v>
      </c>
      <c r="J60" s="17">
        <f t="shared" si="5"/>
        <v>45000</v>
      </c>
      <c r="K60" s="14">
        <v>0.19</v>
      </c>
      <c r="L60" s="17">
        <f t="shared" si="6"/>
        <v>53550</v>
      </c>
      <c r="M60" s="17">
        <v>50000</v>
      </c>
      <c r="N60" s="17">
        <f t="shared" si="7"/>
        <v>-5000</v>
      </c>
      <c r="O60" s="18">
        <f t="shared" si="8"/>
        <v>-0.1</v>
      </c>
      <c r="P60" s="16" t="str">
        <f t="shared" si="9"/>
        <v>Grün</v>
      </c>
      <c r="Q60" s="12" t="s">
        <v>229</v>
      </c>
      <c r="R60" s="12" t="s">
        <v>32</v>
      </c>
      <c r="S60" s="12" t="s">
        <v>124</v>
      </c>
      <c r="T60" s="12" t="s">
        <v>73</v>
      </c>
      <c r="U60" s="21" t="s">
        <v>230</v>
      </c>
    </row>
    <row r="61" spans="1:21" ht="21.95" customHeight="1" x14ac:dyDescent="0.25">
      <c r="A61" s="7" t="s">
        <v>60</v>
      </c>
      <c r="B61" s="7">
        <v>500</v>
      </c>
      <c r="C61" s="7">
        <v>599</v>
      </c>
      <c r="D61" s="7" t="s">
        <v>227</v>
      </c>
      <c r="E61" s="20" t="s">
        <v>231</v>
      </c>
      <c r="F61" s="7" t="s">
        <v>70</v>
      </c>
      <c r="G61" s="23">
        <v>1</v>
      </c>
      <c r="H61" s="22">
        <v>15000</v>
      </c>
      <c r="I61" s="24">
        <v>0</v>
      </c>
      <c r="J61" s="17">
        <f t="shared" si="5"/>
        <v>15000</v>
      </c>
      <c r="K61" s="14">
        <v>0.19</v>
      </c>
      <c r="L61" s="17">
        <f t="shared" si="6"/>
        <v>17850</v>
      </c>
      <c r="M61" s="17">
        <v>18000</v>
      </c>
      <c r="N61" s="17">
        <f t="shared" si="7"/>
        <v>-3000</v>
      </c>
      <c r="O61" s="18">
        <f t="shared" si="8"/>
        <v>-0.16666666666666666</v>
      </c>
      <c r="P61" s="16" t="str">
        <f t="shared" si="9"/>
        <v>Grün</v>
      </c>
      <c r="Q61" s="12" t="s">
        <v>229</v>
      </c>
      <c r="R61" s="12" t="s">
        <v>32</v>
      </c>
      <c r="S61" s="12" t="s">
        <v>82</v>
      </c>
      <c r="T61" s="12" t="s">
        <v>73</v>
      </c>
      <c r="U61" s="21" t="s">
        <v>230</v>
      </c>
    </row>
    <row r="62" spans="1:21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3" spans="1:21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</row>
    <row r="64" spans="1:21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</row>
    <row r="65" spans="1:21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</row>
    <row r="66" spans="1:21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</row>
    <row r="67" spans="1:21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</row>
    <row r="68" spans="1:21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</row>
    <row r="69" spans="1:21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</row>
    <row r="70" spans="1:21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</row>
    <row r="71" spans="1:21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</row>
    <row r="72" spans="1:21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99" spans="1:2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</sheetData>
  <mergeCells count="2">
    <mergeCell ref="A1:U1"/>
    <mergeCell ref="A2:U2"/>
  </mergeCells>
  <conditionalFormatting sqref="A7:U150">
    <cfRule type="expression" dxfId="16" priority="7">
      <formula>$A7="Nein"</formula>
    </cfRule>
  </conditionalFormatting>
  <conditionalFormatting sqref="N7:N150">
    <cfRule type="cellIs" dxfId="15" priority="5" operator="greaterThan">
      <formula>0</formula>
    </cfRule>
    <cfRule type="cellIs" dxfId="14" priority="6" operator="lessThanOrEqual">
      <formula>0</formula>
    </cfRule>
  </conditionalFormatting>
  <conditionalFormatting sqref="P7:P150">
    <cfRule type="containsText" dxfId="13" priority="1" operator="containsText" text="Grün"/>
    <cfRule type="containsText" dxfId="12" priority="2" operator="containsText" text="Gelb"/>
    <cfRule type="containsText" dxfId="11" priority="3" operator="containsText" text="Rot"/>
    <cfRule type="containsText" dxfId="10" priority="4" operator="containsText" text="Kein Budget"/>
  </conditionalFormatting>
  <dataValidations count="7">
    <dataValidation type="list" sqref="A7:A150" xr:uid="{00000000-0002-0000-0100-000000000000}">
      <formula1>"Ja,Nein"</formula1>
    </dataValidation>
    <dataValidation type="list" allowBlank="1" sqref="B7:B150" xr:uid="{00000000-0002-0000-0100-000001000000}">
      <formula1>"100,200,300,400,500,600,700,800"</formula1>
    </dataValidation>
    <dataValidation type="list" allowBlank="1" sqref="F7:F150" xr:uid="{00000000-0002-0000-0100-000002000000}">
      <formula1>"pauschal,Stück,m,m²,m³,kg,t,h,Tag,m² BGF,Arbeitsplatz,Monat"</formula1>
    </dataValidation>
    <dataValidation type="list" sqref="K7:K150" xr:uid="{00000000-0002-0000-0100-000003000000}">
      <formula1>"0%,7%,19%"</formula1>
    </dataValidation>
    <dataValidation type="list" allowBlank="1" sqref="R7:R150" xr:uid="{00000000-0002-0000-0100-000004000000}">
      <formula1>"LPH 1,LPH 2,LPH 3,LPH 4,LPH 5,LPH 6,LPH 7,LPH 8,LPH 9"</formula1>
    </dataValidation>
    <dataValidation type="list" allowBlank="1" sqref="S7:S150" xr:uid="{00000000-0002-0000-0100-000005000000}">
      <formula1>"Projektleitung,Architektur,TGA,Tragwerksplanung,Bauherr,Controlling,Extern"</formula1>
    </dataValidation>
    <dataValidation type="list" allowBlank="1" sqref="T7:T150" xr:uid="{00000000-0002-0000-0100-000006000000}">
      <formula1>"Offen,In Prüfung,Freigegeben,Nachtrag,Erledigt"</formula1>
    </dataValidation>
  </dataValidation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60"/>
  <sheetViews>
    <sheetView tabSelected="1" workbookViewId="0">
      <selection sqref="A1:J1"/>
    </sheetView>
  </sheetViews>
  <sheetFormatPr baseColWidth="10" defaultColWidth="9" defaultRowHeight="15" x14ac:dyDescent="0.25"/>
  <cols>
    <col min="1" max="1" width="10" customWidth="1"/>
    <col min="2" max="2" width="34" customWidth="1"/>
    <col min="3" max="5" width="16" customWidth="1"/>
    <col min="6" max="6" width="17" customWidth="1"/>
    <col min="7" max="7" width="13" customWidth="1"/>
    <col min="8" max="8" width="18" customWidth="1"/>
    <col min="9" max="9" width="16" customWidth="1"/>
    <col min="10" max="10" width="14" customWidth="1"/>
    <col min="11" max="11" width="3" customWidth="1"/>
    <col min="12" max="17" width="14" customWidth="1"/>
  </cols>
  <sheetData>
    <row r="1" spans="1:17" ht="21.95" customHeight="1" x14ac:dyDescent="0.35">
      <c r="A1" s="29" t="s">
        <v>232</v>
      </c>
      <c r="B1" s="29"/>
      <c r="C1" s="29"/>
      <c r="D1" s="29"/>
      <c r="E1" s="29"/>
      <c r="F1" s="29"/>
      <c r="G1" s="29"/>
      <c r="H1" s="29"/>
      <c r="I1" s="29"/>
      <c r="J1" s="29"/>
      <c r="K1" s="1"/>
      <c r="L1" s="1"/>
      <c r="M1" s="1"/>
      <c r="N1" s="1"/>
      <c r="O1" s="1"/>
      <c r="P1" s="1"/>
      <c r="Q1" s="1"/>
    </row>
    <row r="2" spans="1:17" ht="15" customHeight="1" x14ac:dyDescent="0.25">
      <c r="A2" s="30" t="s">
        <v>233</v>
      </c>
      <c r="B2" s="30"/>
      <c r="C2" s="30"/>
      <c r="D2" s="30"/>
      <c r="E2" s="30"/>
      <c r="F2" s="30"/>
      <c r="G2" s="30"/>
      <c r="H2" s="30"/>
      <c r="I2" s="30"/>
      <c r="J2" s="30"/>
      <c r="K2" s="1"/>
      <c r="L2" s="1"/>
      <c r="M2" s="1"/>
      <c r="N2" s="1"/>
      <c r="O2" s="1"/>
      <c r="P2" s="1"/>
      <c r="Q2" s="1"/>
    </row>
    <row r="3" spans="1:17" ht="15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ht="15" customHeight="1" x14ac:dyDescent="0.25">
      <c r="A4" s="31" t="s">
        <v>3</v>
      </c>
      <c r="B4" s="31"/>
      <c r="C4" s="31"/>
      <c r="D4" s="31" t="s">
        <v>234</v>
      </c>
      <c r="E4" s="31"/>
      <c r="F4" s="3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1:17" ht="15" customHeight="1" x14ac:dyDescent="0.25">
      <c r="A5" s="11" t="s">
        <v>6</v>
      </c>
      <c r="B5" s="17">
        <f>SUM(C18:C25)</f>
        <v>8540490</v>
      </c>
      <c r="C5" s="1"/>
      <c r="D5" s="11" t="s">
        <v>36</v>
      </c>
      <c r="E5" s="25">
        <f>Deckblatt!$B$18</f>
        <v>3250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1:17" ht="15" customHeight="1" x14ac:dyDescent="0.25">
      <c r="A6" s="11" t="s">
        <v>12</v>
      </c>
      <c r="B6" s="17">
        <f>SUM(E18:E25)</f>
        <v>8496000</v>
      </c>
      <c r="C6" s="1"/>
      <c r="D6" s="11" t="s">
        <v>37</v>
      </c>
      <c r="E6" s="25">
        <f>Deckblatt!$B$19</f>
        <v>2100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17" ht="15" customHeight="1" x14ac:dyDescent="0.25">
      <c r="A7" s="11" t="s">
        <v>9</v>
      </c>
      <c r="B7" s="17">
        <f>SUM(D18:D25)</f>
        <v>10125753.109999999</v>
      </c>
      <c r="C7" s="1"/>
      <c r="D7" s="11" t="s">
        <v>38</v>
      </c>
      <c r="E7" s="25">
        <f>Deckblatt!$B$20</f>
        <v>5800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17" ht="15" customHeight="1" x14ac:dyDescent="0.25">
      <c r="A8" s="11" t="s">
        <v>235</v>
      </c>
      <c r="B8" s="17">
        <f>B5-B6</f>
        <v>44490</v>
      </c>
      <c r="C8" s="1"/>
      <c r="D8" s="11" t="s">
        <v>39</v>
      </c>
      <c r="E8" s="25">
        <f>Deckblatt!$B$21</f>
        <v>2400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spans="1:17" ht="15" customHeight="1" x14ac:dyDescent="0.25">
      <c r="A9" s="11" t="s">
        <v>236</v>
      </c>
      <c r="B9" s="18">
        <f>IFERROR(B8/B6,0)</f>
        <v>5.2365819209039552E-3</v>
      </c>
      <c r="C9" s="1"/>
      <c r="D9" s="11" t="s">
        <v>237</v>
      </c>
      <c r="E9" s="17">
        <f>IFERROR(B10/Deckblatt!$B$18,0)</f>
        <v>1471.3470769230769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spans="1:17" ht="15" customHeight="1" x14ac:dyDescent="0.25">
      <c r="A10" s="11" t="s">
        <v>238</v>
      </c>
      <c r="B10" s="17">
        <f>C20+C21</f>
        <v>4781878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spans="1:17" ht="15" customHeight="1" x14ac:dyDescent="0.25">
      <c r="A11" s="11" t="s">
        <v>239</v>
      </c>
      <c r="B11" s="17">
        <f>SUM(C19:C23)</f>
        <v>5784820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spans="1:17" ht="15" customHeight="1" x14ac:dyDescent="0.25">
      <c r="A12" s="11" t="s">
        <v>240</v>
      </c>
      <c r="B12" s="17">
        <f>C24</f>
        <v>1153910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17" ht="15" customHeight="1" x14ac:dyDescent="0.25">
      <c r="A13" s="11" t="s">
        <v>241</v>
      </c>
      <c r="B13" s="17">
        <f>C25</f>
        <v>274000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17" ht="1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17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1:17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1:17" ht="33.950000000000003" customHeight="1" x14ac:dyDescent="0.25">
      <c r="A17" s="2" t="s">
        <v>242</v>
      </c>
      <c r="B17" s="2" t="s">
        <v>47</v>
      </c>
      <c r="C17" s="2" t="s">
        <v>53</v>
      </c>
      <c r="D17" s="2" t="s">
        <v>55</v>
      </c>
      <c r="E17" s="2" t="s">
        <v>56</v>
      </c>
      <c r="F17" s="2" t="s">
        <v>15</v>
      </c>
      <c r="G17" s="2" t="s">
        <v>18</v>
      </c>
      <c r="H17" s="2" t="s">
        <v>243</v>
      </c>
      <c r="I17" s="2" t="s">
        <v>108</v>
      </c>
      <c r="J17" s="2" t="s">
        <v>57</v>
      </c>
      <c r="K17" s="1"/>
      <c r="L17" s="1"/>
      <c r="M17" s="1"/>
      <c r="N17" s="1"/>
      <c r="O17" s="1"/>
      <c r="P17" s="1"/>
      <c r="Q17" s="1"/>
    </row>
    <row r="18" spans="1:17" ht="15" customHeight="1" x14ac:dyDescent="0.25">
      <c r="A18" s="7">
        <v>100</v>
      </c>
      <c r="B18" s="7" t="s">
        <v>244</v>
      </c>
      <c r="C18" s="17">
        <f>SUMIFS(Kostenberechnung!$J:$J,Kostenberechnung!$B:$B,$A18)</f>
        <v>1327760</v>
      </c>
      <c r="D18" s="17">
        <f>SUMIFS(Kostenberechnung!$L:$L,Kostenberechnung!$B:$B,$A18)</f>
        <v>1580034.4</v>
      </c>
      <c r="E18" s="17">
        <f>SUMIFS(Kostenberechnung!$M:$M,Kostenberechnung!$B:$B,$A18)</f>
        <v>1336000</v>
      </c>
      <c r="F18" s="17">
        <f t="shared" ref="F18:F26" si="0">C18-E18</f>
        <v>-8240</v>
      </c>
      <c r="G18" s="18">
        <f t="shared" ref="G18:G26" si="1">IFERROR(F18/E18,0)</f>
        <v>-6.1676646706586829E-3</v>
      </c>
      <c r="H18" s="18">
        <f t="shared" ref="H18:H26" si="2">IFERROR(C18/$B$5,0)</f>
        <v>0.15546648962764431</v>
      </c>
      <c r="I18" s="17">
        <f>IF($A18=100,IF(Deckblatt!$B$20&gt;0,C18/Deckblatt!$B$20,""),IF($A18=200,IF(Deckblatt!$B$20&gt;0,C18/Deckblatt!$B$20,""),IF($A18=500,IF(Deckblatt!$B$21&gt;0,C18/Deckblatt!$B$21,""),IF(Deckblatt!$B$18&gt;0,C18/Deckblatt!$B$18,""))))</f>
        <v>228.92413793103449</v>
      </c>
      <c r="J18" s="16" t="str">
        <f t="shared" ref="J18:J26" si="3">IF(E18=0,"Kein Budget",IF(F18&lt;=0,"Grün",IF(G18&lt;=5%,"Gelb","Rot")))</f>
        <v>Grün</v>
      </c>
      <c r="K18" s="1"/>
      <c r="L18" s="1"/>
      <c r="M18" s="1"/>
      <c r="N18" s="1"/>
      <c r="O18" s="1"/>
      <c r="P18" s="1"/>
      <c r="Q18" s="1"/>
    </row>
    <row r="19" spans="1:17" ht="15" customHeight="1" x14ac:dyDescent="0.25">
      <c r="A19" s="7">
        <v>200</v>
      </c>
      <c r="B19" s="7" t="s">
        <v>245</v>
      </c>
      <c r="C19" s="17">
        <f>SUMIFS(Kostenberechnung!$J:$J,Kostenberechnung!$B:$B,$A19)</f>
        <v>209160</v>
      </c>
      <c r="D19" s="17">
        <f>SUMIFS(Kostenberechnung!$L:$L,Kostenberechnung!$B:$B,$A19)</f>
        <v>248900.40000000002</v>
      </c>
      <c r="E19" s="17">
        <f>SUMIFS(Kostenberechnung!$M:$M,Kostenberechnung!$B:$B,$A19)</f>
        <v>216000</v>
      </c>
      <c r="F19" s="17">
        <f t="shared" si="0"/>
        <v>-6840</v>
      </c>
      <c r="G19" s="18">
        <f t="shared" si="1"/>
        <v>-3.1666666666666669E-2</v>
      </c>
      <c r="H19" s="18">
        <f t="shared" si="2"/>
        <v>2.4490398091912759E-2</v>
      </c>
      <c r="I19" s="17">
        <f>IF($A19=100,IF(Deckblatt!$B$20&gt;0,C19/Deckblatt!$B$20,""),IF($A19=200,IF(Deckblatt!$B$20&gt;0,C19/Deckblatt!$B$20,""),IF($A19=500,IF(Deckblatt!$B$21&gt;0,C19/Deckblatt!$B$21,""),IF(Deckblatt!$B$18&gt;0,C19/Deckblatt!$B$18,""))))</f>
        <v>36.062068965517241</v>
      </c>
      <c r="J19" s="16" t="str">
        <f t="shared" si="3"/>
        <v>Grün</v>
      </c>
      <c r="K19" s="1"/>
      <c r="L19" s="1"/>
      <c r="M19" s="1"/>
      <c r="N19" s="1"/>
      <c r="O19" s="1"/>
      <c r="P19" s="1"/>
      <c r="Q19" s="1"/>
    </row>
    <row r="20" spans="1:17" ht="15" customHeight="1" x14ac:dyDescent="0.25">
      <c r="A20" s="7">
        <v>300</v>
      </c>
      <c r="B20" s="7" t="s">
        <v>246</v>
      </c>
      <c r="C20" s="17">
        <f>SUMIFS(Kostenberechnung!$J:$J,Kostenberechnung!$B:$B,$A20)</f>
        <v>3025135.5</v>
      </c>
      <c r="D20" s="17">
        <f>SUMIFS(Kostenberechnung!$L:$L,Kostenberechnung!$B:$B,$A20)</f>
        <v>3599911.2499999995</v>
      </c>
      <c r="E20" s="17">
        <f>SUMIFS(Kostenberechnung!$M:$M,Kostenberechnung!$B:$B,$A20)</f>
        <v>2971000</v>
      </c>
      <c r="F20" s="17">
        <f t="shared" si="0"/>
        <v>54135.5</v>
      </c>
      <c r="G20" s="18">
        <f t="shared" si="1"/>
        <v>1.8221305957590039E-2</v>
      </c>
      <c r="H20" s="18">
        <f t="shared" si="2"/>
        <v>0.35421099960306729</v>
      </c>
      <c r="I20" s="17">
        <f>IF($A20=100,IF(Deckblatt!$B$20&gt;0,C20/Deckblatt!$B$20,""),IF($A20=200,IF(Deckblatt!$B$20&gt;0,C20/Deckblatt!$B$20,""),IF($A20=500,IF(Deckblatt!$B$21&gt;0,C20/Deckblatt!$B$21,""),IF(Deckblatt!$B$18&gt;0,C20/Deckblatt!$B$18,""))))</f>
        <v>930.81092307692313</v>
      </c>
      <c r="J20" s="16" t="str">
        <f t="shared" si="3"/>
        <v>Gelb</v>
      </c>
      <c r="K20" s="1"/>
      <c r="L20" s="1"/>
      <c r="M20" s="1"/>
      <c r="N20" s="1"/>
      <c r="O20" s="1"/>
      <c r="P20" s="1"/>
      <c r="Q20" s="1"/>
    </row>
    <row r="21" spans="1:17" ht="15" customHeight="1" x14ac:dyDescent="0.25">
      <c r="A21" s="7">
        <v>400</v>
      </c>
      <c r="B21" s="7" t="s">
        <v>247</v>
      </c>
      <c r="C21" s="17">
        <f>SUMIFS(Kostenberechnung!$J:$J,Kostenberechnung!$B:$B,$A21)</f>
        <v>1756742.5</v>
      </c>
      <c r="D21" s="17">
        <f>SUMIFS(Kostenberechnung!$L:$L,Kostenberechnung!$B:$B,$A21)</f>
        <v>2090523.58</v>
      </c>
      <c r="E21" s="17">
        <f>SUMIFS(Kostenberechnung!$M:$M,Kostenberechnung!$B:$B,$A21)</f>
        <v>1751000</v>
      </c>
      <c r="F21" s="17">
        <f t="shared" si="0"/>
        <v>5742.5</v>
      </c>
      <c r="G21" s="18">
        <f t="shared" si="1"/>
        <v>3.279554540262707E-3</v>
      </c>
      <c r="H21" s="18">
        <f t="shared" si="2"/>
        <v>0.20569575047801708</v>
      </c>
      <c r="I21" s="17">
        <f>IF($A21=100,IF(Deckblatt!$B$20&gt;0,C21/Deckblatt!$B$20,""),IF($A21=200,IF(Deckblatt!$B$20&gt;0,C21/Deckblatt!$B$20,""),IF($A21=500,IF(Deckblatt!$B$21&gt;0,C21/Deckblatt!$B$21,""),IF(Deckblatt!$B$18&gt;0,C21/Deckblatt!$B$18,""))))</f>
        <v>540.53615384615387</v>
      </c>
      <c r="J21" s="16" t="str">
        <f t="shared" si="3"/>
        <v>Gelb</v>
      </c>
      <c r="K21" s="1"/>
      <c r="L21" s="1"/>
      <c r="M21" s="1"/>
      <c r="N21" s="1"/>
      <c r="O21" s="1"/>
      <c r="P21" s="1"/>
      <c r="Q21" s="1"/>
    </row>
    <row r="22" spans="1:17" ht="15" customHeight="1" x14ac:dyDescent="0.25">
      <c r="A22" s="7">
        <v>500</v>
      </c>
      <c r="B22" s="7" t="s">
        <v>248</v>
      </c>
      <c r="C22" s="17">
        <f>SUMIFS(Kostenberechnung!$J:$J,Kostenberechnung!$B:$B,$A22)</f>
        <v>477266</v>
      </c>
      <c r="D22" s="17">
        <f>SUMIFS(Kostenberechnung!$L:$L,Kostenberechnung!$B:$B,$A22)</f>
        <v>567946.53999999992</v>
      </c>
      <c r="E22" s="17">
        <f>SUMIFS(Kostenberechnung!$M:$M,Kostenberechnung!$B:$B,$A22)</f>
        <v>474000</v>
      </c>
      <c r="F22" s="17">
        <f t="shared" si="0"/>
        <v>3266</v>
      </c>
      <c r="G22" s="18">
        <f t="shared" si="1"/>
        <v>6.890295358649789E-3</v>
      </c>
      <c r="H22" s="18">
        <f t="shared" si="2"/>
        <v>5.5882742090910473E-2</v>
      </c>
      <c r="I22" s="17">
        <f>IF($A22=100,IF(Deckblatt!$B$20&gt;0,C22/Deckblatt!$B$20,""),IF($A22=200,IF(Deckblatt!$B$20&gt;0,C22/Deckblatt!$B$20,""),IF($A22=500,IF(Deckblatt!$B$21&gt;0,C22/Deckblatt!$B$21,""),IF(Deckblatt!$B$18&gt;0,C22/Deckblatt!$B$18,""))))</f>
        <v>198.86083333333335</v>
      </c>
      <c r="J22" s="16" t="str">
        <f t="shared" si="3"/>
        <v>Gelb</v>
      </c>
      <c r="K22" s="1"/>
      <c r="L22" s="1"/>
      <c r="M22" s="1"/>
      <c r="N22" s="1"/>
      <c r="O22" s="1"/>
      <c r="P22" s="1"/>
      <c r="Q22" s="1"/>
    </row>
    <row r="23" spans="1:17" ht="15" customHeight="1" x14ac:dyDescent="0.25">
      <c r="A23" s="7">
        <v>600</v>
      </c>
      <c r="B23" s="7" t="s">
        <v>249</v>
      </c>
      <c r="C23" s="17">
        <f>SUMIFS(Kostenberechnung!$J:$J,Kostenberechnung!$B:$B,$A23)</f>
        <v>316516</v>
      </c>
      <c r="D23" s="17">
        <f>SUMIFS(Kostenberechnung!$L:$L,Kostenberechnung!$B:$B,$A23)</f>
        <v>376654.04</v>
      </c>
      <c r="E23" s="17">
        <f>SUMIFS(Kostenberechnung!$M:$M,Kostenberechnung!$B:$B,$A23)</f>
        <v>319000</v>
      </c>
      <c r="F23" s="17">
        <f t="shared" si="0"/>
        <v>-2484</v>
      </c>
      <c r="G23" s="18">
        <f t="shared" si="1"/>
        <v>-7.7868338557993732E-3</v>
      </c>
      <c r="H23" s="18">
        <f t="shared" si="2"/>
        <v>3.7060637036048283E-2</v>
      </c>
      <c r="I23" s="17">
        <f>IF($A23=100,IF(Deckblatt!$B$20&gt;0,C23/Deckblatt!$B$20,""),IF($A23=200,IF(Deckblatt!$B$20&gt;0,C23/Deckblatt!$B$20,""),IF($A23=500,IF(Deckblatt!$B$21&gt;0,C23/Deckblatt!$B$21,""),IF(Deckblatt!$B$18&gt;0,C23/Deckblatt!$B$18,""))))</f>
        <v>97.389538461538464</v>
      </c>
      <c r="J23" s="16" t="str">
        <f t="shared" si="3"/>
        <v>Grün</v>
      </c>
      <c r="K23" s="1"/>
      <c r="L23" s="1"/>
      <c r="M23" s="1"/>
      <c r="N23" s="1"/>
      <c r="O23" s="1"/>
      <c r="P23" s="1"/>
      <c r="Q23" s="1"/>
    </row>
    <row r="24" spans="1:17" ht="15" customHeight="1" x14ac:dyDescent="0.25">
      <c r="A24" s="7">
        <v>700</v>
      </c>
      <c r="B24" s="7" t="s">
        <v>250</v>
      </c>
      <c r="C24" s="17">
        <f>SUMIFS(Kostenberechnung!$J:$J,Kostenberechnung!$B:$B,$A24)</f>
        <v>1153910</v>
      </c>
      <c r="D24" s="17">
        <f>SUMIFS(Kostenberechnung!$L:$L,Kostenberechnung!$B:$B,$A24)</f>
        <v>1373152.9</v>
      </c>
      <c r="E24" s="17">
        <f>SUMIFS(Kostenberechnung!$M:$M,Kostenberechnung!$B:$B,$A24)</f>
        <v>1152000</v>
      </c>
      <c r="F24" s="17">
        <f t="shared" si="0"/>
        <v>1910</v>
      </c>
      <c r="G24" s="18">
        <f t="shared" si="1"/>
        <v>1.6579861111111112E-3</v>
      </c>
      <c r="H24" s="18">
        <f t="shared" si="2"/>
        <v>0.13511051473627392</v>
      </c>
      <c r="I24" s="17">
        <f>IF($A24=100,IF(Deckblatt!$B$20&gt;0,C24/Deckblatt!$B$20,""),IF($A24=200,IF(Deckblatt!$B$20&gt;0,C24/Deckblatt!$B$20,""),IF($A24=500,IF(Deckblatt!$B$21&gt;0,C24/Deckblatt!$B$21,""),IF(Deckblatt!$B$18&gt;0,C24/Deckblatt!$B$18,""))))</f>
        <v>355.04923076923075</v>
      </c>
      <c r="J24" s="16" t="str">
        <f t="shared" si="3"/>
        <v>Gelb</v>
      </c>
      <c r="K24" s="1"/>
      <c r="L24" s="1"/>
      <c r="M24" s="1"/>
      <c r="N24" s="1"/>
      <c r="O24" s="1"/>
      <c r="P24" s="1"/>
      <c r="Q24" s="1"/>
    </row>
    <row r="25" spans="1:17" ht="15" customHeight="1" x14ac:dyDescent="0.25">
      <c r="A25" s="7">
        <v>800</v>
      </c>
      <c r="B25" s="7" t="s">
        <v>251</v>
      </c>
      <c r="C25" s="17">
        <f>SUMIFS(Kostenberechnung!$J:$J,Kostenberechnung!$B:$B,$A25)</f>
        <v>274000</v>
      </c>
      <c r="D25" s="17">
        <f>SUMIFS(Kostenberechnung!$L:$L,Kostenberechnung!$B:$B,$A25)</f>
        <v>288630</v>
      </c>
      <c r="E25" s="17">
        <f>SUMIFS(Kostenberechnung!$M:$M,Kostenberechnung!$B:$B,$A25)</f>
        <v>277000</v>
      </c>
      <c r="F25" s="17">
        <f t="shared" si="0"/>
        <v>-3000</v>
      </c>
      <c r="G25" s="18">
        <f t="shared" si="1"/>
        <v>-1.0830324909747292E-2</v>
      </c>
      <c r="H25" s="18">
        <f t="shared" si="2"/>
        <v>3.2082468336125915E-2</v>
      </c>
      <c r="I25" s="17">
        <f>IF($A25=100,IF(Deckblatt!$B$20&gt;0,C25/Deckblatt!$B$20,""),IF($A25=200,IF(Deckblatt!$B$20&gt;0,C25/Deckblatt!$B$20,""),IF($A25=500,IF(Deckblatt!$B$21&gt;0,C25/Deckblatt!$B$21,""),IF(Deckblatt!$B$18&gt;0,C25/Deckblatt!$B$18,""))))</f>
        <v>84.307692307692307</v>
      </c>
      <c r="J25" s="16" t="str">
        <f t="shared" si="3"/>
        <v>Grün</v>
      </c>
      <c r="K25" s="1"/>
      <c r="L25" s="1"/>
      <c r="M25" s="1"/>
      <c r="N25" s="1"/>
      <c r="O25" s="1"/>
      <c r="P25" s="1"/>
      <c r="Q25" s="1"/>
    </row>
    <row r="26" spans="1:17" ht="15" customHeight="1" x14ac:dyDescent="0.25">
      <c r="A26" s="11" t="s">
        <v>252</v>
      </c>
      <c r="B26" s="11"/>
      <c r="C26" s="27">
        <f>SUM(C18:C25)</f>
        <v>8540490</v>
      </c>
      <c r="D26" s="27">
        <f>SUM(D18:D25)</f>
        <v>10125753.109999999</v>
      </c>
      <c r="E26" s="27">
        <f>SUM(E18:E25)</f>
        <v>8496000</v>
      </c>
      <c r="F26" s="27">
        <f t="shared" si="0"/>
        <v>44490</v>
      </c>
      <c r="G26" s="28">
        <f t="shared" si="1"/>
        <v>5.2365819209039552E-3</v>
      </c>
      <c r="H26" s="28">
        <f t="shared" si="2"/>
        <v>1</v>
      </c>
      <c r="I26" s="27">
        <f>IFERROR(C26/Deckblatt!$B$18,0)</f>
        <v>2627.8430769230768</v>
      </c>
      <c r="J26" s="11" t="str">
        <f t="shared" si="3"/>
        <v>Gelb</v>
      </c>
      <c r="K26" s="1"/>
      <c r="L26" s="1"/>
      <c r="M26" s="1"/>
      <c r="N26" s="1"/>
      <c r="O26" s="1"/>
      <c r="P26" s="1"/>
      <c r="Q26" s="1"/>
    </row>
    <row r="27" spans="1:17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spans="1:17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spans="1:17" ht="15" customHeight="1" x14ac:dyDescent="0.25">
      <c r="A29" s="31" t="s">
        <v>253</v>
      </c>
      <c r="B29" s="31"/>
      <c r="C29" s="31"/>
      <c r="D29" s="31"/>
      <c r="E29" s="31"/>
      <c r="F29" s="3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spans="1:17" ht="30" customHeight="1" x14ac:dyDescent="0.25">
      <c r="A30" s="6" t="s">
        <v>46</v>
      </c>
      <c r="B30" s="6" t="s">
        <v>48</v>
      </c>
      <c r="C30" s="6" t="s">
        <v>53</v>
      </c>
      <c r="D30" s="6" t="s">
        <v>56</v>
      </c>
      <c r="E30" s="6" t="s">
        <v>15</v>
      </c>
      <c r="F30" s="6" t="s">
        <v>57</v>
      </c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spans="1:17" ht="15" customHeight="1" x14ac:dyDescent="0.25">
      <c r="A31" s="7">
        <f>IFERROR(INDEX(Kostenberechnung!$C$7:$C$61,MATCH(LARGE(Kostenberechnung!$J$7:$J$61,ROWS($A$31:A31)),Kostenberechnung!$J$7:$J$61,0)),"")</f>
        <v>110</v>
      </c>
      <c r="B31" s="20" t="str">
        <f>IFERROR(INDEX(Kostenberechnung!$E$7:$E$61,MATCH(LARGE(Kostenberechnung!$J$7:$J$61,ROWS($A$31:A31)),Kostenberechnung!$J$7:$J$61,0)),"")</f>
        <v>Kaufpreis Grundstück</v>
      </c>
      <c r="C31" s="26">
        <f>IFERROR(INDEX(Kostenberechnung!$J$7:$J$61,MATCH(LARGE(Kostenberechnung!$J$7:$J$61,ROWS($A$31:A31)),Kostenberechnung!$J$7:$J$61,0)),"")</f>
        <v>1218000</v>
      </c>
      <c r="D31" s="26">
        <f>IFERROR(INDEX(Kostenberechnung!$M$7:$M$61,MATCH(LARGE(Kostenberechnung!$J$7:$J$61,ROWS($A$31:A31)),Kostenberechnung!$J$7:$J$61,0)),"")</f>
        <v>1220000</v>
      </c>
      <c r="E31" s="26">
        <f>IFERROR(INDEX(Kostenberechnung!$N$7:$N$61,MATCH(LARGE(Kostenberechnung!$J$7:$J$61,ROWS($A$31:A31)),Kostenberechnung!$J$7:$J$61,0)),"")</f>
        <v>-2000</v>
      </c>
      <c r="F31" s="7" t="str">
        <f>IFERROR(INDEX(Kostenberechnung!$P$7:$P$61,MATCH(LARGE(Kostenberechnung!$J$7:$J$61,ROWS($A$31:A31)),Kostenberechnung!$J$7:$J$61,0)),"")</f>
        <v>Grün</v>
      </c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spans="1:17" ht="15" customHeight="1" x14ac:dyDescent="0.25">
      <c r="A32" s="7">
        <f>IFERROR(INDEX(Kostenberechnung!$C$7:$C$61,MATCH(LARGE(Kostenberechnung!$J$7:$J$61,ROWS($A$31:A32)),Kostenberechnung!$J$7:$J$61,0)),"")</f>
        <v>330</v>
      </c>
      <c r="B32" s="20" t="str">
        <f>IFERROR(INDEX(Kostenberechnung!$E$7:$E$61,MATCH(LARGE(Kostenberechnung!$J$7:$J$61,ROWS($A$31:A32)),Kostenberechnung!$J$7:$J$61,0)),"")</f>
        <v>Fassade inkl. Dämmung</v>
      </c>
      <c r="C32" s="26">
        <f>IFERROR(INDEX(Kostenberechnung!$J$7:$J$61,MATCH(LARGE(Kostenberechnung!$J$7:$J$61,ROWS($A$31:A32)),Kostenberechnung!$J$7:$J$61,0)),"")</f>
        <v>905220</v>
      </c>
      <c r="D32" s="26">
        <f>IFERROR(INDEX(Kostenberechnung!$M$7:$M$61,MATCH(LARGE(Kostenberechnung!$J$7:$J$61,ROWS($A$31:A32)),Kostenberechnung!$J$7:$J$61,0)),"")</f>
        <v>890000</v>
      </c>
      <c r="E32" s="26">
        <f>IFERROR(INDEX(Kostenberechnung!$N$7:$N$61,MATCH(LARGE(Kostenberechnung!$J$7:$J$61,ROWS($A$31:A32)),Kostenberechnung!$J$7:$J$61,0)),"")</f>
        <v>15220</v>
      </c>
      <c r="F32" s="7" t="str">
        <f>IFERROR(INDEX(Kostenberechnung!$P$7:$P$61,MATCH(LARGE(Kostenberechnung!$J$7:$J$61,ROWS($A$31:A32)),Kostenberechnung!$J$7:$J$61,0)),"")</f>
        <v>Gelb</v>
      </c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spans="1:17" ht="15" customHeight="1" x14ac:dyDescent="0.25">
      <c r="A33" s="7">
        <f>IFERROR(INDEX(Kostenberechnung!$C$7:$C$61,MATCH(LARGE(Kostenberechnung!$J$7:$J$61,ROWS($A$31:A33)),Kostenberechnung!$J$7:$J$61,0)),"")</f>
        <v>350</v>
      </c>
      <c r="B33" s="20" t="str">
        <f>IFERROR(INDEX(Kostenberechnung!$E$7:$E$61,MATCH(LARGE(Kostenberechnung!$J$7:$J$61,ROWS($A$31:A33)),Kostenberechnung!$J$7:$J$61,0)),"")</f>
        <v>Stahlbetondecken</v>
      </c>
      <c r="C33" s="26">
        <f>IFERROR(INDEX(Kostenberechnung!$J$7:$J$61,MATCH(LARGE(Kostenberechnung!$J$7:$J$61,ROWS($A$31:A33)),Kostenberechnung!$J$7:$J$61,0)),"")</f>
        <v>573300</v>
      </c>
      <c r="D33" s="26">
        <f>IFERROR(INDEX(Kostenberechnung!$M$7:$M$61,MATCH(LARGE(Kostenberechnung!$J$7:$J$61,ROWS($A$31:A33)),Kostenberechnung!$J$7:$J$61,0)),"")</f>
        <v>565000</v>
      </c>
      <c r="E33" s="26">
        <f>IFERROR(INDEX(Kostenberechnung!$N$7:$N$61,MATCH(LARGE(Kostenberechnung!$J$7:$J$61,ROWS($A$31:A33)),Kostenberechnung!$J$7:$J$61,0)),"")</f>
        <v>8300</v>
      </c>
      <c r="F33" s="7" t="str">
        <f>IFERROR(INDEX(Kostenberechnung!$P$7:$P$61,MATCH(LARGE(Kostenberechnung!$J$7:$J$61,ROWS($A$31:A33)),Kostenberechnung!$J$7:$J$61,0)),"")</f>
        <v>Gelb</v>
      </c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spans="1:17" ht="15" customHeight="1" x14ac:dyDescent="0.25">
      <c r="A34" s="7">
        <f>IFERROR(INDEX(Kostenberechnung!$C$7:$C$61,MATCH(LARGE(Kostenberechnung!$J$7:$J$61,ROWS($A$31:A34)),Kostenberechnung!$J$7:$J$61,0)),"")</f>
        <v>320</v>
      </c>
      <c r="B34" s="20" t="str">
        <f>IFERROR(INDEX(Kostenberechnung!$E$7:$E$61,MATCH(LARGE(Kostenberechnung!$J$7:$J$61,ROWS($A$31:A34)),Kostenberechnung!$J$7:$J$61,0)),"")</f>
        <v>Bodenplatte und Fundamente</v>
      </c>
      <c r="C34" s="26">
        <f>IFERROR(INDEX(Kostenberechnung!$J$7:$J$61,MATCH(LARGE(Kostenberechnung!$J$7:$J$61,ROWS($A$31:A34)),Kostenberechnung!$J$7:$J$61,0)),"")</f>
        <v>499525</v>
      </c>
      <c r="D34" s="26">
        <f>IFERROR(INDEX(Kostenberechnung!$M$7:$M$61,MATCH(LARGE(Kostenberechnung!$J$7:$J$61,ROWS($A$31:A34)),Kostenberechnung!$J$7:$J$61,0)),"")</f>
        <v>485000</v>
      </c>
      <c r="E34" s="26">
        <f>IFERROR(INDEX(Kostenberechnung!$N$7:$N$61,MATCH(LARGE(Kostenberechnung!$J$7:$J$61,ROWS($A$31:A34)),Kostenberechnung!$J$7:$J$61,0)),"")</f>
        <v>14525</v>
      </c>
      <c r="F34" s="7" t="str">
        <f>IFERROR(INDEX(Kostenberechnung!$P$7:$P$61,MATCH(LARGE(Kostenberechnung!$J$7:$J$61,ROWS($A$31:A34)),Kostenberechnung!$J$7:$J$61,0)),"")</f>
        <v>Gelb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spans="1:17" ht="15" customHeight="1" x14ac:dyDescent="0.25">
      <c r="A35" s="7">
        <f>IFERROR(INDEX(Kostenberechnung!$C$7:$C$61,MATCH(LARGE(Kostenberechnung!$J$7:$J$61,ROWS($A$31:A35)),Kostenberechnung!$J$7:$J$61,0)),"")</f>
        <v>340</v>
      </c>
      <c r="B35" s="20" t="str">
        <f>IFERROR(INDEX(Kostenberechnung!$E$7:$E$61,MATCH(LARGE(Kostenberechnung!$J$7:$J$61,ROWS($A$31:A35)),Kostenberechnung!$J$7:$J$61,0)),"")</f>
        <v>Trockenbau und Brandschutzwände</v>
      </c>
      <c r="C35" s="26">
        <f>IFERROR(INDEX(Kostenberechnung!$J$7:$J$61,MATCH(LARGE(Kostenberechnung!$J$7:$J$61,ROWS($A$31:A35)),Kostenberechnung!$J$7:$J$61,0)),"")</f>
        <v>474032</v>
      </c>
      <c r="D35" s="26">
        <f>IFERROR(INDEX(Kostenberechnung!$M$7:$M$61,MATCH(LARGE(Kostenberechnung!$J$7:$J$61,ROWS($A$31:A35)),Kostenberechnung!$J$7:$J$61,0)),"")</f>
        <v>455000</v>
      </c>
      <c r="E35" s="26">
        <f>IFERROR(INDEX(Kostenberechnung!$N$7:$N$61,MATCH(LARGE(Kostenberechnung!$J$7:$J$61,ROWS($A$31:A35)),Kostenberechnung!$J$7:$J$61,0)),"")</f>
        <v>19032</v>
      </c>
      <c r="F35" s="7" t="str">
        <f>IFERROR(INDEX(Kostenberechnung!$P$7:$P$61,MATCH(LARGE(Kostenberechnung!$J$7:$J$61,ROWS($A$31:A35)),Kostenberechnung!$J$7:$J$61,0)),"")</f>
        <v>Gelb</v>
      </c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spans="1:17" ht="15" customHeight="1" x14ac:dyDescent="0.25">
      <c r="A36" s="7">
        <f>IFERROR(INDEX(Kostenberechnung!$C$7:$C$61,MATCH(LARGE(Kostenberechnung!$J$7:$J$61,ROWS($A$31:A36)),Kostenberechnung!$J$7:$J$61,0)),"")</f>
        <v>730</v>
      </c>
      <c r="B36" s="20" t="str">
        <f>IFERROR(INDEX(Kostenberechnung!$E$7:$E$61,MATCH(LARGE(Kostenberechnung!$J$7:$J$61,ROWS($A$31:A36)),Kostenberechnung!$J$7:$J$61,0)),"")</f>
        <v>Architektenhonorar</v>
      </c>
      <c r="C36" s="26">
        <f>IFERROR(INDEX(Kostenberechnung!$J$7:$J$61,MATCH(LARGE(Kostenberechnung!$J$7:$J$61,ROWS($A$31:A36)),Kostenberechnung!$J$7:$J$61,0)),"")</f>
        <v>455000</v>
      </c>
      <c r="D36" s="26">
        <f>IFERROR(INDEX(Kostenberechnung!$M$7:$M$61,MATCH(LARGE(Kostenberechnung!$J$7:$J$61,ROWS($A$31:A36)),Kostenberechnung!$J$7:$J$61,0)),"")</f>
        <v>450000</v>
      </c>
      <c r="E36" s="26">
        <f>IFERROR(INDEX(Kostenberechnung!$N$7:$N$61,MATCH(LARGE(Kostenberechnung!$J$7:$J$61,ROWS($A$31:A36)),Kostenberechnung!$J$7:$J$61,0)),"")</f>
        <v>5000</v>
      </c>
      <c r="F36" s="7" t="str">
        <f>IFERROR(INDEX(Kostenberechnung!$P$7:$P$61,MATCH(LARGE(Kostenberechnung!$J$7:$J$61,ROWS($A$31:A36)),Kostenberechnung!$J$7:$J$61,0)),"")</f>
        <v>Gelb</v>
      </c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</row>
    <row r="37" spans="1:17" ht="15" customHeight="1" x14ac:dyDescent="0.25">
      <c r="A37" s="7">
        <f>IFERROR(INDEX(Kostenberechnung!$C$7:$C$61,MATCH(LARGE(Kostenberechnung!$J$7:$J$61,ROWS($A$31:A37)),Kostenberechnung!$J$7:$J$61,0)),"")</f>
        <v>740</v>
      </c>
      <c r="B37" s="20" t="str">
        <f>IFERROR(INDEX(Kostenberechnung!$E$7:$E$61,MATCH(LARGE(Kostenberechnung!$J$7:$J$61,ROWS($A$31:A37)),Kostenberechnung!$J$7:$J$61,0)),"")</f>
        <v>TGA, Tragwerk, Brandschutz, Bauphysik</v>
      </c>
      <c r="C37" s="26">
        <f>IFERROR(INDEX(Kostenberechnung!$J$7:$J$61,MATCH(LARGE(Kostenberechnung!$J$7:$J$61,ROWS($A$31:A37)),Kostenberechnung!$J$7:$J$61,0)),"")</f>
        <v>396550</v>
      </c>
      <c r="D37" s="26">
        <f>IFERROR(INDEX(Kostenberechnung!$M$7:$M$61,MATCH(LARGE(Kostenberechnung!$J$7:$J$61,ROWS($A$31:A37)),Kostenberechnung!$J$7:$J$61,0)),"")</f>
        <v>390000</v>
      </c>
      <c r="E37" s="26">
        <f>IFERROR(INDEX(Kostenberechnung!$N$7:$N$61,MATCH(LARGE(Kostenberechnung!$J$7:$J$61,ROWS($A$31:A37)),Kostenberechnung!$J$7:$J$61,0)),"")</f>
        <v>6550</v>
      </c>
      <c r="F37" s="7" t="str">
        <f>IFERROR(INDEX(Kostenberechnung!$P$7:$P$61,MATCH(LARGE(Kostenberechnung!$J$7:$J$61,ROWS($A$31:A37)),Kostenberechnung!$J$7:$J$61,0)),"")</f>
        <v>Gelb</v>
      </c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</row>
    <row r="38" spans="1:17" ht="15" customHeight="1" x14ac:dyDescent="0.25">
      <c r="A38" s="7">
        <f>IFERROR(INDEX(Kostenberechnung!$C$7:$C$61,MATCH(LARGE(Kostenberechnung!$J$7:$J$61,ROWS($A$31:A38)),Kostenberechnung!$J$7:$J$61,0)),"")</f>
        <v>440</v>
      </c>
      <c r="B38" s="20" t="str">
        <f>IFERROR(INDEX(Kostenberechnung!$E$7:$E$61,MATCH(LARGE(Kostenberechnung!$J$7:$J$61,ROWS($A$31:A38)),Kostenberechnung!$J$7:$J$61,0)),"")</f>
        <v>Starkstrom, Beleuchtung, Unterverteilungen</v>
      </c>
      <c r="C38" s="26">
        <f>IFERROR(INDEX(Kostenberechnung!$J$7:$J$61,MATCH(LARGE(Kostenberechnung!$J$7:$J$61,ROWS($A$31:A38)),Kostenberechnung!$J$7:$J$61,0)),"")</f>
        <v>351390</v>
      </c>
      <c r="D38" s="26">
        <f>IFERROR(INDEX(Kostenberechnung!$M$7:$M$61,MATCH(LARGE(Kostenberechnung!$J$7:$J$61,ROWS($A$31:A38)),Kostenberechnung!$J$7:$J$61,0)),"")</f>
        <v>346000</v>
      </c>
      <c r="E38" s="26">
        <f>IFERROR(INDEX(Kostenberechnung!$N$7:$N$61,MATCH(LARGE(Kostenberechnung!$J$7:$J$61,ROWS($A$31:A38)),Kostenberechnung!$J$7:$J$61,0)),"")</f>
        <v>5390</v>
      </c>
      <c r="F38" s="7" t="str">
        <f>IFERROR(INDEX(Kostenberechnung!$P$7:$P$61,MATCH(LARGE(Kostenberechnung!$J$7:$J$61,ROWS($A$31:A38)),Kostenberechnung!$J$7:$J$61,0)),"")</f>
        <v>Gelb</v>
      </c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</row>
    <row r="39" spans="1:17" ht="15" customHeight="1" x14ac:dyDescent="0.25">
      <c r="A39" s="7">
        <f>IFERROR(INDEX(Kostenberechnung!$C$7:$C$61,MATCH(LARGE(Kostenberechnung!$J$7:$J$61,ROWS($A$31:A39)),Kostenberechnung!$J$7:$J$61,0)),"")</f>
        <v>430</v>
      </c>
      <c r="B39" s="20" t="str">
        <f>IFERROR(INDEX(Kostenberechnung!$E$7:$E$61,MATCH(LARGE(Kostenberechnung!$J$7:$J$61,ROWS($A$31:A39)),Kostenberechnung!$J$7:$J$61,0)),"")</f>
        <v>Lüftungsanlagen Büroflächen</v>
      </c>
      <c r="C39" s="26">
        <f>IFERROR(INDEX(Kostenberechnung!$J$7:$J$61,MATCH(LARGE(Kostenberechnung!$J$7:$J$61,ROWS($A$31:A39)),Kostenberechnung!$J$7:$J$61,0)),"")</f>
        <v>330362.5</v>
      </c>
      <c r="D39" s="26">
        <f>IFERROR(INDEX(Kostenberechnung!$M$7:$M$61,MATCH(LARGE(Kostenberechnung!$J$7:$J$61,ROWS($A$31:A39)),Kostenberechnung!$J$7:$J$61,0)),"")</f>
        <v>332000</v>
      </c>
      <c r="E39" s="26">
        <f>IFERROR(INDEX(Kostenberechnung!$N$7:$N$61,MATCH(LARGE(Kostenberechnung!$J$7:$J$61,ROWS($A$31:A39)),Kostenberechnung!$J$7:$J$61,0)),"")</f>
        <v>-1637.5</v>
      </c>
      <c r="F39" s="7" t="str">
        <f>IFERROR(INDEX(Kostenberechnung!$P$7:$P$61,MATCH(LARGE(Kostenberechnung!$J$7:$J$61,ROWS($A$31:A39)),Kostenberechnung!$J$7:$J$61,0)),"")</f>
        <v>Grün</v>
      </c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</row>
    <row r="40" spans="1:17" ht="15" customHeight="1" x14ac:dyDescent="0.25">
      <c r="A40" s="7">
        <f>IFERROR(INDEX(Kostenberechnung!$C$7:$C$61,MATCH(LARGE(Kostenberechnung!$J$7:$J$61,ROWS($A$31:A40)),Kostenberechnung!$J$7:$J$61,0)),"")</f>
        <v>420</v>
      </c>
      <c r="B40" s="20" t="str">
        <f>IFERROR(INDEX(Kostenberechnung!$E$7:$E$61,MATCH(LARGE(Kostenberechnung!$J$7:$J$61,ROWS($A$31:A40)),Kostenberechnung!$J$7:$J$61,0)),"")</f>
        <v>Wärmepumpe, Verteiler, Heizflächen</v>
      </c>
      <c r="C40" s="26">
        <f>IFERROR(INDEX(Kostenberechnung!$J$7:$J$61,MATCH(LARGE(Kostenberechnung!$J$7:$J$61,ROWS($A$31:A40)),Kostenberechnung!$J$7:$J$61,0)),"")</f>
        <v>308880</v>
      </c>
      <c r="D40" s="26">
        <f>IFERROR(INDEX(Kostenberechnung!$M$7:$M$61,MATCH(LARGE(Kostenberechnung!$J$7:$J$61,ROWS($A$31:A40)),Kostenberechnung!$J$7:$J$61,0)),"")</f>
        <v>310000</v>
      </c>
      <c r="E40" s="26">
        <f>IFERROR(INDEX(Kostenberechnung!$N$7:$N$61,MATCH(LARGE(Kostenberechnung!$J$7:$J$61,ROWS($A$31:A40)),Kostenberechnung!$J$7:$J$61,0)),"")</f>
        <v>-1120</v>
      </c>
      <c r="F40" s="7" t="str">
        <f>IFERROR(INDEX(Kostenberechnung!$P$7:$P$61,MATCH(LARGE(Kostenberechnung!$J$7:$J$61,ROWS($A$31:A40)),Kostenberechnung!$J$7:$J$61,0)),"")</f>
        <v>Grün</v>
      </c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</row>
    <row r="41" spans="1:17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</row>
    <row r="42" spans="1:17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</row>
    <row r="43" spans="1:17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</row>
    <row r="44" spans="1:17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</row>
    <row r="45" spans="1:17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</row>
    <row r="46" spans="1:17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</row>
    <row r="47" spans="1:17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</row>
    <row r="48" spans="1:17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</row>
    <row r="49" spans="1:17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</row>
    <row r="50" spans="1:17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</row>
    <row r="51" spans="1:17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</row>
    <row r="52" spans="1:17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</row>
    <row r="53" spans="1:17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</row>
    <row r="54" spans="1:17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</row>
    <row r="55" spans="1:17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</row>
    <row r="56" spans="1:17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</row>
    <row r="57" spans="1:17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</row>
    <row r="58" spans="1:17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</row>
    <row r="59" spans="1:17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</row>
    <row r="60" spans="1:17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</row>
  </sheetData>
  <mergeCells count="5">
    <mergeCell ref="A1:J1"/>
    <mergeCell ref="A2:J2"/>
    <mergeCell ref="A4:C4"/>
    <mergeCell ref="D4:F4"/>
    <mergeCell ref="A29:F29"/>
  </mergeCells>
  <conditionalFormatting sqref="F18:F26">
    <cfRule type="cellIs" dxfId="9" priority="5" operator="greaterThan">
      <formula>0</formula>
    </cfRule>
    <cfRule type="cellIs" dxfId="8" priority="6" operator="lessThanOrEqual">
      <formula>0</formula>
    </cfRule>
  </conditionalFormatting>
  <conditionalFormatting sqref="F31:F40">
    <cfRule type="containsText" dxfId="7" priority="7" operator="containsText" text="Grün"/>
    <cfRule type="containsText" dxfId="6" priority="8" operator="containsText" text="Gelb"/>
    <cfRule type="containsText" dxfId="5" priority="9" operator="containsText" text="Rot"/>
    <cfRule type="containsText" dxfId="4" priority="10" operator="containsText" text="Kein Budget"/>
  </conditionalFormatting>
  <conditionalFormatting sqref="J18:J26">
    <cfRule type="containsText" dxfId="3" priority="1" operator="containsText" text="Grün"/>
    <cfRule type="containsText" dxfId="2" priority="2" operator="containsText" text="Gelb"/>
    <cfRule type="containsText" dxfId="1" priority="3" operator="containsText" text="Rot"/>
    <cfRule type="containsText" dxfId="0" priority="4" operator="containsText" text="Kein Budget"/>
  </conditionalFormatting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60"/>
  <sheetViews>
    <sheetView workbookViewId="0">
      <selection sqref="A1:D1"/>
    </sheetView>
  </sheetViews>
  <sheetFormatPr baseColWidth="10" defaultColWidth="9" defaultRowHeight="15" x14ac:dyDescent="0.25"/>
  <cols>
    <col min="1" max="1" width="24" customWidth="1"/>
    <col min="2" max="2" width="3" customWidth="1"/>
    <col min="3" max="3" width="18" customWidth="1"/>
    <col min="4" max="4" width="3" customWidth="1"/>
    <col min="5" max="5" width="28" customWidth="1"/>
    <col min="6" max="6" width="3" customWidth="1"/>
    <col min="7" max="7" width="16" customWidth="1"/>
    <col min="8" max="8" width="3" customWidth="1"/>
    <col min="9" max="9" width="14" customWidth="1"/>
  </cols>
  <sheetData>
    <row r="1" spans="1:10" ht="19.5" customHeight="1" x14ac:dyDescent="0.35">
      <c r="A1" s="44" t="s">
        <v>254</v>
      </c>
      <c r="B1" s="45"/>
      <c r="C1" s="45"/>
      <c r="D1" s="45"/>
      <c r="E1" s="1"/>
      <c r="F1" s="1"/>
      <c r="G1" s="1"/>
      <c r="H1" s="1"/>
      <c r="I1" s="1"/>
      <c r="J1" s="1"/>
    </row>
    <row r="2" spans="1:10" ht="1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customHeight="1" x14ac:dyDescent="0.25">
      <c r="A3" s="6" t="s">
        <v>255</v>
      </c>
      <c r="B3" s="1"/>
      <c r="C3" s="6" t="s">
        <v>256</v>
      </c>
      <c r="D3" s="1"/>
      <c r="E3" s="6" t="s">
        <v>257</v>
      </c>
      <c r="F3" s="1"/>
      <c r="G3" s="6" t="s">
        <v>21</v>
      </c>
      <c r="H3" s="1"/>
      <c r="I3" s="6" t="s">
        <v>258</v>
      </c>
      <c r="J3" s="1"/>
    </row>
    <row r="4" spans="1:10" ht="15" customHeight="1" x14ac:dyDescent="0.25">
      <c r="A4" s="7" t="s">
        <v>259</v>
      </c>
      <c r="B4" s="1"/>
      <c r="C4" s="7" t="s">
        <v>260</v>
      </c>
      <c r="D4" s="1"/>
      <c r="E4" s="7" t="s">
        <v>20</v>
      </c>
      <c r="F4" s="1"/>
      <c r="G4" s="7" t="s">
        <v>73</v>
      </c>
      <c r="H4" s="1"/>
      <c r="I4" s="7" t="s">
        <v>70</v>
      </c>
      <c r="J4" s="1"/>
    </row>
    <row r="5" spans="1:10" ht="15" customHeight="1" x14ac:dyDescent="0.25">
      <c r="A5" s="7" t="s">
        <v>261</v>
      </c>
      <c r="B5" s="1"/>
      <c r="C5" s="7" t="s">
        <v>65</v>
      </c>
      <c r="D5" s="1"/>
      <c r="E5" s="7" t="s">
        <v>82</v>
      </c>
      <c r="F5" s="1"/>
      <c r="G5" s="7" t="s">
        <v>66</v>
      </c>
      <c r="H5" s="1"/>
      <c r="I5" s="7" t="s">
        <v>98</v>
      </c>
      <c r="J5" s="1"/>
    </row>
    <row r="6" spans="1:10" ht="15" customHeight="1" x14ac:dyDescent="0.25">
      <c r="A6" s="7" t="s">
        <v>29</v>
      </c>
      <c r="B6" s="1"/>
      <c r="C6" s="7" t="s">
        <v>32</v>
      </c>
      <c r="D6" s="1"/>
      <c r="E6" s="7" t="s">
        <v>124</v>
      </c>
      <c r="F6" s="1"/>
      <c r="G6" s="7" t="s">
        <v>91</v>
      </c>
      <c r="H6" s="1"/>
      <c r="I6" s="7" t="s">
        <v>262</v>
      </c>
      <c r="J6" s="1"/>
    </row>
    <row r="7" spans="1:10" ht="15" customHeight="1" x14ac:dyDescent="0.25">
      <c r="A7" s="7" t="s">
        <v>263</v>
      </c>
      <c r="B7" s="1"/>
      <c r="C7" s="7" t="s">
        <v>264</v>
      </c>
      <c r="D7" s="1"/>
      <c r="E7" s="7" t="s">
        <v>109</v>
      </c>
      <c r="F7" s="1"/>
      <c r="G7" s="7" t="s">
        <v>151</v>
      </c>
      <c r="H7" s="1"/>
      <c r="I7" s="7" t="s">
        <v>63</v>
      </c>
      <c r="J7" s="1"/>
    </row>
    <row r="8" spans="1:10" ht="15" customHeight="1" x14ac:dyDescent="0.25">
      <c r="A8" s="7" t="s">
        <v>265</v>
      </c>
      <c r="B8" s="1"/>
      <c r="C8" s="7" t="s">
        <v>266</v>
      </c>
      <c r="D8" s="1"/>
      <c r="E8" s="7" t="s">
        <v>10</v>
      </c>
      <c r="F8" s="1"/>
      <c r="G8" s="7" t="s">
        <v>267</v>
      </c>
      <c r="H8" s="1"/>
      <c r="I8" s="7" t="s">
        <v>103</v>
      </c>
      <c r="J8" s="1"/>
    </row>
    <row r="9" spans="1:10" ht="15" customHeight="1" x14ac:dyDescent="0.25">
      <c r="A9" s="1"/>
      <c r="B9" s="1"/>
      <c r="C9" s="7" t="s">
        <v>268</v>
      </c>
      <c r="D9" s="1"/>
      <c r="E9" s="7" t="s">
        <v>72</v>
      </c>
      <c r="F9" s="1"/>
      <c r="G9" s="1"/>
      <c r="H9" s="1"/>
      <c r="I9" s="7" t="s">
        <v>269</v>
      </c>
      <c r="J9" s="1"/>
    </row>
    <row r="10" spans="1:10" ht="15" customHeight="1" x14ac:dyDescent="0.25">
      <c r="A10" s="1"/>
      <c r="B10" s="1"/>
      <c r="C10" s="7" t="s">
        <v>270</v>
      </c>
      <c r="D10" s="1"/>
      <c r="E10" s="7" t="s">
        <v>150</v>
      </c>
      <c r="F10" s="1"/>
      <c r="G10" s="1"/>
      <c r="H10" s="1"/>
      <c r="I10" s="7" t="s">
        <v>271</v>
      </c>
      <c r="J10" s="1"/>
    </row>
    <row r="11" spans="1:10" ht="15" customHeight="1" x14ac:dyDescent="0.25">
      <c r="A11" s="1"/>
      <c r="B11" s="1"/>
      <c r="C11" s="7" t="s">
        <v>272</v>
      </c>
      <c r="D11" s="1"/>
      <c r="E11" s="1"/>
      <c r="F11" s="1"/>
      <c r="G11" s="1"/>
      <c r="H11" s="1"/>
      <c r="I11" s="7" t="s">
        <v>273</v>
      </c>
      <c r="J11" s="1"/>
    </row>
    <row r="12" spans="1:10" ht="15" customHeight="1" x14ac:dyDescent="0.25">
      <c r="A12" s="1"/>
      <c r="B12" s="1"/>
      <c r="C12" s="7" t="s">
        <v>274</v>
      </c>
      <c r="D12" s="1"/>
      <c r="E12" s="1"/>
      <c r="F12" s="1"/>
      <c r="G12" s="1"/>
      <c r="H12" s="1"/>
      <c r="I12" s="7" t="s">
        <v>275</v>
      </c>
      <c r="J12" s="1"/>
    </row>
    <row r="13" spans="1:10" ht="1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ht="1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ht="15" customHeight="1" x14ac:dyDescent="0.25">
      <c r="A16" s="2" t="s">
        <v>276</v>
      </c>
      <c r="B16" s="1"/>
      <c r="C16" s="2" t="s">
        <v>277</v>
      </c>
      <c r="D16" s="1"/>
      <c r="E16" s="2" t="s">
        <v>278</v>
      </c>
      <c r="F16" s="1"/>
      <c r="G16" s="1"/>
      <c r="H16" s="1"/>
      <c r="I16" s="1"/>
      <c r="J16" s="1"/>
    </row>
    <row r="17" spans="1:10" ht="15" customHeight="1" x14ac:dyDescent="0.25">
      <c r="A17" s="3" t="s">
        <v>60</v>
      </c>
      <c r="B17" s="1"/>
      <c r="C17" s="8">
        <v>0</v>
      </c>
      <c r="D17" s="1"/>
      <c r="E17" s="3" t="s">
        <v>279</v>
      </c>
      <c r="F17" s="1"/>
      <c r="G17" s="1"/>
      <c r="H17" s="1"/>
      <c r="I17" s="1"/>
      <c r="J17" s="1"/>
    </row>
    <row r="18" spans="1:10" ht="15" customHeight="1" x14ac:dyDescent="0.25">
      <c r="A18" s="5" t="s">
        <v>95</v>
      </c>
      <c r="B18" s="1"/>
      <c r="C18" s="9">
        <v>7.0000000000000007E-2</v>
      </c>
      <c r="D18" s="1"/>
      <c r="E18" s="4" t="s">
        <v>280</v>
      </c>
      <c r="F18" s="1"/>
      <c r="G18" s="1"/>
      <c r="H18" s="1"/>
      <c r="I18" s="1"/>
      <c r="J18" s="1"/>
    </row>
    <row r="19" spans="1:10" ht="15" customHeight="1" x14ac:dyDescent="0.25">
      <c r="A19" s="1"/>
      <c r="B19" s="1"/>
      <c r="C19" s="10">
        <v>0.19</v>
      </c>
      <c r="D19" s="1"/>
      <c r="E19" s="4" t="s">
        <v>281</v>
      </c>
      <c r="F19" s="1"/>
      <c r="G19" s="1"/>
      <c r="H19" s="1"/>
      <c r="I19" s="1"/>
      <c r="J19" s="1"/>
    </row>
    <row r="20" spans="1:10" ht="15" customHeight="1" x14ac:dyDescent="0.25">
      <c r="A20" s="1"/>
      <c r="B20" s="1"/>
      <c r="C20" s="1"/>
      <c r="D20" s="1"/>
      <c r="E20" s="4" t="s">
        <v>282</v>
      </c>
      <c r="F20" s="1"/>
      <c r="G20" s="1"/>
      <c r="H20" s="1"/>
      <c r="I20" s="1"/>
      <c r="J20" s="1"/>
    </row>
    <row r="21" spans="1:10" ht="15" customHeight="1" x14ac:dyDescent="0.25">
      <c r="A21" s="1"/>
      <c r="B21" s="1"/>
      <c r="C21" s="1"/>
      <c r="D21" s="1"/>
      <c r="E21" s="4" t="s">
        <v>283</v>
      </c>
      <c r="F21" s="1"/>
      <c r="G21" s="1"/>
      <c r="H21" s="1"/>
      <c r="I21" s="1"/>
      <c r="J21" s="1"/>
    </row>
    <row r="22" spans="1:10" ht="15" customHeight="1" x14ac:dyDescent="0.25">
      <c r="A22" s="1"/>
      <c r="B22" s="1"/>
      <c r="C22" s="1"/>
      <c r="D22" s="1"/>
      <c r="E22" s="4" t="s">
        <v>284</v>
      </c>
      <c r="F22" s="1"/>
      <c r="G22" s="1"/>
      <c r="H22" s="1"/>
      <c r="I22" s="1"/>
      <c r="J22" s="1"/>
    </row>
    <row r="23" spans="1:10" ht="15" customHeight="1" x14ac:dyDescent="0.25">
      <c r="A23" s="1"/>
      <c r="B23" s="1"/>
      <c r="C23" s="1"/>
      <c r="D23" s="1"/>
      <c r="E23" s="4" t="s">
        <v>285</v>
      </c>
      <c r="F23" s="1"/>
      <c r="G23" s="1"/>
      <c r="H23" s="1"/>
      <c r="I23" s="1"/>
      <c r="J23" s="1"/>
    </row>
    <row r="24" spans="1:10" ht="15" customHeight="1" x14ac:dyDescent="0.25">
      <c r="A24" s="1"/>
      <c r="B24" s="1"/>
      <c r="C24" s="1"/>
      <c r="D24" s="1"/>
      <c r="E24" s="5" t="s">
        <v>286</v>
      </c>
      <c r="F24" s="1"/>
      <c r="G24" s="1"/>
      <c r="H24" s="1"/>
      <c r="I24" s="1"/>
      <c r="J24" s="1"/>
    </row>
    <row r="25" spans="1:10" ht="1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</row>
    <row r="30" spans="1:10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0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</row>
    <row r="33" spans="1:10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</row>
    <row r="35" spans="1:10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spans="1:10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0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</row>
    <row r="39" spans="1:10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</row>
    <row r="40" spans="1:10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</row>
    <row r="41" spans="1:10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</row>
    <row r="42" spans="1:10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spans="1:10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</row>
    <row r="44" spans="1:10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</row>
    <row r="45" spans="1:10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</row>
    <row r="46" spans="1:10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</row>
    <row r="47" spans="1:10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</row>
    <row r="48" spans="1:10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</row>
    <row r="49" spans="1:10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</row>
    <row r="50" spans="1:10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</row>
    <row r="51" spans="1:10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</row>
    <row r="52" spans="1:10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</row>
    <row r="53" spans="1:10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</row>
    <row r="54" spans="1:10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</row>
    <row r="55" spans="1:10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</row>
    <row r="56" spans="1:10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</row>
    <row r="57" spans="1:10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</row>
    <row r="58" spans="1:10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</row>
    <row r="59" spans="1:10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</row>
    <row r="60" spans="1:10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Deckblatt</vt:lpstr>
      <vt:lpstr>Kostenberechnung</vt:lpstr>
      <vt:lpstr>Zusammenfassung</vt:lpstr>
      <vt:lpstr>Listen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2026-04-28T10:17:58Z</dcterms:modified>
</cp:coreProperties>
</file>