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66992fad5ec4b54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Kalender" sheetId="1" r:id="R7145e01c41004b0b"/>
    <x:sheet xmlns:r="http://schemas.openxmlformats.org/officeDocument/2006/relationships" name="Hilfswerte" sheetId="2" r:id="R5dc62c8973ac43eb"/>
  </x:sheets>
  <x:definedNames>
    <x:definedName name="_xlnm.Print_Titles" localSheetId="0">'Kalender'!$1:$3</x:definedName>
    <x:definedName name="_xlnm.Print_Area" localSheetId="0">'Kalender'!$A$1:$X$66</x:definedName>
  </x:definedNames>
</x:workbook>
</file>

<file path=xl/comments1.xml><?xml version="1.0" encoding="utf-8"?>
<x:comments xmlns:x="http://schemas.openxmlformats.org/spreadsheetml/2006/main">
  <x:authors>
    <x:author>OpenAI</x:author>
  </x:authors>
  <x:commentList>
    <x:comment ref="B2" authorId="0">
      <x:text>
        <x:r>
          <x:t>Jahr eingeben (1900 bis 2100). Beim Ändern werden alle Monate automatisch aktualisiert.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d"/>
  </x:numFmts>
  <x:fonts count="11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b/>
      <x:color rgb="00FFFFFF"/>
    </x:font>
    <x:font>
      <x:b/>
      <x:color rgb="00243238"/>
    </x:font>
    <x:font>
      <x:i/>
      <x:color rgb="001F415A"/>
    </x:font>
    <x:font>
      <x:sz val="10"/>
      <x:color rgb="001F415A"/>
    </x:font>
    <x:font>
      <x:b/>
      <x:sz val="11"/>
      <x:color rgb="00FFFFFF"/>
    </x:font>
    <x:font>
      <x:b/>
      <x:sz val="9"/>
      <x:color rgb="00FFFFFF"/>
    </x:font>
    <x:font>
      <x:b/>
      <x:sz val="9"/>
      <x:color rgb="00243238"/>
    </x:font>
    <x:font>
      <x:sz val="8"/>
      <x:color rgb="00243238"/>
    </x:font>
    <x:font>
      <x:i/>
      <x:sz val="9"/>
      <x:color rgb="001F415A"/>
    </x:font>
  </x:fonts>
  <x:fills count="10">
    <x:fill>
      <x:patternFill patternType="none"/>
    </x:fill>
    <x:fill>
      <x:patternFill patternType="gray125"/>
    </x:fill>
    <x:fill>
      <x:patternFill patternType="solid">
        <x:fgColor rgb="0000484E"/>
      </x:patternFill>
    </x:fill>
    <x:fill>
      <x:patternFill patternType="solid">
        <x:fgColor rgb="00FFF2CC"/>
      </x:patternFill>
    </x:fill>
    <x:fill>
      <x:patternFill patternType="solid">
        <x:fgColor rgb="00F3F7F8"/>
      </x:patternFill>
    </x:fill>
    <x:fill>
      <x:patternFill patternType="solid">
        <x:fgColor rgb="00EDF4F6"/>
      </x:patternFill>
    </x:fill>
    <x:fill>
      <x:patternFill patternType="solid">
        <x:fgColor rgb="00F9FBFB"/>
      </x:patternFill>
    </x:fill>
    <x:fill>
      <x:patternFill patternType="solid">
        <x:fgColor rgb="00F8FBFC"/>
      </x:patternFill>
    </x:fill>
    <x:fill>
      <x:patternFill patternType="solid">
        <x:fgColor rgb="001F415A"/>
      </x:patternFill>
    </x:fill>
    <x:fill>
      <x:patternFill patternType="solid">
        <x:fgColor rgb="00FFFFFF"/>
      </x:patternFill>
    </x:fill>
  </x:fills>
  <x:borders count="18">
    <x:border>
      <x:left/>
      <x:right/>
      <x:top/>
      <x:bottom/>
      <x:diagonal/>
    </x:border>
    <x:border>
      <x:left style="thin">
        <x:color rgb="00B7C9CC"/>
      </x:left>
      <x:right style="thin">
        <x:color rgb="00B7C9CC"/>
      </x:right>
      <x:top style="thin">
        <x:color rgb="00B7C9CC"/>
      </x:top>
      <x:bottom style="thin">
        <x:color rgb="00B7C9CC"/>
      </x:bottom>
    </x:border>
    <x:border>
      <x:left style="thin">
        <x:color rgb="00B7C9CC"/>
      </x:left>
      <x:right style="thin">
        <x:color rgb="00B7C9CC"/>
      </x:right>
      <x:top style="medium">
        <x:color rgb="0000484E"/>
      </x:top>
      <x:bottom style="thin">
        <x:color rgb="00B7C9CC"/>
      </x:bottom>
    </x:border>
    <x:border>
      <x:left style="medium">
        <x:color rgb="0000484E"/>
      </x:left>
      <x:right style="thin">
        <x:color rgb="00B7C9CC"/>
      </x:right>
      <x:top style="medium">
        <x:color rgb="0000484E"/>
      </x:top>
      <x:bottom style="thin">
        <x:color rgb="00B7C9CC"/>
      </x:bottom>
    </x:border>
    <x:border>
      <x:left style="thin">
        <x:color rgb="00B7C9CC"/>
      </x:left>
      <x:right style="medium">
        <x:color rgb="0000484E"/>
      </x:right>
      <x:top style="medium">
        <x:color rgb="0000484E"/>
      </x:top>
      <x:bottom style="thin">
        <x:color rgb="00B7C9CC"/>
      </x:bottom>
    </x:border>
    <x:border>
      <x:left style="medium">
        <x:color rgb="0000484E"/>
      </x:left>
      <x:right style="thin">
        <x:color rgb="00B7C9CC"/>
      </x:right>
      <x:top style="thin">
        <x:color rgb="00B7C9CC"/>
      </x:top>
      <x:bottom style="thin">
        <x:color rgb="00B7C9CC"/>
      </x:bottom>
    </x:border>
    <x:border>
      <x:left style="thin">
        <x:color rgb="00B7C9CC"/>
      </x:left>
      <x:right style="medium">
        <x:color rgb="0000484E"/>
      </x:right>
      <x:top style="thin">
        <x:color rgb="00B7C9CC"/>
      </x:top>
      <x:bottom style="thin">
        <x:color rgb="00B7C9CC"/>
      </x:bottom>
    </x:border>
    <x:border>
      <x:left style="medium">
        <x:color rgb="0000484E"/>
      </x:left>
      <x:right style="thin">
        <x:color rgb="00B7C9CC"/>
      </x:right>
      <x:top style="thin">
        <x:color rgb="00B7C9CC"/>
      </x:top>
      <x:bottom style="medium">
        <x:color rgb="0000484E"/>
      </x:bottom>
    </x:border>
    <x:border>
      <x:left style="thin">
        <x:color rgb="00B7C9CC"/>
      </x:left>
      <x:right style="thin">
        <x:color rgb="00B7C9CC"/>
      </x:right>
      <x:top style="thin">
        <x:color rgb="00B7C9CC"/>
      </x:top>
      <x:bottom style="medium">
        <x:color rgb="0000484E"/>
      </x:bottom>
    </x:border>
    <x:border>
      <x:left style="thin">
        <x:color rgb="00B7C9CC"/>
      </x:left>
      <x:right style="medium">
        <x:color rgb="0000484E"/>
      </x:right>
      <x:top style="thin">
        <x:color rgb="00B7C9CC"/>
      </x:top>
      <x:bottom style="medium">
        <x:color rgb="0000484E"/>
      </x:bottom>
    </x:border>
    <x:border>
      <x:left/>
      <x:right/>
      <x:top style="medium">
        <x:color rgb="0000484E"/>
      </x:top>
      <x:bottom/>
      <x:diagonal/>
    </x:border>
    <x:border>
      <x:left/>
      <x:right style="thin">
        <x:color rgb="00B7C9CC"/>
      </x:right>
      <x:top style="medium">
        <x:color rgb="0000484E"/>
      </x:top>
      <x:bottom/>
      <x:diagonal/>
    </x:border>
    <x:border>
      <x:left/>
      <x:right/>
      <x:top style="medium">
        <x:color rgb="0000484E"/>
      </x:top>
      <x:bottom style="thin">
        <x:color rgb="00B7C9CC"/>
      </x:bottom>
      <x:diagonal/>
    </x:border>
    <x:border>
      <x:left/>
      <x:right style="thin">
        <x:color rgb="00B7C9CC"/>
      </x:right>
      <x:top style="medium">
        <x:color rgb="0000484E"/>
      </x:top>
      <x:bottom style="thin">
        <x:color rgb="00B7C9CC"/>
      </x:bottom>
      <x:diagonal/>
    </x:border>
    <x:border>
      <x:left/>
      <x:right/>
      <x:top style="thin">
        <x:color rgb="00B7C9CC"/>
      </x:top>
      <x:bottom/>
      <x:diagonal/>
    </x:border>
    <x:border>
      <x:left/>
      <x:right style="thin">
        <x:color rgb="00B7C9CC"/>
      </x:right>
      <x:top style="thin">
        <x:color rgb="00B7C9CC"/>
      </x:top>
      <x:bottom/>
      <x:diagonal/>
    </x:border>
    <x:border>
      <x:left/>
      <x:right/>
      <x:top style="thin">
        <x:color rgb="00B7C9CC"/>
      </x:top>
      <x:bottom style="thin">
        <x:color rgb="00B7C9CC"/>
      </x:bottom>
      <x:diagonal/>
    </x:border>
    <x:border>
      <x:left/>
      <x:right style="thin">
        <x:color rgb="00B7C9CC"/>
      </x:right>
      <x:top style="thin">
        <x:color rgb="00B7C9CC"/>
      </x:top>
      <x:bottom style="thin">
        <x:color rgb="00B7C9CC"/>
      </x:bottom>
      <x:diagonal/>
    </x:border>
  </x:borders>
  <x:cellStyleXfs count="1">
    <x:xf numFmtId="0" fontId="0" fillId="0" borderId="0"/>
  </x:cellStyleXfs>
  <x:cellXfs count="31">
    <x:xf numFmtId="0" fontId="0" fillId="0" borderId="0" xfId="0"/>
    <x:xf numFmtId="0" fontId="1" fillId="2" borderId="0" xfId="0" applyAlignment="1">
      <x:alignment horizontal="center" vertical="center"/>
    </x:xf>
    <x:xf numFmtId="0" fontId="2" fillId="2" borderId="1" xfId="0" applyAlignment="1">
      <x:alignment horizontal="center" vertical="center"/>
    </x:xf>
    <x:xf numFmtId="1" fontId="3" fillId="3" borderId="1" xfId="0" applyAlignment="1">
      <x:alignment horizontal="center" vertical="center"/>
    </x:xf>
    <x:xf numFmtId="0" fontId="4" fillId="4" borderId="1" xfId="0" applyAlignment="1">
      <x:alignment horizontal="left" vertical="center"/>
    </x:xf>
    <x:xf numFmtId="0" fontId="0" fillId="5" borderId="1" xfId="0" applyAlignment="1">
      <x:alignment horizontal="center" vertical="center"/>
    </x:xf>
    <x:xf numFmtId="0" fontId="0" fillId="6" borderId="1" xfId="0" applyAlignment="1">
      <x:alignment horizontal="center" vertical="center"/>
    </x:xf>
    <x:xf numFmtId="0" fontId="5" fillId="7" borderId="0" xfId="0" applyAlignment="1">
      <x:alignment horizontal="left" vertical="center"/>
    </x:xf>
    <x:xf numFmtId="0" fontId="6" fillId="2" borderId="3" xfId="0" applyAlignment="1">
      <x:alignment horizontal="center" vertical="center"/>
    </x:xf>
    <x:xf numFmtId="0" fontId="0" fillId="2" borderId="2" xfId="0"/>
    <x:xf numFmtId="0" fontId="0" fillId="2" borderId="4" xfId="0"/>
    <x:xf numFmtId="0" fontId="7" fillId="8" borderId="5" xfId="0" applyAlignment="1">
      <x:alignment horizontal="center" vertical="center"/>
    </x:xf>
    <x:xf numFmtId="0" fontId="7" fillId="8" borderId="1" xfId="0" applyAlignment="1">
      <x:alignment horizontal="center" vertical="center"/>
    </x:xf>
    <x:xf numFmtId="0" fontId="7" fillId="8" borderId="6" xfId="0" applyAlignment="1">
      <x:alignment horizontal="center" vertical="center"/>
    </x:xf>
    <x:xf numFmtId="164" fontId="8" fillId="9" borderId="5" xfId="0" applyAlignment="1">
      <x:alignment horizontal="left" vertical="top"/>
    </x:xf>
    <x:xf numFmtId="164" fontId="8" fillId="9" borderId="1" xfId="0" applyAlignment="1">
      <x:alignment horizontal="left" vertical="top"/>
    </x:xf>
    <x:xf numFmtId="164" fontId="8" fillId="5" borderId="1" xfId="0" applyAlignment="1">
      <x:alignment horizontal="left" vertical="top"/>
    </x:xf>
    <x:xf numFmtId="164" fontId="8" fillId="5" borderId="6" xfId="0" applyAlignment="1">
      <x:alignment horizontal="left" vertical="top"/>
    </x:xf>
    <x:xf numFmtId="0" fontId="9" fillId="6" borderId="5" xfId="0" applyAlignment="1">
      <x:alignment horizontal="left" vertical="top" wrapText="1"/>
    </x:xf>
    <x:xf numFmtId="0" fontId="9" fillId="6" borderId="1" xfId="0" applyAlignment="1">
      <x:alignment horizontal="left" vertical="top" wrapText="1"/>
    </x:xf>
    <x:xf numFmtId="0" fontId="9" fillId="5" borderId="1" xfId="0" applyAlignment="1">
      <x:alignment horizontal="left" vertical="top" wrapText="1"/>
    </x:xf>
    <x:xf numFmtId="0" fontId="9" fillId="5" borderId="6" xfId="0" applyAlignment="1">
      <x:alignment horizontal="left" vertical="top" wrapText="1"/>
    </x:xf>
    <x:xf numFmtId="0" fontId="9" fillId="6" borderId="7" xfId="0" applyAlignment="1">
      <x:alignment horizontal="left" vertical="top" wrapText="1"/>
    </x:xf>
    <x:xf numFmtId="0" fontId="9" fillId="6" borderId="8" xfId="0" applyAlignment="1">
      <x:alignment horizontal="left" vertical="top" wrapText="1"/>
    </x:xf>
    <x:xf numFmtId="0" fontId="9" fillId="5" borderId="8" xfId="0" applyAlignment="1">
      <x:alignment horizontal="left" vertical="top" wrapText="1"/>
    </x:xf>
    <x:xf numFmtId="0" fontId="9" fillId="5" borderId="9" xfId="0" applyAlignment="1">
      <x:alignment horizontal="left" vertical="top" wrapText="1"/>
    </x:xf>
    <x:xf numFmtId="0" fontId="10" fillId="0" borderId="0" xfId="0" applyAlignment="1">
      <x:alignment horizontal="left" vertical="center"/>
    </x:xf>
    <x:xf numFmtId="0" fontId="0" fillId="0" borderId="16" xfId="0"/>
    <x:xf numFmtId="0" fontId="0" fillId="0" borderId="17" xfId="0"/>
    <x:xf numFmtId="0" fontId="0" fillId="0" borderId="12" xfId="0"/>
    <x:xf numFmtId="0" fontId="0" fillId="0" borderId="13" xfId="0"/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ca1819e62934b5c" /><Relationship Type="http://schemas.openxmlformats.org/officeDocument/2006/relationships/theme" Target="/xl/theme/theme1.xml" Id="R8c8aeabc897b4cd7" /><Relationship Type="http://schemas.openxmlformats.org/officeDocument/2006/relationships/sharedStrings" Target="/xl/sharedStrings.xml" Id="R58b422a85c7c42f2" /><Relationship Type="http://schemas.openxmlformats.org/officeDocument/2006/relationships/worksheet" Target="/xl/worksheets/sheet1.xml" Id="R7145e01c41004b0b" /><Relationship Type="http://schemas.openxmlformats.org/officeDocument/2006/relationships/worksheet" Target="/xl/worksheets/sheet2.xml" Id="R5dc62c8973ac43eb" /><Relationship Type="http://schemas.microsoft.com/office/2017/10/relationships/person" Target="/xl/persons/person.xml" Id="R4d8a8a0d14b14c4a" /></Relationships>
</file>

<file path=xl/persons/person.xml><?xml version="1.0" encoding="utf-8"?>
<xltc:personList xmlns:xltc="http://schemas.microsoft.com/office/spreadsheetml/2018/threadedcomments">
  <xltc:person displayName="OpenAI" id="{F59946A4-136F-D81A-02A1-3183C22E1796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a20388ce70b84385" /><Relationship Type="http://schemas.openxmlformats.org/officeDocument/2006/relationships/vmlDrawing" Target="/xl/drawings/vmldrawing.vml" Id="Re0a147023b194d98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5.199999809265137" customWidth="1"/>
    <x:col min="2" max="2" width="5.199999809265137" customWidth="1"/>
    <x:col min="3" max="3" width="5.199999809265137" customWidth="1"/>
    <x:col min="4" max="4" width="5.199999809265137" customWidth="1"/>
    <x:col min="5" max="5" width="5.199999809265137" customWidth="1"/>
    <x:col min="6" max="6" width="5.199999809265137" customWidth="1"/>
    <x:col min="7" max="7" width="5.199999809265137" customWidth="1"/>
    <x:col min="8" max="8" width="1.399999976158142" customWidth="1"/>
    <x:col min="9" max="9" width="5.199999809265137" customWidth="1"/>
    <x:col min="10" max="10" width="5.199999809265137" customWidth="1"/>
    <x:col min="11" max="11" width="5.199999809265137" customWidth="1"/>
    <x:col min="12" max="12" width="5.199999809265137" customWidth="1"/>
    <x:col min="13" max="13" width="5.199999809265137" customWidth="1"/>
    <x:col min="14" max="14" width="5.199999809265137" customWidth="1"/>
    <x:col min="15" max="15" width="5.199999809265137" customWidth="1"/>
    <x:col min="16" max="16" width="1.399999976158142" customWidth="1"/>
    <x:col min="17" max="17" width="5.199999809265137" customWidth="1"/>
    <x:col min="18" max="18" width="5.199999809265137" customWidth="1"/>
    <x:col min="19" max="19" width="5.199999809265137" customWidth="1"/>
    <x:col min="20" max="20" width="5.199999809265137" customWidth="1"/>
    <x:col min="21" max="21" width="5.199999809265137" customWidth="1"/>
    <x:col min="22" max="22" width="5.199999809265137" customWidth="1"/>
    <x:col min="23" max="23" width="5.199999809265137" customWidth="1"/>
    <x:col min="24" max="24" width="1.399999976158142" customWidth="1"/>
    <x:col min="27" max="27" width="12" hidden="1" customWidth="1"/>
    <x:col min="28" max="28" width="12" hidden="1" customWidth="1"/>
    <x:col min="29" max="29" width="12" hidden="1" customWidth="1"/>
    <x:col min="30" max="30" width="12" hidden="1" customWidth="1"/>
    <x:col min="31" max="31" width="12" hidden="1" customWidth="1"/>
    <x:col min="32" max="32" width="12" hidden="1" customWidth="1"/>
    <x:col min="33" max="33" width="12" hidden="1" customWidth="1"/>
    <x:col min="34" max="34" width="12" hidden="1" customWidth="1"/>
    <x:col min="35" max="35" width="12" hidden="1" customWidth="1"/>
    <x:col min="36" max="36" width="12" hidden="1" customWidth="1"/>
    <x:col min="37" max="37" width="12" hidden="1" customWidth="1"/>
    <x:col min="38" max="38" width="12" hidden="1" customWidth="1"/>
  </x:cols>
  <x:sheetData>
    <x:row r="1" ht="24" customHeight="1">
      <x:c r="A1" s="1" t="inlineStr">
        <x:is>
          <x:t xml:space="preserve">Dynamischer Jahreskalender</x:t>
        </x:is>
      </x:c>
    </x:row>
    <x:row r="2">
      <x:c r="A2" s="2" t="inlineStr">
        <x:is>
          <x:t xml:space="preserve">Jahr</x:t>
        </x:is>
      </x:c>
      <x:c r="B2" s="3" t="n">
        <x:v>2026</x:v>
      </x:c>
      <x:c r="D2" s="4" t="inlineStr">
        <x:is>
          <x:t xml:space="preserve">Hinweis: Die Beispielnotizen können direkt überschrieben oder gelöscht werden.</x:t>
        </x:is>
      </x:c>
      <x:c r="E2" s="27" t="n"/>
      <x:c r="F2" s="27" t="n"/>
      <x:c r="G2" s="27" t="n"/>
      <x:c r="H2" s="27" t="n"/>
      <x:c r="I2" s="27" t="n"/>
      <x:c r="J2" s="27" t="n"/>
      <x:c r="K2" s="28" t="n"/>
      <x:c r="L2" s="2" t="inlineStr">
        <x:is>
          <x:t xml:space="preserve">Farben</x:t>
        </x:is>
      </x:c>
      <x:c r="M2" s="5" t="inlineStr">
        <x:is>
          <x:t xml:space="preserve">Wochenende</x:t>
        </x:is>
      </x:c>
      <x:c r="N2" s="6" t="inlineStr">
        <x:is>
          <x:t xml:space="preserve">Notizfeld</x:t>
        </x:is>
      </x:c>
    </x:row>
    <x:row r="3">
      <x:c r="A3" s="7" t="inlineStr">
        <x:is>
          <x:t xml:space="preserve">Monate werden automatisch aus dem Jahr in B2 berechnet. Unter jeder Datumszeile steht ein bearbeitbares Notizfeld.</x:t>
        </x:is>
      </x:c>
    </x:row>
    <x:row r="4"/>
    <x:row r="5" ht="22" customHeight="1">
      <x:c r="A5" s="8" t="inlineStr">
        <x:is>
          <x:t xml:space="preserve">Januar</x:t>
        </x:is>
      </x:c>
      <x:c r="B5" s="29" t="n"/>
      <x:c r="C5" s="29" t="n"/>
      <x:c r="D5" s="29" t="n"/>
      <x:c r="E5" s="29" t="n"/>
      <x:c r="F5" s="29" t="n"/>
      <x:c r="G5" s="30" t="n"/>
      <x:c r="I5" s="8" t="inlineStr">
        <x:is>
          <x:t xml:space="preserve">Februar</x:t>
        </x:is>
      </x:c>
      <x:c r="J5" s="29" t="n"/>
      <x:c r="K5" s="29" t="n"/>
      <x:c r="L5" s="29" t="n"/>
      <x:c r="M5" s="29" t="n"/>
      <x:c r="N5" s="29" t="n"/>
      <x:c r="O5" s="30" t="n"/>
      <x:c r="Q5" s="8" t="inlineStr">
        <x:is>
          <x:t xml:space="preserve">März</x:t>
        </x:is>
      </x:c>
      <x:c r="R5" s="29" t="n"/>
      <x:c r="S5" s="29" t="n"/>
      <x:c r="T5" s="29" t="n"/>
      <x:c r="U5" s="29" t="n"/>
      <x:c r="V5" s="29" t="n"/>
      <x:c r="W5" s="30" t="n"/>
    </x:row>
    <x:row r="6" ht="18" customHeight="1">
      <x:c r="A6" s="11" t="inlineStr">
        <x:is>
          <x:t xml:space="preserve">Mo</x:t>
        </x:is>
      </x:c>
      <x:c r="B6" s="12" t="inlineStr">
        <x:is>
          <x:t xml:space="preserve">Di</x:t>
        </x:is>
      </x:c>
      <x:c r="C6" s="12" t="inlineStr">
        <x:is>
          <x:t xml:space="preserve">Mi</x:t>
        </x:is>
      </x:c>
      <x:c r="D6" s="12" t="inlineStr">
        <x:is>
          <x:t xml:space="preserve">Do</x:t>
        </x:is>
      </x:c>
      <x:c r="E6" s="12" t="inlineStr">
        <x:is>
          <x:t xml:space="preserve">Fr</x:t>
        </x:is>
      </x:c>
      <x:c r="F6" s="12" t="inlineStr">
        <x:is>
          <x:t xml:space="preserve">Sa</x:t>
        </x:is>
      </x:c>
      <x:c r="G6" s="13" t="inlineStr">
        <x:is>
          <x:t xml:space="preserve">So</x:t>
        </x:is>
      </x:c>
      <x:c r="I6" s="11" t="inlineStr">
        <x:is>
          <x:t xml:space="preserve">Mo</x:t>
        </x:is>
      </x:c>
      <x:c r="J6" s="12" t="inlineStr">
        <x:is>
          <x:t xml:space="preserve">Di</x:t>
        </x:is>
      </x:c>
      <x:c r="K6" s="12" t="inlineStr">
        <x:is>
          <x:t xml:space="preserve">Mi</x:t>
        </x:is>
      </x:c>
      <x:c r="L6" s="12" t="inlineStr">
        <x:is>
          <x:t xml:space="preserve">Do</x:t>
        </x:is>
      </x:c>
      <x:c r="M6" s="12" t="inlineStr">
        <x:is>
          <x:t xml:space="preserve">Fr</x:t>
        </x:is>
      </x:c>
      <x:c r="N6" s="12" t="inlineStr">
        <x:is>
          <x:t xml:space="preserve">Sa</x:t>
        </x:is>
      </x:c>
      <x:c r="O6" s="13" t="inlineStr">
        <x:is>
          <x:t xml:space="preserve">So</x:t>
        </x:is>
      </x:c>
      <x:c r="Q6" s="11" t="inlineStr">
        <x:is>
          <x:t xml:space="preserve">Mo</x:t>
        </x:is>
      </x:c>
      <x:c r="R6" s="12" t="inlineStr">
        <x:is>
          <x:t xml:space="preserve">Di</x:t>
        </x:is>
      </x:c>
      <x:c r="S6" s="12" t="inlineStr">
        <x:is>
          <x:t xml:space="preserve">Mi</x:t>
        </x:is>
      </x:c>
      <x:c r="T6" s="12" t="inlineStr">
        <x:is>
          <x:t xml:space="preserve">Do</x:t>
        </x:is>
      </x:c>
      <x:c r="U6" s="12" t="inlineStr">
        <x:is>
          <x:t xml:space="preserve">Fr</x:t>
        </x:is>
      </x:c>
      <x:c r="V6" s="12" t="inlineStr">
        <x:is>
          <x:t xml:space="preserve">Sa</x:t>
        </x:is>
      </x:c>
      <x:c r="W6" s="13" t="inlineStr">
        <x:is>
          <x:t xml:space="preserve">So</x:t>
        </x:is>
      </x:c>
    </x:row>
    <x:row r="7" ht="18" customHeight="1">
      <x:c r="A7" s="14">
        <x:f>IF(MONTH(Hilfswerte!$B$2+0)=1,Hilfswerte!$B$2+0,"")</x:f>
      </x:c>
      <x:c r="B7" s="15">
        <x:f>IF(MONTH(Hilfswerte!$B$2+1)=1,Hilfswerte!$B$2+1,"")</x:f>
      </x:c>
      <x:c r="C7" s="15">
        <x:f>IF(MONTH(Hilfswerte!$B$2+2)=1,Hilfswerte!$B$2+2,"")</x:f>
      </x:c>
      <x:c r="D7" s="15">
        <x:f>IF(MONTH(Hilfswerte!$B$2+3)=1,Hilfswerte!$B$2+3,"")</x:f>
        <x:v>46023</x:v>
      </x:c>
      <x:c r="E7" s="15">
        <x:f>IF(MONTH(Hilfswerte!$B$2+4)=1,Hilfswerte!$B$2+4,"")</x:f>
        <x:v>46024</x:v>
      </x:c>
      <x:c r="F7" s="16">
        <x:f>IF(MONTH(Hilfswerte!$B$2+5)=1,Hilfswerte!$B$2+5,"")</x:f>
        <x:v>46025</x:v>
      </x:c>
      <x:c r="G7" s="17">
        <x:f>IF(MONTH(Hilfswerte!$B$2+6)=1,Hilfswerte!$B$2+6,"")</x:f>
        <x:v>46026</x:v>
      </x:c>
      <x:c r="I7" s="14">
        <x:f>IF(MONTH(Hilfswerte!$B$3+0)=2,Hilfswerte!$B$3+0,"")</x:f>
      </x:c>
      <x:c r="J7" s="15">
        <x:f>IF(MONTH(Hilfswerte!$B$3+1)=2,Hilfswerte!$B$3+1,"")</x:f>
      </x:c>
      <x:c r="K7" s="15">
        <x:f>IF(MONTH(Hilfswerte!$B$3+2)=2,Hilfswerte!$B$3+2,"")</x:f>
      </x:c>
      <x:c r="L7" s="15">
        <x:f>IF(MONTH(Hilfswerte!$B$3+3)=2,Hilfswerte!$B$3+3,"")</x:f>
      </x:c>
      <x:c r="M7" s="15">
        <x:f>IF(MONTH(Hilfswerte!$B$3+4)=2,Hilfswerte!$B$3+4,"")</x:f>
      </x:c>
      <x:c r="N7" s="16">
        <x:f>IF(MONTH(Hilfswerte!$B$3+5)=2,Hilfswerte!$B$3+5,"")</x:f>
      </x:c>
      <x:c r="O7" s="17">
        <x:f>IF(MONTH(Hilfswerte!$B$3+6)=2,Hilfswerte!$B$3+6,"")</x:f>
        <x:v>46054</x:v>
      </x:c>
      <x:c r="Q7" s="14">
        <x:f>IF(MONTH(Hilfswerte!$B$4+0)=3,Hilfswerte!$B$4+0,"")</x:f>
      </x:c>
      <x:c r="R7" s="15">
        <x:f>IF(MONTH(Hilfswerte!$B$4+1)=3,Hilfswerte!$B$4+1,"")</x:f>
      </x:c>
      <x:c r="S7" s="15">
        <x:f>IF(MONTH(Hilfswerte!$B$4+2)=3,Hilfswerte!$B$4+2,"")</x:f>
      </x:c>
      <x:c r="T7" s="15">
        <x:f>IF(MONTH(Hilfswerte!$B$4+3)=3,Hilfswerte!$B$4+3,"")</x:f>
      </x:c>
      <x:c r="U7" s="15">
        <x:f>IF(MONTH(Hilfswerte!$B$4+4)=3,Hilfswerte!$B$4+4,"")</x:f>
      </x:c>
      <x:c r="V7" s="16">
        <x:f>IF(MONTH(Hilfswerte!$B$4+5)=3,Hilfswerte!$B$4+5,"")</x:f>
      </x:c>
      <x:c r="W7" s="17">
        <x:f>IF(MONTH(Hilfswerte!$B$4+6)=3,Hilfswerte!$B$4+6,"")</x:f>
        <x:v>46082</x:v>
      </x:c>
    </x:row>
    <x:row r="8" ht="28" customHeight="1">
      <x:c r="A8" s="18" t="inlineStr">
        <x:is>
          <x:t xml:space="preserve"/>
        </x:is>
      </x:c>
      <x:c r="B8" s="19" t="inlineStr">
        <x:is>
          <x:t xml:space="preserve"/>
        </x:is>
      </x:c>
      <x:c r="C8" s="19" t="inlineStr">
        <x:is>
          <x:t xml:space="preserve"/>
        </x:is>
      </x:c>
      <x:c r="D8" s="19" t="inlineStr">
        <x:is>
          <x:t xml:space="preserve">Neujahr</x:t>
        </x:is>
      </x:c>
      <x:c r="E8" s="19" t="inlineStr">
        <x:is>
          <x:t xml:space="preserve"/>
        </x:is>
      </x:c>
      <x:c r="F8" s="20" t="inlineStr">
        <x:is>
          <x:t xml:space="preserve"/>
        </x:is>
      </x:c>
      <x:c r="G8" s="21" t="inlineStr">
        <x:is>
          <x:t xml:space="preserve"/>
        </x:is>
      </x:c>
      <x:c r="I8" s="18" t="inlineStr">
        <x:is>
          <x:t xml:space="preserve"/>
        </x:is>
      </x:c>
      <x:c r="J8" s="19" t="inlineStr">
        <x:is>
          <x:t xml:space="preserve"/>
        </x:is>
      </x:c>
      <x:c r="K8" s="19" t="inlineStr">
        <x:is>
          <x:t xml:space="preserve"/>
        </x:is>
      </x:c>
      <x:c r="L8" s="19" t="inlineStr">
        <x:is>
          <x:t xml:space="preserve"/>
        </x:is>
      </x:c>
      <x:c r="M8" s="19" t="inlineStr">
        <x:is>
          <x:t xml:space="preserve"/>
        </x:is>
      </x:c>
      <x:c r="N8" s="20" t="inlineStr">
        <x:is>
          <x:t xml:space="preserve"/>
        </x:is>
      </x:c>
      <x:c r="O8" s="21" t="inlineStr">
        <x:is>
          <x:t xml:space="preserve"/>
        </x:is>
      </x:c>
      <x:c r="Q8" s="18" t="inlineStr">
        <x:is>
          <x:t xml:space="preserve"/>
        </x:is>
      </x:c>
      <x:c r="R8" s="19" t="inlineStr">
        <x:is>
          <x:t xml:space="preserve"/>
        </x:is>
      </x:c>
      <x:c r="S8" s="19" t="inlineStr">
        <x:is>
          <x:t xml:space="preserve"/>
        </x:is>
      </x:c>
      <x:c r="T8" s="19" t="inlineStr">
        <x:is>
          <x:t xml:space="preserve"/>
        </x:is>
      </x:c>
      <x:c r="U8" s="19" t="inlineStr">
        <x:is>
          <x:t xml:space="preserve"/>
        </x:is>
      </x:c>
      <x:c r="V8" s="20" t="inlineStr">
        <x:is>
          <x:t xml:space="preserve"/>
        </x:is>
      </x:c>
      <x:c r="W8" s="21" t="inlineStr">
        <x:is>
          <x:t xml:space="preserve"/>
        </x:is>
      </x:c>
    </x:row>
    <x:row r="9" ht="18" customHeight="1">
      <x:c r="A9" s="14">
        <x:f>IF(MONTH(Hilfswerte!$B$2+7)=1,Hilfswerte!$B$2+7,"")</x:f>
        <x:v>46027</x:v>
      </x:c>
      <x:c r="B9" s="15">
        <x:f>IF(MONTH(Hilfswerte!$B$2+8)=1,Hilfswerte!$B$2+8,"")</x:f>
        <x:v>46028</x:v>
      </x:c>
      <x:c r="C9" s="15">
        <x:f>IF(MONTH(Hilfswerte!$B$2+9)=1,Hilfswerte!$B$2+9,"")</x:f>
        <x:v>46029</x:v>
      </x:c>
      <x:c r="D9" s="15">
        <x:f>IF(MONTH(Hilfswerte!$B$2+10)=1,Hilfswerte!$B$2+10,"")</x:f>
        <x:v>46030</x:v>
      </x:c>
      <x:c r="E9" s="15">
        <x:f>IF(MONTH(Hilfswerte!$B$2+11)=1,Hilfswerte!$B$2+11,"")</x:f>
        <x:v>46031</x:v>
      </x:c>
      <x:c r="F9" s="16">
        <x:f>IF(MONTH(Hilfswerte!$B$2+12)=1,Hilfswerte!$B$2+12,"")</x:f>
        <x:v>46032</x:v>
      </x:c>
      <x:c r="G9" s="17">
        <x:f>IF(MONTH(Hilfswerte!$B$2+13)=1,Hilfswerte!$B$2+13,"")</x:f>
        <x:v>46033</x:v>
      </x:c>
      <x:c r="I9" s="14">
        <x:f>IF(MONTH(Hilfswerte!$B$3+7)=2,Hilfswerte!$B$3+7,"")</x:f>
        <x:v>46055</x:v>
      </x:c>
      <x:c r="J9" s="15">
        <x:f>IF(MONTH(Hilfswerte!$B$3+8)=2,Hilfswerte!$B$3+8,"")</x:f>
        <x:v>46056</x:v>
      </x:c>
      <x:c r="K9" s="15">
        <x:f>IF(MONTH(Hilfswerte!$B$3+9)=2,Hilfswerte!$B$3+9,"")</x:f>
        <x:v>46057</x:v>
      </x:c>
      <x:c r="L9" s="15">
        <x:f>IF(MONTH(Hilfswerte!$B$3+10)=2,Hilfswerte!$B$3+10,"")</x:f>
        <x:v>46058</x:v>
      </x:c>
      <x:c r="M9" s="15">
        <x:f>IF(MONTH(Hilfswerte!$B$3+11)=2,Hilfswerte!$B$3+11,"")</x:f>
        <x:v>46059</x:v>
      </x:c>
      <x:c r="N9" s="16">
        <x:f>IF(MONTH(Hilfswerte!$B$3+12)=2,Hilfswerte!$B$3+12,"")</x:f>
        <x:v>46060</x:v>
      </x:c>
      <x:c r="O9" s="17">
        <x:f>IF(MONTH(Hilfswerte!$B$3+13)=2,Hilfswerte!$B$3+13,"")</x:f>
        <x:v>46061</x:v>
      </x:c>
      <x:c r="Q9" s="14">
        <x:f>IF(MONTH(Hilfswerte!$B$4+7)=3,Hilfswerte!$B$4+7,"")</x:f>
        <x:v>46083</x:v>
      </x:c>
      <x:c r="R9" s="15">
        <x:f>IF(MONTH(Hilfswerte!$B$4+8)=3,Hilfswerte!$B$4+8,"")</x:f>
        <x:v>46084</x:v>
      </x:c>
      <x:c r="S9" s="15">
        <x:f>IF(MONTH(Hilfswerte!$B$4+9)=3,Hilfswerte!$B$4+9,"")</x:f>
        <x:v>46085</x:v>
      </x:c>
      <x:c r="T9" s="15">
        <x:f>IF(MONTH(Hilfswerte!$B$4+10)=3,Hilfswerte!$B$4+10,"")</x:f>
        <x:v>46086</x:v>
      </x:c>
      <x:c r="U9" s="15">
        <x:f>IF(MONTH(Hilfswerte!$B$4+11)=3,Hilfswerte!$B$4+11,"")</x:f>
        <x:v>46087</x:v>
      </x:c>
      <x:c r="V9" s="16">
        <x:f>IF(MONTH(Hilfswerte!$B$4+12)=3,Hilfswerte!$B$4+12,"")</x:f>
        <x:v>46088</x:v>
      </x:c>
      <x:c r="W9" s="17">
        <x:f>IF(MONTH(Hilfswerte!$B$4+13)=3,Hilfswerte!$B$4+13,"")</x:f>
        <x:v>46089</x:v>
      </x:c>
    </x:row>
    <x:row r="10" ht="28" customHeight="1">
      <x:c r="A10" s="18" t="inlineStr">
        <x:is>
          <x:t xml:space="preserve"/>
        </x:is>
      </x:c>
      <x:c r="B10" s="19" t="inlineStr">
        <x:is>
          <x:t xml:space="preserve"/>
        </x:is>
      </x:c>
      <x:c r="C10" s="19" t="inlineStr">
        <x:is>
          <x:t xml:space="preserve"/>
        </x:is>
      </x:c>
      <x:c r="D10" s="19" t="inlineStr">
        <x:is>
          <x:t xml:space="preserve"/>
        </x:is>
      </x:c>
      <x:c r="E10" s="19" t="inlineStr">
        <x:is>
          <x:t xml:space="preserve"/>
        </x:is>
      </x:c>
      <x:c r="F10" s="20" t="inlineStr">
        <x:is>
          <x:t xml:space="preserve"/>
        </x:is>
      </x:c>
      <x:c r="G10" s="21" t="inlineStr">
        <x:is>
          <x:t xml:space="preserve"/>
        </x:is>
      </x:c>
      <x:c r="I10" s="18" t="inlineStr">
        <x:is>
          <x:t xml:space="preserve"/>
        </x:is>
      </x:c>
      <x:c r="J10" s="19" t="inlineStr">
        <x:is>
          <x:t xml:space="preserve"/>
        </x:is>
      </x:c>
      <x:c r="K10" s="19" t="inlineStr">
        <x:is>
          <x:t xml:space="preserve"/>
        </x:is>
      </x:c>
      <x:c r="L10" s="19" t="inlineStr">
        <x:is>
          <x:t xml:space="preserve">Arzttermin</x:t>
        </x:is>
      </x:c>
      <x:c r="M10" s="19" t="inlineStr">
        <x:is>
          <x:t xml:space="preserve"/>
        </x:is>
      </x:c>
      <x:c r="N10" s="20" t="inlineStr">
        <x:is>
          <x:t xml:space="preserve"/>
        </x:is>
      </x:c>
      <x:c r="O10" s="21" t="inlineStr">
        <x:is>
          <x:t xml:space="preserve"/>
        </x:is>
      </x:c>
      <x:c r="Q10" s="18" t="inlineStr">
        <x:is>
          <x:t xml:space="preserve"/>
        </x:is>
      </x:c>
      <x:c r="R10" s="19" t="inlineStr">
        <x:is>
          <x:t xml:space="preserve"/>
        </x:is>
      </x:c>
      <x:c r="S10" s="19" t="inlineStr">
        <x:is>
          <x:t xml:space="preserve"/>
        </x:is>
      </x:c>
      <x:c r="T10" s="19" t="inlineStr">
        <x:is>
          <x:t xml:space="preserve"/>
        </x:is>
      </x:c>
      <x:c r="U10" s="19" t="inlineStr">
        <x:is>
          <x:t xml:space="preserve"/>
        </x:is>
      </x:c>
      <x:c r="V10" s="20" t="inlineStr">
        <x:is>
          <x:t xml:space="preserve"/>
        </x:is>
      </x:c>
      <x:c r="W10" s="21" t="inlineStr">
        <x:is>
          <x:t xml:space="preserve"/>
        </x:is>
      </x:c>
    </x:row>
    <x:row r="11" ht="18" customHeight="1">
      <x:c r="A11" s="14">
        <x:f>IF(MONTH(Hilfswerte!$B$2+14)=1,Hilfswerte!$B$2+14,"")</x:f>
        <x:v>46034</x:v>
      </x:c>
      <x:c r="B11" s="15">
        <x:f>IF(MONTH(Hilfswerte!$B$2+15)=1,Hilfswerte!$B$2+15,"")</x:f>
        <x:v>46035</x:v>
      </x:c>
      <x:c r="C11" s="15">
        <x:f>IF(MONTH(Hilfswerte!$B$2+16)=1,Hilfswerte!$B$2+16,"")</x:f>
        <x:v>46036</x:v>
      </x:c>
      <x:c r="D11" s="15">
        <x:f>IF(MONTH(Hilfswerte!$B$2+17)=1,Hilfswerte!$B$2+17,"")</x:f>
        <x:v>46037</x:v>
      </x:c>
      <x:c r="E11" s="15">
        <x:f>IF(MONTH(Hilfswerte!$B$2+18)=1,Hilfswerte!$B$2+18,"")</x:f>
        <x:v>46038</x:v>
      </x:c>
      <x:c r="F11" s="16">
        <x:f>IF(MONTH(Hilfswerte!$B$2+19)=1,Hilfswerte!$B$2+19,"")</x:f>
        <x:v>46039</x:v>
      </x:c>
      <x:c r="G11" s="17">
        <x:f>IF(MONTH(Hilfswerte!$B$2+20)=1,Hilfswerte!$B$2+20,"")</x:f>
        <x:v>46040</x:v>
      </x:c>
      <x:c r="I11" s="14">
        <x:f>IF(MONTH(Hilfswerte!$B$3+14)=2,Hilfswerte!$B$3+14,"")</x:f>
        <x:v>46062</x:v>
      </x:c>
      <x:c r="J11" s="15">
        <x:f>IF(MONTH(Hilfswerte!$B$3+15)=2,Hilfswerte!$B$3+15,"")</x:f>
        <x:v>46063</x:v>
      </x:c>
      <x:c r="K11" s="15">
        <x:f>IF(MONTH(Hilfswerte!$B$3+16)=2,Hilfswerte!$B$3+16,"")</x:f>
        <x:v>46064</x:v>
      </x:c>
      <x:c r="L11" s="15">
        <x:f>IF(MONTH(Hilfswerte!$B$3+17)=2,Hilfswerte!$B$3+17,"")</x:f>
        <x:v>46065</x:v>
      </x:c>
      <x:c r="M11" s="15">
        <x:f>IF(MONTH(Hilfswerte!$B$3+18)=2,Hilfswerte!$B$3+18,"")</x:f>
        <x:v>46066</x:v>
      </x:c>
      <x:c r="N11" s="16">
        <x:f>IF(MONTH(Hilfswerte!$B$3+19)=2,Hilfswerte!$B$3+19,"")</x:f>
        <x:v>46067</x:v>
      </x:c>
      <x:c r="O11" s="17">
        <x:f>IF(MONTH(Hilfswerte!$B$3+20)=2,Hilfswerte!$B$3+20,"")</x:f>
        <x:v>46068</x:v>
      </x:c>
      <x:c r="Q11" s="14">
        <x:f>IF(MONTH(Hilfswerte!$B$4+14)=3,Hilfswerte!$B$4+14,"")</x:f>
        <x:v>46090</x:v>
      </x:c>
      <x:c r="R11" s="15">
        <x:f>IF(MONTH(Hilfswerte!$B$4+15)=3,Hilfswerte!$B$4+15,"")</x:f>
        <x:v>46091</x:v>
      </x:c>
      <x:c r="S11" s="15">
        <x:f>IF(MONTH(Hilfswerte!$B$4+16)=3,Hilfswerte!$B$4+16,"")</x:f>
        <x:v>46092</x:v>
      </x:c>
      <x:c r="T11" s="15">
        <x:f>IF(MONTH(Hilfswerte!$B$4+17)=3,Hilfswerte!$B$4+17,"")</x:f>
        <x:v>46093</x:v>
      </x:c>
      <x:c r="U11" s="15">
        <x:f>IF(MONTH(Hilfswerte!$B$4+18)=3,Hilfswerte!$B$4+18,"")</x:f>
        <x:v>46094</x:v>
      </x:c>
      <x:c r="V11" s="16">
        <x:f>IF(MONTH(Hilfswerte!$B$4+19)=3,Hilfswerte!$B$4+19,"")</x:f>
        <x:v>46095</x:v>
      </x:c>
      <x:c r="W11" s="17">
        <x:f>IF(MONTH(Hilfswerte!$B$4+20)=3,Hilfswerte!$B$4+20,"")</x:f>
        <x:v>46096</x:v>
      </x:c>
    </x:row>
    <x:row r="12" ht="28" customHeight="1">
      <x:c r="A12" s="18" t="inlineStr">
        <x:is>
          <x:t xml:space="preserve"/>
        </x:is>
      </x:c>
      <x:c r="B12" s="19" t="inlineStr">
        <x:is>
          <x:t xml:space="preserve">Teammeeting 10:00</x:t>
        </x:is>
      </x:c>
      <x:c r="C12" s="19" t="inlineStr">
        <x:is>
          <x:t xml:space="preserve"/>
        </x:is>
      </x:c>
      <x:c r="D12" s="19" t="inlineStr">
        <x:is>
          <x:t xml:space="preserve"/>
        </x:is>
      </x:c>
      <x:c r="E12" s="19" t="inlineStr">
        <x:is>
          <x:t xml:space="preserve"/>
        </x:is>
      </x:c>
      <x:c r="F12" s="20" t="inlineStr">
        <x:is>
          <x:t xml:space="preserve"/>
        </x:is>
      </x:c>
      <x:c r="G12" s="21" t="inlineStr">
        <x:is>
          <x:t xml:space="preserve"/>
        </x:is>
      </x:c>
      <x:c r="I12" s="18" t="inlineStr">
        <x:is>
          <x:t xml:space="preserve"/>
        </x:is>
      </x:c>
      <x:c r="J12" s="19" t="inlineStr">
        <x:is>
          <x:t xml:space="preserve"/>
        </x:is>
      </x:c>
      <x:c r="K12" s="19" t="inlineStr">
        <x:is>
          <x:t xml:space="preserve"/>
        </x:is>
      </x:c>
      <x:c r="L12" s="19" t="inlineStr">
        <x:is>
          <x:t xml:space="preserve"/>
        </x:is>
      </x:c>
      <x:c r="M12" s="19" t="inlineStr">
        <x:is>
          <x:t xml:space="preserve"/>
        </x:is>
      </x:c>
      <x:c r="N12" s="20" t="inlineStr">
        <x:is>
          <x:t xml:space="preserve"/>
        </x:is>
      </x:c>
      <x:c r="O12" s="21" t="inlineStr">
        <x:is>
          <x:t xml:space="preserve"/>
        </x:is>
      </x:c>
      <x:c r="Q12" s="18" t="inlineStr">
        <x:is>
          <x:t xml:space="preserve"/>
        </x:is>
      </x:c>
      <x:c r="R12" s="19" t="inlineStr">
        <x:is>
          <x:t xml:space="preserve"/>
        </x:is>
      </x:c>
      <x:c r="S12" s="19" t="inlineStr">
        <x:is>
          <x:t xml:space="preserve"/>
        </x:is>
      </x:c>
      <x:c r="T12" s="19" t="inlineStr">
        <x:is>
          <x:t xml:space="preserve"/>
        </x:is>
      </x:c>
      <x:c r="U12" s="19" t="inlineStr">
        <x:is>
          <x:t xml:space="preserve"/>
        </x:is>
      </x:c>
      <x:c r="V12" s="20" t="inlineStr">
        <x:is>
          <x:t xml:space="preserve"/>
        </x:is>
      </x:c>
      <x:c r="W12" s="21" t="inlineStr">
        <x:is>
          <x:t xml:space="preserve"/>
        </x:is>
      </x:c>
    </x:row>
    <x:row r="13" ht="18" customHeight="1">
      <x:c r="A13" s="14">
        <x:f>IF(MONTH(Hilfswerte!$B$2+21)=1,Hilfswerte!$B$2+21,"")</x:f>
        <x:v>46041</x:v>
      </x:c>
      <x:c r="B13" s="15">
        <x:f>IF(MONTH(Hilfswerte!$B$2+22)=1,Hilfswerte!$B$2+22,"")</x:f>
        <x:v>46042</x:v>
      </x:c>
      <x:c r="C13" s="15">
        <x:f>IF(MONTH(Hilfswerte!$B$2+23)=1,Hilfswerte!$B$2+23,"")</x:f>
        <x:v>46043</x:v>
      </x:c>
      <x:c r="D13" s="15">
        <x:f>IF(MONTH(Hilfswerte!$B$2+24)=1,Hilfswerte!$B$2+24,"")</x:f>
        <x:v>46044</x:v>
      </x:c>
      <x:c r="E13" s="15">
        <x:f>IF(MONTH(Hilfswerte!$B$2+25)=1,Hilfswerte!$B$2+25,"")</x:f>
        <x:v>46045</x:v>
      </x:c>
      <x:c r="F13" s="16">
        <x:f>IF(MONTH(Hilfswerte!$B$2+26)=1,Hilfswerte!$B$2+26,"")</x:f>
        <x:v>46046</x:v>
      </x:c>
      <x:c r="G13" s="17">
        <x:f>IF(MONTH(Hilfswerte!$B$2+27)=1,Hilfswerte!$B$2+27,"")</x:f>
        <x:v>46047</x:v>
      </x:c>
      <x:c r="I13" s="14">
        <x:f>IF(MONTH(Hilfswerte!$B$3+21)=2,Hilfswerte!$B$3+21,"")</x:f>
        <x:v>46069</x:v>
      </x:c>
      <x:c r="J13" s="15">
        <x:f>IF(MONTH(Hilfswerte!$B$3+22)=2,Hilfswerte!$B$3+22,"")</x:f>
        <x:v>46070</x:v>
      </x:c>
      <x:c r="K13" s="15">
        <x:f>IF(MONTH(Hilfswerte!$B$3+23)=2,Hilfswerte!$B$3+23,"")</x:f>
        <x:v>46071</x:v>
      </x:c>
      <x:c r="L13" s="15">
        <x:f>IF(MONTH(Hilfswerte!$B$3+24)=2,Hilfswerte!$B$3+24,"")</x:f>
        <x:v>46072</x:v>
      </x:c>
      <x:c r="M13" s="15">
        <x:f>IF(MONTH(Hilfswerte!$B$3+25)=2,Hilfswerte!$B$3+25,"")</x:f>
        <x:v>46073</x:v>
      </x:c>
      <x:c r="N13" s="16">
        <x:f>IF(MONTH(Hilfswerte!$B$3+26)=2,Hilfswerte!$B$3+26,"")</x:f>
        <x:v>46074</x:v>
      </x:c>
      <x:c r="O13" s="17">
        <x:f>IF(MONTH(Hilfswerte!$B$3+27)=2,Hilfswerte!$B$3+27,"")</x:f>
        <x:v>46075</x:v>
      </x:c>
      <x:c r="Q13" s="14">
        <x:f>IF(MONTH(Hilfswerte!$B$4+21)=3,Hilfswerte!$B$4+21,"")</x:f>
        <x:v>46097</x:v>
      </x:c>
      <x:c r="R13" s="15">
        <x:f>IF(MONTH(Hilfswerte!$B$4+22)=3,Hilfswerte!$B$4+22,"")</x:f>
        <x:v>46098</x:v>
      </x:c>
      <x:c r="S13" s="15">
        <x:f>IF(MONTH(Hilfswerte!$B$4+23)=3,Hilfswerte!$B$4+23,"")</x:f>
        <x:v>46099</x:v>
      </x:c>
      <x:c r="T13" s="15">
        <x:f>IF(MONTH(Hilfswerte!$B$4+24)=3,Hilfswerte!$B$4+24,"")</x:f>
        <x:v>46100</x:v>
      </x:c>
      <x:c r="U13" s="15">
        <x:f>IF(MONTH(Hilfswerte!$B$4+25)=3,Hilfswerte!$B$4+25,"")</x:f>
        <x:v>46101</x:v>
      </x:c>
      <x:c r="V13" s="16">
        <x:f>IF(MONTH(Hilfswerte!$B$4+26)=3,Hilfswerte!$B$4+26,"")</x:f>
        <x:v>46102</x:v>
      </x:c>
      <x:c r="W13" s="17">
        <x:f>IF(MONTH(Hilfswerte!$B$4+27)=3,Hilfswerte!$B$4+27,"")</x:f>
        <x:v>46103</x:v>
      </x:c>
    </x:row>
    <x:row r="14" ht="28" customHeight="1">
      <x:c r="A14" s="18" t="inlineStr">
        <x:is>
          <x:t xml:space="preserve"/>
        </x:is>
      </x:c>
      <x:c r="B14" s="19" t="inlineStr">
        <x:is>
          <x:t xml:space="preserve"/>
        </x:is>
      </x:c>
      <x:c r="C14" s="19" t="inlineStr">
        <x:is>
          <x:t xml:space="preserve"/>
        </x:is>
      </x:c>
      <x:c r="D14" s="19" t="inlineStr">
        <x:is>
          <x:t xml:space="preserve"/>
        </x:is>
      </x:c>
      <x:c r="E14" s="19" t="inlineStr">
        <x:is>
          <x:t xml:space="preserve"/>
        </x:is>
      </x:c>
      <x:c r="F14" s="20" t="inlineStr">
        <x:is>
          <x:t xml:space="preserve"/>
        </x:is>
      </x:c>
      <x:c r="G14" s="21" t="inlineStr">
        <x:is>
          <x:t xml:space="preserve"/>
        </x:is>
      </x:c>
      <x:c r="I14" s="18" t="inlineStr">
        <x:is>
          <x:t xml:space="preserve"/>
        </x:is>
      </x:c>
      <x:c r="J14" s="19" t="inlineStr">
        <x:is>
          <x:t xml:space="preserve"/>
        </x:is>
      </x:c>
      <x:c r="K14" s="19" t="inlineStr">
        <x:is>
          <x:t xml:space="preserve"/>
        </x:is>
      </x:c>
      <x:c r="L14" s="19" t="inlineStr">
        <x:is>
          <x:t xml:space="preserve"/>
        </x:is>
      </x:c>
      <x:c r="M14" s="19" t="inlineStr">
        <x:is>
          <x:t xml:space="preserve"/>
        </x:is>
      </x:c>
      <x:c r="N14" s="20" t="inlineStr">
        <x:is>
          <x:t xml:space="preserve"/>
        </x:is>
      </x:c>
      <x:c r="O14" s="21" t="inlineStr">
        <x:is>
          <x:t xml:space="preserve"/>
        </x:is>
      </x:c>
      <x:c r="Q14" s="18" t="inlineStr">
        <x:is>
          <x:t xml:space="preserve"/>
        </x:is>
      </x:c>
      <x:c r="R14" s="19" t="inlineStr">
        <x:is>
          <x:t xml:space="preserve"/>
        </x:is>
      </x:c>
      <x:c r="S14" s="19" t="inlineStr">
        <x:is>
          <x:t xml:space="preserve">Projektabgabe</x:t>
        </x:is>
      </x:c>
      <x:c r="T14" s="19" t="inlineStr">
        <x:is>
          <x:t xml:space="preserve"/>
        </x:is>
      </x:c>
      <x:c r="U14" s="19" t="inlineStr">
        <x:is>
          <x:t xml:space="preserve"/>
        </x:is>
      </x:c>
      <x:c r="V14" s="20" t="inlineStr">
        <x:is>
          <x:t xml:space="preserve"/>
        </x:is>
      </x:c>
      <x:c r="W14" s="21" t="inlineStr">
        <x:is>
          <x:t xml:space="preserve"/>
        </x:is>
      </x:c>
    </x:row>
    <x:row r="15" ht="18" customHeight="1">
      <x:c r="A15" s="14">
        <x:f>IF(MONTH(Hilfswerte!$B$2+28)=1,Hilfswerte!$B$2+28,"")</x:f>
        <x:v>46048</x:v>
      </x:c>
      <x:c r="B15" s="15">
        <x:f>IF(MONTH(Hilfswerte!$B$2+29)=1,Hilfswerte!$B$2+29,"")</x:f>
        <x:v>46049</x:v>
      </x:c>
      <x:c r="C15" s="15">
        <x:f>IF(MONTH(Hilfswerte!$B$2+30)=1,Hilfswerte!$B$2+30,"")</x:f>
        <x:v>46050</x:v>
      </x:c>
      <x:c r="D15" s="15">
        <x:f>IF(MONTH(Hilfswerte!$B$2+31)=1,Hilfswerte!$B$2+31,"")</x:f>
        <x:v>46051</x:v>
      </x:c>
      <x:c r="E15" s="15">
        <x:f>IF(MONTH(Hilfswerte!$B$2+32)=1,Hilfswerte!$B$2+32,"")</x:f>
        <x:v>46052</x:v>
      </x:c>
      <x:c r="F15" s="16">
        <x:f>IF(MONTH(Hilfswerte!$B$2+33)=1,Hilfswerte!$B$2+33,"")</x:f>
        <x:v>46053</x:v>
      </x:c>
      <x:c r="G15" s="17">
        <x:f>IF(MONTH(Hilfswerte!$B$2+34)=1,Hilfswerte!$B$2+34,"")</x:f>
      </x:c>
      <x:c r="I15" s="14">
        <x:f>IF(MONTH(Hilfswerte!$B$3+28)=2,Hilfswerte!$B$3+28,"")</x:f>
        <x:v>46076</x:v>
      </x:c>
      <x:c r="J15" s="15">
        <x:f>IF(MONTH(Hilfswerte!$B$3+29)=2,Hilfswerte!$B$3+29,"")</x:f>
        <x:v>46077</x:v>
      </x:c>
      <x:c r="K15" s="15">
        <x:f>IF(MONTH(Hilfswerte!$B$3+30)=2,Hilfswerte!$B$3+30,"")</x:f>
        <x:v>46078</x:v>
      </x:c>
      <x:c r="L15" s="15">
        <x:f>IF(MONTH(Hilfswerte!$B$3+31)=2,Hilfswerte!$B$3+31,"")</x:f>
        <x:v>46079</x:v>
      </x:c>
      <x:c r="M15" s="15">
        <x:f>IF(MONTH(Hilfswerte!$B$3+32)=2,Hilfswerte!$B$3+32,"")</x:f>
        <x:v>46080</x:v>
      </x:c>
      <x:c r="N15" s="16">
        <x:f>IF(MONTH(Hilfswerte!$B$3+33)=2,Hilfswerte!$B$3+33,"")</x:f>
        <x:v>46081</x:v>
      </x:c>
      <x:c r="O15" s="17">
        <x:f>IF(MONTH(Hilfswerte!$B$3+34)=2,Hilfswerte!$B$3+34,"")</x:f>
      </x:c>
      <x:c r="Q15" s="14">
        <x:f>IF(MONTH(Hilfswerte!$B$4+28)=3,Hilfswerte!$B$4+28,"")</x:f>
        <x:v>46104</x:v>
      </x:c>
      <x:c r="R15" s="15">
        <x:f>IF(MONTH(Hilfswerte!$B$4+29)=3,Hilfswerte!$B$4+29,"")</x:f>
        <x:v>46105</x:v>
      </x:c>
      <x:c r="S15" s="15">
        <x:f>IF(MONTH(Hilfswerte!$B$4+30)=3,Hilfswerte!$B$4+30,"")</x:f>
        <x:v>46106</x:v>
      </x:c>
      <x:c r="T15" s="15">
        <x:f>IF(MONTH(Hilfswerte!$B$4+31)=3,Hilfswerte!$B$4+31,"")</x:f>
        <x:v>46107</x:v>
      </x:c>
      <x:c r="U15" s="15">
        <x:f>IF(MONTH(Hilfswerte!$B$4+32)=3,Hilfswerte!$B$4+32,"")</x:f>
        <x:v>46108</x:v>
      </x:c>
      <x:c r="V15" s="16">
        <x:f>IF(MONTH(Hilfswerte!$B$4+33)=3,Hilfswerte!$B$4+33,"")</x:f>
        <x:v>46109</x:v>
      </x:c>
      <x:c r="W15" s="17">
        <x:f>IF(MONTH(Hilfswerte!$B$4+34)=3,Hilfswerte!$B$4+34,"")</x:f>
        <x:v>46110</x:v>
      </x:c>
    </x:row>
    <x:row r="16" ht="28" customHeight="1">
      <x:c r="A16" s="18" t="inlineStr">
        <x:is>
          <x:t xml:space="preserve"/>
        </x:is>
      </x:c>
      <x:c r="B16" s="19" t="inlineStr">
        <x:is>
          <x:t xml:space="preserve"/>
        </x:is>
      </x:c>
      <x:c r="C16" s="19" t="inlineStr">
        <x:is>
          <x:t xml:space="preserve"/>
        </x:is>
      </x:c>
      <x:c r="D16" s="19" t="inlineStr">
        <x:is>
          <x:t xml:space="preserve"/>
        </x:is>
      </x:c>
      <x:c r="E16" s="19" t="inlineStr">
        <x:is>
          <x:t xml:space="preserve"/>
        </x:is>
      </x:c>
      <x:c r="F16" s="20" t="inlineStr">
        <x:is>
          <x:t xml:space="preserve"/>
        </x:is>
      </x:c>
      <x:c r="G16" s="21" t="inlineStr">
        <x:is>
          <x:t xml:space="preserve"/>
        </x:is>
      </x:c>
      <x:c r="I16" s="18" t="inlineStr">
        <x:is>
          <x:t xml:space="preserve"/>
        </x:is>
      </x:c>
      <x:c r="J16" s="19" t="inlineStr">
        <x:is>
          <x:t xml:space="preserve"/>
        </x:is>
      </x:c>
      <x:c r="K16" s="19" t="inlineStr">
        <x:is>
          <x:t xml:space="preserve"/>
        </x:is>
      </x:c>
      <x:c r="L16" s="19" t="inlineStr">
        <x:is>
          <x:t xml:space="preserve"/>
        </x:is>
      </x:c>
      <x:c r="M16" s="19" t="inlineStr">
        <x:is>
          <x:t xml:space="preserve"/>
        </x:is>
      </x:c>
      <x:c r="N16" s="20" t="inlineStr">
        <x:is>
          <x:t xml:space="preserve"/>
        </x:is>
      </x:c>
      <x:c r="O16" s="21" t="inlineStr">
        <x:is>
          <x:t xml:space="preserve"/>
        </x:is>
      </x:c>
      <x:c r="Q16" s="18" t="inlineStr">
        <x:is>
          <x:t xml:space="preserve"/>
        </x:is>
      </x:c>
      <x:c r="R16" s="19" t="inlineStr">
        <x:is>
          <x:t xml:space="preserve"/>
        </x:is>
      </x:c>
      <x:c r="S16" s="19" t="inlineStr">
        <x:is>
          <x:t xml:space="preserve"/>
        </x:is>
      </x:c>
      <x:c r="T16" s="19" t="inlineStr">
        <x:is>
          <x:t xml:space="preserve"/>
        </x:is>
      </x:c>
      <x:c r="U16" s="19" t="inlineStr">
        <x:is>
          <x:t xml:space="preserve"/>
        </x:is>
      </x:c>
      <x:c r="V16" s="20" t="inlineStr">
        <x:is>
          <x:t xml:space="preserve"/>
        </x:is>
      </x:c>
      <x:c r="W16" s="21" t="inlineStr">
        <x:is>
          <x:t xml:space="preserve"/>
        </x:is>
      </x:c>
    </x:row>
    <x:row r="17" ht="18" customHeight="1">
      <x:c r="A17" s="14">
        <x:f>IF(MONTH(Hilfswerte!$B$2+35)=1,Hilfswerte!$B$2+35,"")</x:f>
      </x:c>
      <x:c r="B17" s="15">
        <x:f>IF(MONTH(Hilfswerte!$B$2+36)=1,Hilfswerte!$B$2+36,"")</x:f>
      </x:c>
      <x:c r="C17" s="15">
        <x:f>IF(MONTH(Hilfswerte!$B$2+37)=1,Hilfswerte!$B$2+37,"")</x:f>
      </x:c>
      <x:c r="D17" s="15">
        <x:f>IF(MONTH(Hilfswerte!$B$2+38)=1,Hilfswerte!$B$2+38,"")</x:f>
      </x:c>
      <x:c r="E17" s="15">
        <x:f>IF(MONTH(Hilfswerte!$B$2+39)=1,Hilfswerte!$B$2+39,"")</x:f>
      </x:c>
      <x:c r="F17" s="16">
        <x:f>IF(MONTH(Hilfswerte!$B$2+40)=1,Hilfswerte!$B$2+40,"")</x:f>
      </x:c>
      <x:c r="G17" s="17">
        <x:f>IF(MONTH(Hilfswerte!$B$2+41)=1,Hilfswerte!$B$2+41,"")</x:f>
      </x:c>
      <x:c r="I17" s="14">
        <x:f>IF(MONTH(Hilfswerte!$B$3+35)=2,Hilfswerte!$B$3+35,"")</x:f>
      </x:c>
      <x:c r="J17" s="15">
        <x:f>IF(MONTH(Hilfswerte!$B$3+36)=2,Hilfswerte!$B$3+36,"")</x:f>
      </x:c>
      <x:c r="K17" s="15">
        <x:f>IF(MONTH(Hilfswerte!$B$3+37)=2,Hilfswerte!$B$3+37,"")</x:f>
      </x:c>
      <x:c r="L17" s="15">
        <x:f>IF(MONTH(Hilfswerte!$B$3+38)=2,Hilfswerte!$B$3+38,"")</x:f>
      </x:c>
      <x:c r="M17" s="15">
        <x:f>IF(MONTH(Hilfswerte!$B$3+39)=2,Hilfswerte!$B$3+39,"")</x:f>
      </x:c>
      <x:c r="N17" s="16">
        <x:f>IF(MONTH(Hilfswerte!$B$3+40)=2,Hilfswerte!$B$3+40,"")</x:f>
      </x:c>
      <x:c r="O17" s="17">
        <x:f>IF(MONTH(Hilfswerte!$B$3+41)=2,Hilfswerte!$B$3+41,"")</x:f>
      </x:c>
      <x:c r="Q17" s="14">
        <x:f>IF(MONTH(Hilfswerte!$B$4+35)=3,Hilfswerte!$B$4+35,"")</x:f>
        <x:v>46111</x:v>
      </x:c>
      <x:c r="R17" s="15">
        <x:f>IF(MONTH(Hilfswerte!$B$4+36)=3,Hilfswerte!$B$4+36,"")</x:f>
        <x:v>46112</x:v>
      </x:c>
      <x:c r="S17" s="15">
        <x:f>IF(MONTH(Hilfswerte!$B$4+37)=3,Hilfswerte!$B$4+37,"")</x:f>
      </x:c>
      <x:c r="T17" s="15">
        <x:f>IF(MONTH(Hilfswerte!$B$4+38)=3,Hilfswerte!$B$4+38,"")</x:f>
      </x:c>
      <x:c r="U17" s="15">
        <x:f>IF(MONTH(Hilfswerte!$B$4+39)=3,Hilfswerte!$B$4+39,"")</x:f>
      </x:c>
      <x:c r="V17" s="16">
        <x:f>IF(MONTH(Hilfswerte!$B$4+40)=3,Hilfswerte!$B$4+40,"")</x:f>
      </x:c>
      <x:c r="W17" s="17">
        <x:f>IF(MONTH(Hilfswerte!$B$4+41)=3,Hilfswerte!$B$4+41,"")</x:f>
      </x:c>
    </x:row>
    <x:row r="18" ht="28" customHeight="1">
      <x:c r="A18" s="22" t="inlineStr">
        <x:is>
          <x:t xml:space="preserve"/>
        </x:is>
      </x:c>
      <x:c r="B18" s="23" t="inlineStr">
        <x:is>
          <x:t xml:space="preserve"/>
        </x:is>
      </x:c>
      <x:c r="C18" s="23" t="inlineStr">
        <x:is>
          <x:t xml:space="preserve"/>
        </x:is>
      </x:c>
      <x:c r="D18" s="23" t="inlineStr">
        <x:is>
          <x:t xml:space="preserve"/>
        </x:is>
      </x:c>
      <x:c r="E18" s="23" t="inlineStr">
        <x:is>
          <x:t xml:space="preserve"/>
        </x:is>
      </x:c>
      <x:c r="F18" s="24" t="inlineStr">
        <x:is>
          <x:t xml:space="preserve"/>
        </x:is>
      </x:c>
      <x:c r="G18" s="25" t="inlineStr">
        <x:is>
          <x:t xml:space="preserve"/>
        </x:is>
      </x:c>
      <x:c r="I18" s="22" t="inlineStr">
        <x:is>
          <x:t xml:space="preserve"/>
        </x:is>
      </x:c>
      <x:c r="J18" s="23" t="inlineStr">
        <x:is>
          <x:t xml:space="preserve"/>
        </x:is>
      </x:c>
      <x:c r="K18" s="23" t="inlineStr">
        <x:is>
          <x:t xml:space="preserve"/>
        </x:is>
      </x:c>
      <x:c r="L18" s="23" t="inlineStr">
        <x:is>
          <x:t xml:space="preserve"/>
        </x:is>
      </x:c>
      <x:c r="M18" s="23" t="inlineStr">
        <x:is>
          <x:t xml:space="preserve"/>
        </x:is>
      </x:c>
      <x:c r="N18" s="24" t="inlineStr">
        <x:is>
          <x:t xml:space="preserve"/>
        </x:is>
      </x:c>
      <x:c r="O18" s="25" t="inlineStr">
        <x:is>
          <x:t xml:space="preserve"/>
        </x:is>
      </x:c>
      <x:c r="Q18" s="22" t="inlineStr">
        <x:is>
          <x:t xml:space="preserve"/>
        </x:is>
      </x:c>
      <x:c r="R18" s="23" t="inlineStr">
        <x:is>
          <x:t xml:space="preserve"/>
        </x:is>
      </x:c>
      <x:c r="S18" s="23" t="inlineStr">
        <x:is>
          <x:t xml:space="preserve"/>
        </x:is>
      </x:c>
      <x:c r="T18" s="23" t="inlineStr">
        <x:is>
          <x:t xml:space="preserve"/>
        </x:is>
      </x:c>
      <x:c r="U18" s="23" t="inlineStr">
        <x:is>
          <x:t xml:space="preserve"/>
        </x:is>
      </x:c>
      <x:c r="V18" s="24" t="inlineStr">
        <x:is>
          <x:t xml:space="preserve"/>
        </x:is>
      </x:c>
      <x:c r="W18" s="25" t="inlineStr">
        <x:is>
          <x:t xml:space="preserve"/>
        </x:is>
      </x:c>
    </x:row>
    <x:row r="20" ht="22" customHeight="1">
      <x:c r="A20" s="8" t="inlineStr">
        <x:is>
          <x:t xml:space="preserve">April</x:t>
        </x:is>
      </x:c>
      <x:c r="B20" s="29" t="n"/>
      <x:c r="C20" s="29" t="n"/>
      <x:c r="D20" s="29" t="n"/>
      <x:c r="E20" s="29" t="n"/>
      <x:c r="F20" s="29" t="n"/>
      <x:c r="G20" s="30" t="n"/>
      <x:c r="I20" s="8" t="inlineStr">
        <x:is>
          <x:t xml:space="preserve">Mai</x:t>
        </x:is>
      </x:c>
      <x:c r="J20" s="29" t="n"/>
      <x:c r="K20" s="29" t="n"/>
      <x:c r="L20" s="29" t="n"/>
      <x:c r="M20" s="29" t="n"/>
      <x:c r="N20" s="29" t="n"/>
      <x:c r="O20" s="30" t="n"/>
      <x:c r="Q20" s="8" t="inlineStr">
        <x:is>
          <x:t xml:space="preserve">Juni</x:t>
        </x:is>
      </x:c>
      <x:c r="R20" s="29" t="n"/>
      <x:c r="S20" s="29" t="n"/>
      <x:c r="T20" s="29" t="n"/>
      <x:c r="U20" s="29" t="n"/>
      <x:c r="V20" s="29" t="n"/>
      <x:c r="W20" s="30" t="n"/>
    </x:row>
    <x:row r="21" ht="18" customHeight="1">
      <x:c r="A21" s="11" t="inlineStr">
        <x:is>
          <x:t xml:space="preserve">Mo</x:t>
        </x:is>
      </x:c>
      <x:c r="B21" s="12" t="inlineStr">
        <x:is>
          <x:t xml:space="preserve">Di</x:t>
        </x:is>
      </x:c>
      <x:c r="C21" s="12" t="inlineStr">
        <x:is>
          <x:t xml:space="preserve">Mi</x:t>
        </x:is>
      </x:c>
      <x:c r="D21" s="12" t="inlineStr">
        <x:is>
          <x:t xml:space="preserve">Do</x:t>
        </x:is>
      </x:c>
      <x:c r="E21" s="12" t="inlineStr">
        <x:is>
          <x:t xml:space="preserve">Fr</x:t>
        </x:is>
      </x:c>
      <x:c r="F21" s="12" t="inlineStr">
        <x:is>
          <x:t xml:space="preserve">Sa</x:t>
        </x:is>
      </x:c>
      <x:c r="G21" s="13" t="inlineStr">
        <x:is>
          <x:t xml:space="preserve">So</x:t>
        </x:is>
      </x:c>
      <x:c r="I21" s="11" t="inlineStr">
        <x:is>
          <x:t xml:space="preserve">Mo</x:t>
        </x:is>
      </x:c>
      <x:c r="J21" s="12" t="inlineStr">
        <x:is>
          <x:t xml:space="preserve">Di</x:t>
        </x:is>
      </x:c>
      <x:c r="K21" s="12" t="inlineStr">
        <x:is>
          <x:t xml:space="preserve">Mi</x:t>
        </x:is>
      </x:c>
      <x:c r="L21" s="12" t="inlineStr">
        <x:is>
          <x:t xml:space="preserve">Do</x:t>
        </x:is>
      </x:c>
      <x:c r="M21" s="12" t="inlineStr">
        <x:is>
          <x:t xml:space="preserve">Fr</x:t>
        </x:is>
      </x:c>
      <x:c r="N21" s="12" t="inlineStr">
        <x:is>
          <x:t xml:space="preserve">Sa</x:t>
        </x:is>
      </x:c>
      <x:c r="O21" s="13" t="inlineStr">
        <x:is>
          <x:t xml:space="preserve">So</x:t>
        </x:is>
      </x:c>
      <x:c r="Q21" s="11" t="inlineStr">
        <x:is>
          <x:t xml:space="preserve">Mo</x:t>
        </x:is>
      </x:c>
      <x:c r="R21" s="12" t="inlineStr">
        <x:is>
          <x:t xml:space="preserve">Di</x:t>
        </x:is>
      </x:c>
      <x:c r="S21" s="12" t="inlineStr">
        <x:is>
          <x:t xml:space="preserve">Mi</x:t>
        </x:is>
      </x:c>
      <x:c r="T21" s="12" t="inlineStr">
        <x:is>
          <x:t xml:space="preserve">Do</x:t>
        </x:is>
      </x:c>
      <x:c r="U21" s="12" t="inlineStr">
        <x:is>
          <x:t xml:space="preserve">Fr</x:t>
        </x:is>
      </x:c>
      <x:c r="V21" s="12" t="inlineStr">
        <x:is>
          <x:t xml:space="preserve">Sa</x:t>
        </x:is>
      </x:c>
      <x:c r="W21" s="13" t="inlineStr">
        <x:is>
          <x:t xml:space="preserve">So</x:t>
        </x:is>
      </x:c>
    </x:row>
    <x:row r="22" ht="18" customHeight="1">
      <x:c r="A22" s="14">
        <x:f>IF(MONTH(Hilfswerte!$B$5+0)=4,Hilfswerte!$B$5+0,"")</x:f>
      </x:c>
      <x:c r="B22" s="15">
        <x:f>IF(MONTH(Hilfswerte!$B$5+1)=4,Hilfswerte!$B$5+1,"")</x:f>
      </x:c>
      <x:c r="C22" s="15">
        <x:f>IF(MONTH(Hilfswerte!$B$5+2)=4,Hilfswerte!$B$5+2,"")</x:f>
        <x:v>46113</x:v>
      </x:c>
      <x:c r="D22" s="15">
        <x:f>IF(MONTH(Hilfswerte!$B$5+3)=4,Hilfswerte!$B$5+3,"")</x:f>
        <x:v>46114</x:v>
      </x:c>
      <x:c r="E22" s="15">
        <x:f>IF(MONTH(Hilfswerte!$B$5+4)=4,Hilfswerte!$B$5+4,"")</x:f>
        <x:v>46115</x:v>
      </x:c>
      <x:c r="F22" s="16">
        <x:f>IF(MONTH(Hilfswerte!$B$5+5)=4,Hilfswerte!$B$5+5,"")</x:f>
        <x:v>46116</x:v>
      </x:c>
      <x:c r="G22" s="17">
        <x:f>IF(MONTH(Hilfswerte!$B$5+6)=4,Hilfswerte!$B$5+6,"")</x:f>
        <x:v>46117</x:v>
      </x:c>
      <x:c r="I22" s="14">
        <x:f>IF(MONTH(Hilfswerte!$B$6+0)=5,Hilfswerte!$B$6+0,"")</x:f>
      </x:c>
      <x:c r="J22" s="15">
        <x:f>IF(MONTH(Hilfswerte!$B$6+1)=5,Hilfswerte!$B$6+1,"")</x:f>
      </x:c>
      <x:c r="K22" s="15">
        <x:f>IF(MONTH(Hilfswerte!$B$6+2)=5,Hilfswerte!$B$6+2,"")</x:f>
      </x:c>
      <x:c r="L22" s="15">
        <x:f>IF(MONTH(Hilfswerte!$B$6+3)=5,Hilfswerte!$B$6+3,"")</x:f>
      </x:c>
      <x:c r="M22" s="15">
        <x:f>IF(MONTH(Hilfswerte!$B$6+4)=5,Hilfswerte!$B$6+4,"")</x:f>
        <x:v>46143</x:v>
      </x:c>
      <x:c r="N22" s="16">
        <x:f>IF(MONTH(Hilfswerte!$B$6+5)=5,Hilfswerte!$B$6+5,"")</x:f>
        <x:v>46144</x:v>
      </x:c>
      <x:c r="O22" s="17">
        <x:f>IF(MONTH(Hilfswerte!$B$6+6)=5,Hilfswerte!$B$6+6,"")</x:f>
        <x:v>46145</x:v>
      </x:c>
      <x:c r="Q22" s="14">
        <x:f>IF(MONTH(Hilfswerte!$B$7+0)=6,Hilfswerte!$B$7+0,"")</x:f>
        <x:v>46174</x:v>
      </x:c>
      <x:c r="R22" s="15">
        <x:f>IF(MONTH(Hilfswerte!$B$7+1)=6,Hilfswerte!$B$7+1,"")</x:f>
        <x:v>46175</x:v>
      </x:c>
      <x:c r="S22" s="15">
        <x:f>IF(MONTH(Hilfswerte!$B$7+2)=6,Hilfswerte!$B$7+2,"")</x:f>
        <x:v>46176</x:v>
      </x:c>
      <x:c r="T22" s="15">
        <x:f>IF(MONTH(Hilfswerte!$B$7+3)=6,Hilfswerte!$B$7+3,"")</x:f>
        <x:v>46177</x:v>
      </x:c>
      <x:c r="U22" s="15">
        <x:f>IF(MONTH(Hilfswerte!$B$7+4)=6,Hilfswerte!$B$7+4,"")</x:f>
        <x:v>46178</x:v>
      </x:c>
      <x:c r="V22" s="16">
        <x:f>IF(MONTH(Hilfswerte!$B$7+5)=6,Hilfswerte!$B$7+5,"")</x:f>
        <x:v>46179</x:v>
      </x:c>
      <x:c r="W22" s="17">
        <x:f>IF(MONTH(Hilfswerte!$B$7+6)=6,Hilfswerte!$B$7+6,"")</x:f>
        <x:v>46180</x:v>
      </x:c>
    </x:row>
    <x:row r="23" ht="28" customHeight="1">
      <x:c r="A23" s="18" t="inlineStr">
        <x:is>
          <x:t xml:space="preserve"/>
        </x:is>
      </x:c>
      <x:c r="B23" s="19" t="inlineStr">
        <x:is>
          <x:t xml:space="preserve"/>
        </x:is>
      </x:c>
      <x:c r="C23" s="19" t="inlineStr">
        <x:is>
          <x:t xml:space="preserve"/>
        </x:is>
      </x:c>
      <x:c r="D23" s="19" t="inlineStr">
        <x:is>
          <x:t xml:space="preserve"/>
        </x:is>
      </x:c>
      <x:c r="E23" s="19" t="inlineStr">
        <x:is>
          <x:t xml:space="preserve"/>
        </x:is>
      </x:c>
      <x:c r="F23" s="20" t="inlineStr">
        <x:is>
          <x:t xml:space="preserve"/>
        </x:is>
      </x:c>
      <x:c r="G23" s="21" t="inlineStr">
        <x:is>
          <x:t xml:space="preserve"/>
        </x:is>
      </x:c>
      <x:c r="I23" s="18" t="inlineStr">
        <x:is>
          <x:t xml:space="preserve"/>
        </x:is>
      </x:c>
      <x:c r="J23" s="19" t="inlineStr">
        <x:is>
          <x:t xml:space="preserve"/>
        </x:is>
      </x:c>
      <x:c r="K23" s="19" t="inlineStr">
        <x:is>
          <x:t xml:space="preserve"/>
        </x:is>
      </x:c>
      <x:c r="L23" s="19" t="inlineStr">
        <x:is>
          <x:t xml:space="preserve"/>
        </x:is>
      </x:c>
      <x:c r="M23" s="19" t="inlineStr">
        <x:is>
          <x:t xml:space="preserve"/>
        </x:is>
      </x:c>
      <x:c r="N23" s="20" t="inlineStr">
        <x:is>
          <x:t xml:space="preserve"/>
        </x:is>
      </x:c>
      <x:c r="O23" s="21" t="inlineStr">
        <x:is>
          <x:t xml:space="preserve"/>
        </x:is>
      </x:c>
      <x:c r="Q23" s="18" t="inlineStr">
        <x:is>
          <x:t xml:space="preserve"/>
        </x:is>
      </x:c>
      <x:c r="R23" s="19" t="inlineStr">
        <x:is>
          <x:t xml:space="preserve"/>
        </x:is>
      </x:c>
      <x:c r="S23" s="19" t="inlineStr">
        <x:is>
          <x:t xml:space="preserve"/>
        </x:is>
      </x:c>
      <x:c r="T23" s="19" t="inlineStr">
        <x:is>
          <x:t xml:space="preserve"/>
        </x:is>
      </x:c>
      <x:c r="U23" s="19" t="inlineStr">
        <x:is>
          <x:t xml:space="preserve"/>
        </x:is>
      </x:c>
      <x:c r="V23" s="20" t="inlineStr">
        <x:is>
          <x:t xml:space="preserve"/>
        </x:is>
      </x:c>
      <x:c r="W23" s="21" t="inlineStr">
        <x:is>
          <x:t xml:space="preserve"/>
        </x:is>
      </x:c>
    </x:row>
    <x:row r="24" ht="18" customHeight="1">
      <x:c r="A24" s="14">
        <x:f>IF(MONTH(Hilfswerte!$B$5+7)=4,Hilfswerte!$B$5+7,"")</x:f>
        <x:v>46118</x:v>
      </x:c>
      <x:c r="B24" s="15">
        <x:f>IF(MONTH(Hilfswerte!$B$5+8)=4,Hilfswerte!$B$5+8,"")</x:f>
        <x:v>46119</x:v>
      </x:c>
      <x:c r="C24" s="15">
        <x:f>IF(MONTH(Hilfswerte!$B$5+9)=4,Hilfswerte!$B$5+9,"")</x:f>
        <x:v>46120</x:v>
      </x:c>
      <x:c r="D24" s="15">
        <x:f>IF(MONTH(Hilfswerte!$B$5+10)=4,Hilfswerte!$B$5+10,"")</x:f>
        <x:v>46121</x:v>
      </x:c>
      <x:c r="E24" s="15">
        <x:f>IF(MONTH(Hilfswerte!$B$5+11)=4,Hilfswerte!$B$5+11,"")</x:f>
        <x:v>46122</x:v>
      </x:c>
      <x:c r="F24" s="16">
        <x:f>IF(MONTH(Hilfswerte!$B$5+12)=4,Hilfswerte!$B$5+12,"")</x:f>
        <x:v>46123</x:v>
      </x:c>
      <x:c r="G24" s="17">
        <x:f>IF(MONTH(Hilfswerte!$B$5+13)=4,Hilfswerte!$B$5+13,"")</x:f>
        <x:v>46124</x:v>
      </x:c>
      <x:c r="I24" s="14">
        <x:f>IF(MONTH(Hilfswerte!$B$6+7)=5,Hilfswerte!$B$6+7,"")</x:f>
        <x:v>46146</x:v>
      </x:c>
      <x:c r="J24" s="15">
        <x:f>IF(MONTH(Hilfswerte!$B$6+8)=5,Hilfswerte!$B$6+8,"")</x:f>
        <x:v>46147</x:v>
      </x:c>
      <x:c r="K24" s="15">
        <x:f>IF(MONTH(Hilfswerte!$B$6+9)=5,Hilfswerte!$B$6+9,"")</x:f>
        <x:v>46148</x:v>
      </x:c>
      <x:c r="L24" s="15">
        <x:f>IF(MONTH(Hilfswerte!$B$6+10)=5,Hilfswerte!$B$6+10,"")</x:f>
        <x:v>46149</x:v>
      </x:c>
      <x:c r="M24" s="15">
        <x:f>IF(MONTH(Hilfswerte!$B$6+11)=5,Hilfswerte!$B$6+11,"")</x:f>
        <x:v>46150</x:v>
      </x:c>
      <x:c r="N24" s="16">
        <x:f>IF(MONTH(Hilfswerte!$B$6+12)=5,Hilfswerte!$B$6+12,"")</x:f>
        <x:v>46151</x:v>
      </x:c>
      <x:c r="O24" s="17">
        <x:f>IF(MONTH(Hilfswerte!$B$6+13)=5,Hilfswerte!$B$6+13,"")</x:f>
        <x:v>46152</x:v>
      </x:c>
      <x:c r="Q24" s="14">
        <x:f>IF(MONTH(Hilfswerte!$B$7+7)=6,Hilfswerte!$B$7+7,"")</x:f>
        <x:v>46181</x:v>
      </x:c>
      <x:c r="R24" s="15">
        <x:f>IF(MONTH(Hilfswerte!$B$7+8)=6,Hilfswerte!$B$7+8,"")</x:f>
        <x:v>46182</x:v>
      </x:c>
      <x:c r="S24" s="15">
        <x:f>IF(MONTH(Hilfswerte!$B$7+9)=6,Hilfswerte!$B$7+9,"")</x:f>
        <x:v>46183</x:v>
      </x:c>
      <x:c r="T24" s="15">
        <x:f>IF(MONTH(Hilfswerte!$B$7+10)=6,Hilfswerte!$B$7+10,"")</x:f>
        <x:v>46184</x:v>
      </x:c>
      <x:c r="U24" s="15">
        <x:f>IF(MONTH(Hilfswerte!$B$7+11)=6,Hilfswerte!$B$7+11,"")</x:f>
        <x:v>46185</x:v>
      </x:c>
      <x:c r="V24" s="16">
        <x:f>IF(MONTH(Hilfswerte!$B$7+12)=6,Hilfswerte!$B$7+12,"")</x:f>
        <x:v>46186</x:v>
      </x:c>
      <x:c r="W24" s="17">
        <x:f>IF(MONTH(Hilfswerte!$B$7+13)=6,Hilfswerte!$B$7+13,"")</x:f>
        <x:v>46187</x:v>
      </x:c>
    </x:row>
    <x:row r="25" ht="28" customHeight="1">
      <x:c r="A25" s="18" t="inlineStr">
        <x:is>
          <x:t xml:space="preserve"/>
        </x:is>
      </x:c>
      <x:c r="B25" s="19" t="inlineStr">
        <x:is>
          <x:t xml:space="preserve">Kundencall</x:t>
        </x:is>
      </x:c>
      <x:c r="C25" s="19" t="inlineStr">
        <x:is>
          <x:t xml:space="preserve"/>
        </x:is>
      </x:c>
      <x:c r="D25" s="19" t="inlineStr">
        <x:is>
          <x:t xml:space="preserve"/>
        </x:is>
      </x:c>
      <x:c r="E25" s="19" t="inlineStr">
        <x:is>
          <x:t xml:space="preserve"/>
        </x:is>
      </x:c>
      <x:c r="F25" s="20" t="inlineStr">
        <x:is>
          <x:t xml:space="preserve"/>
        </x:is>
      </x:c>
      <x:c r="G25" s="21" t="inlineStr">
        <x:is>
          <x:t xml:space="preserve"/>
        </x:is>
      </x:c>
      <x:c r="I25" s="18" t="inlineStr">
        <x:is>
          <x:t xml:space="preserve"/>
        </x:is>
      </x:c>
      <x:c r="J25" s="19" t="inlineStr">
        <x:is>
          <x:t xml:space="preserve"/>
        </x:is>
      </x:c>
      <x:c r="K25" s="19" t="inlineStr">
        <x:is>
          <x:t xml:space="preserve"/>
        </x:is>
      </x:c>
      <x:c r="L25" s="19" t="inlineStr">
        <x:is>
          <x:t xml:space="preserve"/>
        </x:is>
      </x:c>
      <x:c r="M25" s="19" t="inlineStr">
        <x:is>
          <x:t xml:space="preserve"/>
        </x:is>
      </x:c>
      <x:c r="N25" s="20" t="inlineStr">
        <x:is>
          <x:t xml:space="preserve"/>
        </x:is>
      </x:c>
      <x:c r="O25" s="21" t="inlineStr">
        <x:is>
          <x:t xml:space="preserve"/>
        </x:is>
      </x:c>
      <x:c r="Q25" s="18" t="inlineStr">
        <x:is>
          <x:t xml:space="preserve"/>
        </x:is>
      </x:c>
      <x:c r="R25" s="19" t="inlineStr">
        <x:is>
          <x:t xml:space="preserve"/>
        </x:is>
      </x:c>
      <x:c r="S25" s="19" t="inlineStr">
        <x:is>
          <x:t xml:space="preserve"/>
        </x:is>
      </x:c>
      <x:c r="T25" s="19" t="inlineStr">
        <x:is>
          <x:t xml:space="preserve"/>
        </x:is>
      </x:c>
      <x:c r="U25" s="19" t="inlineStr">
        <x:is>
          <x:t xml:space="preserve"/>
        </x:is>
      </x:c>
      <x:c r="V25" s="20" t="inlineStr">
        <x:is>
          <x:t xml:space="preserve"/>
        </x:is>
      </x:c>
      <x:c r="W25" s="21" t="inlineStr">
        <x:is>
          <x:t xml:space="preserve"/>
        </x:is>
      </x:c>
    </x:row>
    <x:row r="26" ht="18" customHeight="1">
      <x:c r="A26" s="14">
        <x:f>IF(MONTH(Hilfswerte!$B$5+14)=4,Hilfswerte!$B$5+14,"")</x:f>
        <x:v>46125</x:v>
      </x:c>
      <x:c r="B26" s="15">
        <x:f>IF(MONTH(Hilfswerte!$B$5+15)=4,Hilfswerte!$B$5+15,"")</x:f>
        <x:v>46126</x:v>
      </x:c>
      <x:c r="C26" s="15">
        <x:f>IF(MONTH(Hilfswerte!$B$5+16)=4,Hilfswerte!$B$5+16,"")</x:f>
        <x:v>46127</x:v>
      </x:c>
      <x:c r="D26" s="15">
        <x:f>IF(MONTH(Hilfswerte!$B$5+17)=4,Hilfswerte!$B$5+17,"")</x:f>
        <x:v>46128</x:v>
      </x:c>
      <x:c r="E26" s="15">
        <x:f>IF(MONTH(Hilfswerte!$B$5+18)=4,Hilfswerte!$B$5+18,"")</x:f>
        <x:v>46129</x:v>
      </x:c>
      <x:c r="F26" s="16">
        <x:f>IF(MONTH(Hilfswerte!$B$5+19)=4,Hilfswerte!$B$5+19,"")</x:f>
        <x:v>46130</x:v>
      </x:c>
      <x:c r="G26" s="17">
        <x:f>IF(MONTH(Hilfswerte!$B$5+20)=4,Hilfswerte!$B$5+20,"")</x:f>
        <x:v>46131</x:v>
      </x:c>
      <x:c r="I26" s="14">
        <x:f>IF(MONTH(Hilfswerte!$B$6+14)=5,Hilfswerte!$B$6+14,"")</x:f>
        <x:v>46153</x:v>
      </x:c>
      <x:c r="J26" s="15">
        <x:f>IF(MONTH(Hilfswerte!$B$6+15)=5,Hilfswerte!$B$6+15,"")</x:f>
        <x:v>46154</x:v>
      </x:c>
      <x:c r="K26" s="15">
        <x:f>IF(MONTH(Hilfswerte!$B$6+16)=5,Hilfswerte!$B$6+16,"")</x:f>
        <x:v>46155</x:v>
      </x:c>
      <x:c r="L26" s="15">
        <x:f>IF(MONTH(Hilfswerte!$B$6+17)=5,Hilfswerte!$B$6+17,"")</x:f>
        <x:v>46156</x:v>
      </x:c>
      <x:c r="M26" s="15">
        <x:f>IF(MONTH(Hilfswerte!$B$6+18)=5,Hilfswerte!$B$6+18,"")</x:f>
        <x:v>46157</x:v>
      </x:c>
      <x:c r="N26" s="16">
        <x:f>IF(MONTH(Hilfswerte!$B$6+19)=5,Hilfswerte!$B$6+19,"")</x:f>
        <x:v>46158</x:v>
      </x:c>
      <x:c r="O26" s="17">
        <x:f>IF(MONTH(Hilfswerte!$B$6+20)=5,Hilfswerte!$B$6+20,"")</x:f>
        <x:v>46159</x:v>
      </x:c>
      <x:c r="Q26" s="14">
        <x:f>IF(MONTH(Hilfswerte!$B$7+14)=6,Hilfswerte!$B$7+14,"")</x:f>
        <x:v>46188</x:v>
      </x:c>
      <x:c r="R26" s="15">
        <x:f>IF(MONTH(Hilfswerte!$B$7+15)=6,Hilfswerte!$B$7+15,"")</x:f>
        <x:v>46189</x:v>
      </x:c>
      <x:c r="S26" s="15">
        <x:f>IF(MONTH(Hilfswerte!$B$7+16)=6,Hilfswerte!$B$7+16,"")</x:f>
        <x:v>46190</x:v>
      </x:c>
      <x:c r="T26" s="15">
        <x:f>IF(MONTH(Hilfswerte!$B$7+17)=6,Hilfswerte!$B$7+17,"")</x:f>
        <x:v>46191</x:v>
      </x:c>
      <x:c r="U26" s="15">
        <x:f>IF(MONTH(Hilfswerte!$B$7+18)=6,Hilfswerte!$B$7+18,"")</x:f>
        <x:v>46192</x:v>
      </x:c>
      <x:c r="V26" s="16">
        <x:f>IF(MONTH(Hilfswerte!$B$7+19)=6,Hilfswerte!$B$7+19,"")</x:f>
        <x:v>46193</x:v>
      </x:c>
      <x:c r="W26" s="17">
        <x:f>IF(MONTH(Hilfswerte!$B$7+20)=6,Hilfswerte!$B$7+20,"")</x:f>
        <x:v>46194</x:v>
      </x:c>
    </x:row>
    <x:row r="27" ht="28" customHeight="1">
      <x:c r="A27" s="18" t="inlineStr">
        <x:is>
          <x:t xml:space="preserve"/>
        </x:is>
      </x:c>
      <x:c r="B27" s="19" t="inlineStr">
        <x:is>
          <x:t xml:space="preserve"/>
        </x:is>
      </x:c>
      <x:c r="C27" s="19" t="inlineStr">
        <x:is>
          <x:t xml:space="preserve"/>
        </x:is>
      </x:c>
      <x:c r="D27" s="19" t="inlineStr">
        <x:is>
          <x:t xml:space="preserve"/>
        </x:is>
      </x:c>
      <x:c r="E27" s="19" t="inlineStr">
        <x:is>
          <x:t xml:space="preserve"/>
        </x:is>
      </x:c>
      <x:c r="F27" s="20" t="inlineStr">
        <x:is>
          <x:t xml:space="preserve"/>
        </x:is>
      </x:c>
      <x:c r="G27" s="21" t="inlineStr">
        <x:is>
          <x:t xml:space="preserve"/>
        </x:is>
      </x:c>
      <x:c r="I27" s="18" t="inlineStr">
        <x:is>
          <x:t xml:space="preserve"/>
        </x:is>
      </x:c>
      <x:c r="J27" s="19" t="inlineStr">
        <x:is>
          <x:t xml:space="preserve"/>
        </x:is>
      </x:c>
      <x:c r="K27" s="19" t="inlineStr">
        <x:is>
          <x:t xml:space="preserve"/>
        </x:is>
      </x:c>
      <x:c r="L27" s="19" t="inlineStr">
        <x:is>
          <x:t xml:space="preserve">Feiertag / frei</x:t>
        </x:is>
      </x:c>
      <x:c r="M27" s="19" t="inlineStr">
        <x:is>
          <x:t xml:space="preserve"/>
        </x:is>
      </x:c>
      <x:c r="N27" s="20" t="inlineStr">
        <x:is>
          <x:t xml:space="preserve"/>
        </x:is>
      </x:c>
      <x:c r="O27" s="21" t="inlineStr">
        <x:is>
          <x:t xml:space="preserve"/>
        </x:is>
      </x:c>
      <x:c r="Q27" s="18" t="inlineStr">
        <x:is>
          <x:t xml:space="preserve"/>
        </x:is>
      </x:c>
      <x:c r="R27" s="19" t="inlineStr">
        <x:is>
          <x:t xml:space="preserve"/>
        </x:is>
      </x:c>
      <x:c r="S27" s="19" t="inlineStr">
        <x:is>
          <x:t xml:space="preserve"/>
        </x:is>
      </x:c>
      <x:c r="T27" s="19" t="inlineStr">
        <x:is>
          <x:t xml:space="preserve"/>
        </x:is>
      </x:c>
      <x:c r="U27" s="19" t="inlineStr">
        <x:is>
          <x:t xml:space="preserve"/>
        </x:is>
      </x:c>
      <x:c r="V27" s="20" t="inlineStr">
        <x:is>
          <x:t xml:space="preserve"/>
        </x:is>
      </x:c>
      <x:c r="W27" s="21" t="inlineStr">
        <x:is>
          <x:t xml:space="preserve"/>
        </x:is>
      </x:c>
    </x:row>
    <x:row r="28" ht="18" customHeight="1">
      <x:c r="A28" s="14">
        <x:f>IF(MONTH(Hilfswerte!$B$5+21)=4,Hilfswerte!$B$5+21,"")</x:f>
        <x:v>46132</x:v>
      </x:c>
      <x:c r="B28" s="15">
        <x:f>IF(MONTH(Hilfswerte!$B$5+22)=4,Hilfswerte!$B$5+22,"")</x:f>
        <x:v>46133</x:v>
      </x:c>
      <x:c r="C28" s="15">
        <x:f>IF(MONTH(Hilfswerte!$B$5+23)=4,Hilfswerte!$B$5+23,"")</x:f>
        <x:v>46134</x:v>
      </x:c>
      <x:c r="D28" s="15">
        <x:f>IF(MONTH(Hilfswerte!$B$5+24)=4,Hilfswerte!$B$5+24,"")</x:f>
        <x:v>46135</x:v>
      </x:c>
      <x:c r="E28" s="15">
        <x:f>IF(MONTH(Hilfswerte!$B$5+25)=4,Hilfswerte!$B$5+25,"")</x:f>
        <x:v>46136</x:v>
      </x:c>
      <x:c r="F28" s="16">
        <x:f>IF(MONTH(Hilfswerte!$B$5+26)=4,Hilfswerte!$B$5+26,"")</x:f>
        <x:v>46137</x:v>
      </x:c>
      <x:c r="G28" s="17">
        <x:f>IF(MONTH(Hilfswerte!$B$5+27)=4,Hilfswerte!$B$5+27,"")</x:f>
        <x:v>46138</x:v>
      </x:c>
      <x:c r="I28" s="14">
        <x:f>IF(MONTH(Hilfswerte!$B$6+21)=5,Hilfswerte!$B$6+21,"")</x:f>
        <x:v>46160</x:v>
      </x:c>
      <x:c r="J28" s="15">
        <x:f>IF(MONTH(Hilfswerte!$B$6+22)=5,Hilfswerte!$B$6+22,"")</x:f>
        <x:v>46161</x:v>
      </x:c>
      <x:c r="K28" s="15">
        <x:f>IF(MONTH(Hilfswerte!$B$6+23)=5,Hilfswerte!$B$6+23,"")</x:f>
        <x:v>46162</x:v>
      </x:c>
      <x:c r="L28" s="15">
        <x:f>IF(MONTH(Hilfswerte!$B$6+24)=5,Hilfswerte!$B$6+24,"")</x:f>
        <x:v>46163</x:v>
      </x:c>
      <x:c r="M28" s="15">
        <x:f>IF(MONTH(Hilfswerte!$B$6+25)=5,Hilfswerte!$B$6+25,"")</x:f>
        <x:v>46164</x:v>
      </x:c>
      <x:c r="N28" s="16">
        <x:f>IF(MONTH(Hilfswerte!$B$6+26)=5,Hilfswerte!$B$6+26,"")</x:f>
        <x:v>46165</x:v>
      </x:c>
      <x:c r="O28" s="17">
        <x:f>IF(MONTH(Hilfswerte!$B$6+27)=5,Hilfswerte!$B$6+27,"")</x:f>
        <x:v>46166</x:v>
      </x:c>
      <x:c r="Q28" s="14">
        <x:f>IF(MONTH(Hilfswerte!$B$7+21)=6,Hilfswerte!$B$7+21,"")</x:f>
        <x:v>46195</x:v>
      </x:c>
      <x:c r="R28" s="15">
        <x:f>IF(MONTH(Hilfswerte!$B$7+22)=6,Hilfswerte!$B$7+22,"")</x:f>
        <x:v>46196</x:v>
      </x:c>
      <x:c r="S28" s="15">
        <x:f>IF(MONTH(Hilfswerte!$B$7+23)=6,Hilfswerte!$B$7+23,"")</x:f>
        <x:v>46197</x:v>
      </x:c>
      <x:c r="T28" s="15">
        <x:f>IF(MONTH(Hilfswerte!$B$7+24)=6,Hilfswerte!$B$7+24,"")</x:f>
        <x:v>46198</x:v>
      </x:c>
      <x:c r="U28" s="15">
        <x:f>IF(MONTH(Hilfswerte!$B$7+25)=6,Hilfswerte!$B$7+25,"")</x:f>
        <x:v>46199</x:v>
      </x:c>
      <x:c r="V28" s="16">
        <x:f>IF(MONTH(Hilfswerte!$B$7+26)=6,Hilfswerte!$B$7+26,"")</x:f>
        <x:v>46200</x:v>
      </x:c>
      <x:c r="W28" s="17">
        <x:f>IF(MONTH(Hilfswerte!$B$7+27)=6,Hilfswerte!$B$7+27,"")</x:f>
        <x:v>46201</x:v>
      </x:c>
    </x:row>
    <x:row r="29" ht="28" customHeight="1">
      <x:c r="A29" s="18" t="inlineStr">
        <x:is>
          <x:t xml:space="preserve"/>
        </x:is>
      </x:c>
      <x:c r="B29" s="19" t="inlineStr">
        <x:is>
          <x:t xml:space="preserve"/>
        </x:is>
      </x:c>
      <x:c r="C29" s="19" t="inlineStr">
        <x:is>
          <x:t xml:space="preserve"/>
        </x:is>
      </x:c>
      <x:c r="D29" s="19" t="inlineStr">
        <x:is>
          <x:t xml:space="preserve"/>
        </x:is>
      </x:c>
      <x:c r="E29" s="19" t="inlineStr">
        <x:is>
          <x:t xml:space="preserve"/>
        </x:is>
      </x:c>
      <x:c r="F29" s="20" t="inlineStr">
        <x:is>
          <x:t xml:space="preserve"/>
        </x:is>
      </x:c>
      <x:c r="G29" s="21" t="inlineStr">
        <x:is>
          <x:t xml:space="preserve"/>
        </x:is>
      </x:c>
      <x:c r="I29" s="18" t="inlineStr">
        <x:is>
          <x:t xml:space="preserve"/>
        </x:is>
      </x:c>
      <x:c r="J29" s="19" t="inlineStr">
        <x:is>
          <x:t xml:space="preserve"/>
        </x:is>
      </x:c>
      <x:c r="K29" s="19" t="inlineStr">
        <x:is>
          <x:t xml:space="preserve"/>
        </x:is>
      </x:c>
      <x:c r="L29" s="19" t="inlineStr">
        <x:is>
          <x:t xml:space="preserve"/>
        </x:is>
      </x:c>
      <x:c r="M29" s="19" t="inlineStr">
        <x:is>
          <x:t xml:space="preserve"/>
        </x:is>
      </x:c>
      <x:c r="N29" s="20" t="inlineStr">
        <x:is>
          <x:t xml:space="preserve"/>
        </x:is>
      </x:c>
      <x:c r="O29" s="21" t="inlineStr">
        <x:is>
          <x:t xml:space="preserve"/>
        </x:is>
      </x:c>
      <x:c r="Q29" s="18" t="inlineStr">
        <x:is>
          <x:t xml:space="preserve">Urlaub beginnt</x:t>
        </x:is>
      </x:c>
      <x:c r="R29" s="19" t="inlineStr">
        <x:is>
          <x:t xml:space="preserve"/>
        </x:is>
      </x:c>
      <x:c r="S29" s="19" t="inlineStr">
        <x:is>
          <x:t xml:space="preserve"/>
        </x:is>
      </x:c>
      <x:c r="T29" s="19" t="inlineStr">
        <x:is>
          <x:t xml:space="preserve"/>
        </x:is>
      </x:c>
      <x:c r="U29" s="19" t="inlineStr">
        <x:is>
          <x:t xml:space="preserve"/>
        </x:is>
      </x:c>
      <x:c r="V29" s="20" t="inlineStr">
        <x:is>
          <x:t xml:space="preserve"/>
        </x:is>
      </x:c>
      <x:c r="W29" s="21" t="inlineStr">
        <x:is>
          <x:t xml:space="preserve"/>
        </x:is>
      </x:c>
    </x:row>
    <x:row r="30" ht="18" customHeight="1">
      <x:c r="A30" s="14">
        <x:f>IF(MONTH(Hilfswerte!$B$5+28)=4,Hilfswerte!$B$5+28,"")</x:f>
        <x:v>46139</x:v>
      </x:c>
      <x:c r="B30" s="15">
        <x:f>IF(MONTH(Hilfswerte!$B$5+29)=4,Hilfswerte!$B$5+29,"")</x:f>
        <x:v>46140</x:v>
      </x:c>
      <x:c r="C30" s="15">
        <x:f>IF(MONTH(Hilfswerte!$B$5+30)=4,Hilfswerte!$B$5+30,"")</x:f>
        <x:v>46141</x:v>
      </x:c>
      <x:c r="D30" s="15">
        <x:f>IF(MONTH(Hilfswerte!$B$5+31)=4,Hilfswerte!$B$5+31,"")</x:f>
        <x:v>46142</x:v>
      </x:c>
      <x:c r="E30" s="15">
        <x:f>IF(MONTH(Hilfswerte!$B$5+32)=4,Hilfswerte!$B$5+32,"")</x:f>
      </x:c>
      <x:c r="F30" s="16">
        <x:f>IF(MONTH(Hilfswerte!$B$5+33)=4,Hilfswerte!$B$5+33,"")</x:f>
      </x:c>
      <x:c r="G30" s="17">
        <x:f>IF(MONTH(Hilfswerte!$B$5+34)=4,Hilfswerte!$B$5+34,"")</x:f>
      </x:c>
      <x:c r="I30" s="14">
        <x:f>IF(MONTH(Hilfswerte!$B$6+28)=5,Hilfswerte!$B$6+28,"")</x:f>
        <x:v>46167</x:v>
      </x:c>
      <x:c r="J30" s="15">
        <x:f>IF(MONTH(Hilfswerte!$B$6+29)=5,Hilfswerte!$B$6+29,"")</x:f>
        <x:v>46168</x:v>
      </x:c>
      <x:c r="K30" s="15">
        <x:f>IF(MONTH(Hilfswerte!$B$6+30)=5,Hilfswerte!$B$6+30,"")</x:f>
        <x:v>46169</x:v>
      </x:c>
      <x:c r="L30" s="15">
        <x:f>IF(MONTH(Hilfswerte!$B$6+31)=5,Hilfswerte!$B$6+31,"")</x:f>
        <x:v>46170</x:v>
      </x:c>
      <x:c r="M30" s="15">
        <x:f>IF(MONTH(Hilfswerte!$B$6+32)=5,Hilfswerte!$B$6+32,"")</x:f>
        <x:v>46171</x:v>
      </x:c>
      <x:c r="N30" s="16">
        <x:f>IF(MONTH(Hilfswerte!$B$6+33)=5,Hilfswerte!$B$6+33,"")</x:f>
        <x:v>46172</x:v>
      </x:c>
      <x:c r="O30" s="17">
        <x:f>IF(MONTH(Hilfswerte!$B$6+34)=5,Hilfswerte!$B$6+34,"")</x:f>
        <x:v>46173</x:v>
      </x:c>
      <x:c r="Q30" s="14">
        <x:f>IF(MONTH(Hilfswerte!$B$7+28)=6,Hilfswerte!$B$7+28,"")</x:f>
        <x:v>46202</x:v>
      </x:c>
      <x:c r="R30" s="15">
        <x:f>IF(MONTH(Hilfswerte!$B$7+29)=6,Hilfswerte!$B$7+29,"")</x:f>
        <x:v>46203</x:v>
      </x:c>
      <x:c r="S30" s="15">
        <x:f>IF(MONTH(Hilfswerte!$B$7+30)=6,Hilfswerte!$B$7+30,"")</x:f>
      </x:c>
      <x:c r="T30" s="15">
        <x:f>IF(MONTH(Hilfswerte!$B$7+31)=6,Hilfswerte!$B$7+31,"")</x:f>
      </x:c>
      <x:c r="U30" s="15">
        <x:f>IF(MONTH(Hilfswerte!$B$7+32)=6,Hilfswerte!$B$7+32,"")</x:f>
      </x:c>
      <x:c r="V30" s="16">
        <x:f>IF(MONTH(Hilfswerte!$B$7+33)=6,Hilfswerte!$B$7+33,"")</x:f>
      </x:c>
      <x:c r="W30" s="17">
        <x:f>IF(MONTH(Hilfswerte!$B$7+34)=6,Hilfswerte!$B$7+34,"")</x:f>
      </x:c>
    </x:row>
    <x:row r="31" ht="28" customHeight="1">
      <x:c r="A31" s="18" t="inlineStr">
        <x:is>
          <x:t xml:space="preserve"/>
        </x:is>
      </x:c>
      <x:c r="B31" s="19" t="inlineStr">
        <x:is>
          <x:t xml:space="preserve"/>
        </x:is>
      </x:c>
      <x:c r="C31" s="19" t="inlineStr">
        <x:is>
          <x:t xml:space="preserve"/>
        </x:is>
      </x:c>
      <x:c r="D31" s="19" t="inlineStr">
        <x:is>
          <x:t xml:space="preserve"/>
        </x:is>
      </x:c>
      <x:c r="E31" s="19" t="inlineStr">
        <x:is>
          <x:t xml:space="preserve"/>
        </x:is>
      </x:c>
      <x:c r="F31" s="20" t="inlineStr">
        <x:is>
          <x:t xml:space="preserve"/>
        </x:is>
      </x:c>
      <x:c r="G31" s="21" t="inlineStr">
        <x:is>
          <x:t xml:space="preserve"/>
        </x:is>
      </x:c>
      <x:c r="I31" s="18" t="inlineStr">
        <x:is>
          <x:t xml:space="preserve"/>
        </x:is>
      </x:c>
      <x:c r="J31" s="19" t="inlineStr">
        <x:is>
          <x:t xml:space="preserve"/>
        </x:is>
      </x:c>
      <x:c r="K31" s="19" t="inlineStr">
        <x:is>
          <x:t xml:space="preserve"/>
        </x:is>
      </x:c>
      <x:c r="L31" s="19" t="inlineStr">
        <x:is>
          <x:t xml:space="preserve"/>
        </x:is>
      </x:c>
      <x:c r="M31" s="19" t="inlineStr">
        <x:is>
          <x:t xml:space="preserve"/>
        </x:is>
      </x:c>
      <x:c r="N31" s="20" t="inlineStr">
        <x:is>
          <x:t xml:space="preserve"/>
        </x:is>
      </x:c>
      <x:c r="O31" s="21" t="inlineStr">
        <x:is>
          <x:t xml:space="preserve"/>
        </x:is>
      </x:c>
      <x:c r="Q31" s="18" t="inlineStr">
        <x:is>
          <x:t xml:space="preserve"/>
        </x:is>
      </x:c>
      <x:c r="R31" s="19" t="inlineStr">
        <x:is>
          <x:t xml:space="preserve"/>
        </x:is>
      </x:c>
      <x:c r="S31" s="19" t="inlineStr">
        <x:is>
          <x:t xml:space="preserve"/>
        </x:is>
      </x:c>
      <x:c r="T31" s="19" t="inlineStr">
        <x:is>
          <x:t xml:space="preserve"/>
        </x:is>
      </x:c>
      <x:c r="U31" s="19" t="inlineStr">
        <x:is>
          <x:t xml:space="preserve"/>
        </x:is>
      </x:c>
      <x:c r="V31" s="20" t="inlineStr">
        <x:is>
          <x:t xml:space="preserve"/>
        </x:is>
      </x:c>
      <x:c r="W31" s="21" t="inlineStr">
        <x:is>
          <x:t xml:space="preserve"/>
        </x:is>
      </x:c>
    </x:row>
    <x:row r="32" ht="18" customHeight="1">
      <x:c r="A32" s="14">
        <x:f>IF(MONTH(Hilfswerte!$B$5+35)=4,Hilfswerte!$B$5+35,"")</x:f>
      </x:c>
      <x:c r="B32" s="15">
        <x:f>IF(MONTH(Hilfswerte!$B$5+36)=4,Hilfswerte!$B$5+36,"")</x:f>
      </x:c>
      <x:c r="C32" s="15">
        <x:f>IF(MONTH(Hilfswerte!$B$5+37)=4,Hilfswerte!$B$5+37,"")</x:f>
      </x:c>
      <x:c r="D32" s="15">
        <x:f>IF(MONTH(Hilfswerte!$B$5+38)=4,Hilfswerte!$B$5+38,"")</x:f>
      </x:c>
      <x:c r="E32" s="15">
        <x:f>IF(MONTH(Hilfswerte!$B$5+39)=4,Hilfswerte!$B$5+39,"")</x:f>
      </x:c>
      <x:c r="F32" s="16">
        <x:f>IF(MONTH(Hilfswerte!$B$5+40)=4,Hilfswerte!$B$5+40,"")</x:f>
      </x:c>
      <x:c r="G32" s="17">
        <x:f>IF(MONTH(Hilfswerte!$B$5+41)=4,Hilfswerte!$B$5+41,"")</x:f>
      </x:c>
      <x:c r="I32" s="14">
        <x:f>IF(MONTH(Hilfswerte!$B$6+35)=5,Hilfswerte!$B$6+35,"")</x:f>
      </x:c>
      <x:c r="J32" s="15">
        <x:f>IF(MONTH(Hilfswerte!$B$6+36)=5,Hilfswerte!$B$6+36,"")</x:f>
      </x:c>
      <x:c r="K32" s="15">
        <x:f>IF(MONTH(Hilfswerte!$B$6+37)=5,Hilfswerte!$B$6+37,"")</x:f>
      </x:c>
      <x:c r="L32" s="15">
        <x:f>IF(MONTH(Hilfswerte!$B$6+38)=5,Hilfswerte!$B$6+38,"")</x:f>
      </x:c>
      <x:c r="M32" s="15">
        <x:f>IF(MONTH(Hilfswerte!$B$6+39)=5,Hilfswerte!$B$6+39,"")</x:f>
      </x:c>
      <x:c r="N32" s="16">
        <x:f>IF(MONTH(Hilfswerte!$B$6+40)=5,Hilfswerte!$B$6+40,"")</x:f>
      </x:c>
      <x:c r="O32" s="17">
        <x:f>IF(MONTH(Hilfswerte!$B$6+41)=5,Hilfswerte!$B$6+41,"")</x:f>
      </x:c>
      <x:c r="Q32" s="14">
        <x:f>IF(MONTH(Hilfswerte!$B$7+35)=6,Hilfswerte!$B$7+35,"")</x:f>
      </x:c>
      <x:c r="R32" s="15">
        <x:f>IF(MONTH(Hilfswerte!$B$7+36)=6,Hilfswerte!$B$7+36,"")</x:f>
      </x:c>
      <x:c r="S32" s="15">
        <x:f>IF(MONTH(Hilfswerte!$B$7+37)=6,Hilfswerte!$B$7+37,"")</x:f>
      </x:c>
      <x:c r="T32" s="15">
        <x:f>IF(MONTH(Hilfswerte!$B$7+38)=6,Hilfswerte!$B$7+38,"")</x:f>
      </x:c>
      <x:c r="U32" s="15">
        <x:f>IF(MONTH(Hilfswerte!$B$7+39)=6,Hilfswerte!$B$7+39,"")</x:f>
      </x:c>
      <x:c r="V32" s="16">
        <x:f>IF(MONTH(Hilfswerte!$B$7+40)=6,Hilfswerte!$B$7+40,"")</x:f>
      </x:c>
      <x:c r="W32" s="17">
        <x:f>IF(MONTH(Hilfswerte!$B$7+41)=6,Hilfswerte!$B$7+41,"")</x:f>
      </x:c>
    </x:row>
    <x:row r="33" ht="28" customHeight="1">
      <x:c r="A33" s="22" t="inlineStr">
        <x:is>
          <x:t xml:space="preserve"/>
        </x:is>
      </x:c>
      <x:c r="B33" s="23" t="inlineStr">
        <x:is>
          <x:t xml:space="preserve"/>
        </x:is>
      </x:c>
      <x:c r="C33" s="23" t="inlineStr">
        <x:is>
          <x:t xml:space="preserve"/>
        </x:is>
      </x:c>
      <x:c r="D33" s="23" t="inlineStr">
        <x:is>
          <x:t xml:space="preserve"/>
        </x:is>
      </x:c>
      <x:c r="E33" s="23" t="inlineStr">
        <x:is>
          <x:t xml:space="preserve"/>
        </x:is>
      </x:c>
      <x:c r="F33" s="24" t="inlineStr">
        <x:is>
          <x:t xml:space="preserve"/>
        </x:is>
      </x:c>
      <x:c r="G33" s="25" t="inlineStr">
        <x:is>
          <x:t xml:space="preserve"/>
        </x:is>
      </x:c>
      <x:c r="I33" s="22" t="inlineStr">
        <x:is>
          <x:t xml:space="preserve"/>
        </x:is>
      </x:c>
      <x:c r="J33" s="23" t="inlineStr">
        <x:is>
          <x:t xml:space="preserve"/>
        </x:is>
      </x:c>
      <x:c r="K33" s="23" t="inlineStr">
        <x:is>
          <x:t xml:space="preserve"/>
        </x:is>
      </x:c>
      <x:c r="L33" s="23" t="inlineStr">
        <x:is>
          <x:t xml:space="preserve"/>
        </x:is>
      </x:c>
      <x:c r="M33" s="23" t="inlineStr">
        <x:is>
          <x:t xml:space="preserve"/>
        </x:is>
      </x:c>
      <x:c r="N33" s="24" t="inlineStr">
        <x:is>
          <x:t xml:space="preserve"/>
        </x:is>
      </x:c>
      <x:c r="O33" s="25" t="inlineStr">
        <x:is>
          <x:t xml:space="preserve"/>
        </x:is>
      </x:c>
      <x:c r="Q33" s="22" t="inlineStr">
        <x:is>
          <x:t xml:space="preserve"/>
        </x:is>
      </x:c>
      <x:c r="R33" s="23" t="inlineStr">
        <x:is>
          <x:t xml:space="preserve"/>
        </x:is>
      </x:c>
      <x:c r="S33" s="23" t="inlineStr">
        <x:is>
          <x:t xml:space="preserve"/>
        </x:is>
      </x:c>
      <x:c r="T33" s="23" t="inlineStr">
        <x:is>
          <x:t xml:space="preserve"/>
        </x:is>
      </x:c>
      <x:c r="U33" s="23" t="inlineStr">
        <x:is>
          <x:t xml:space="preserve"/>
        </x:is>
      </x:c>
      <x:c r="V33" s="24" t="inlineStr">
        <x:is>
          <x:t xml:space="preserve"/>
        </x:is>
      </x:c>
      <x:c r="W33" s="25" t="inlineStr">
        <x:is>
          <x:t xml:space="preserve"/>
        </x:is>
      </x:c>
    </x:row>
    <x:row r="35" ht="22" customHeight="1">
      <x:c r="A35" s="8" t="inlineStr">
        <x:is>
          <x:t xml:space="preserve">Juli</x:t>
        </x:is>
      </x:c>
      <x:c r="B35" s="29" t="n"/>
      <x:c r="C35" s="29" t="n"/>
      <x:c r="D35" s="29" t="n"/>
      <x:c r="E35" s="29" t="n"/>
      <x:c r="F35" s="29" t="n"/>
      <x:c r="G35" s="30" t="n"/>
      <x:c r="I35" s="8" t="inlineStr">
        <x:is>
          <x:t xml:space="preserve">August</x:t>
        </x:is>
      </x:c>
      <x:c r="J35" s="29" t="n"/>
      <x:c r="K35" s="29" t="n"/>
      <x:c r="L35" s="29" t="n"/>
      <x:c r="M35" s="29" t="n"/>
      <x:c r="N35" s="29" t="n"/>
      <x:c r="O35" s="30" t="n"/>
      <x:c r="Q35" s="8" t="inlineStr">
        <x:is>
          <x:t xml:space="preserve">September</x:t>
        </x:is>
      </x:c>
      <x:c r="R35" s="29" t="n"/>
      <x:c r="S35" s="29" t="n"/>
      <x:c r="T35" s="29" t="n"/>
      <x:c r="U35" s="29" t="n"/>
      <x:c r="V35" s="29" t="n"/>
      <x:c r="W35" s="30" t="n"/>
    </x:row>
    <x:row r="36" ht="18" customHeight="1">
      <x:c r="A36" s="11" t="inlineStr">
        <x:is>
          <x:t xml:space="preserve">Mo</x:t>
        </x:is>
      </x:c>
      <x:c r="B36" s="12" t="inlineStr">
        <x:is>
          <x:t xml:space="preserve">Di</x:t>
        </x:is>
      </x:c>
      <x:c r="C36" s="12" t="inlineStr">
        <x:is>
          <x:t xml:space="preserve">Mi</x:t>
        </x:is>
      </x:c>
      <x:c r="D36" s="12" t="inlineStr">
        <x:is>
          <x:t xml:space="preserve">Do</x:t>
        </x:is>
      </x:c>
      <x:c r="E36" s="12" t="inlineStr">
        <x:is>
          <x:t xml:space="preserve">Fr</x:t>
        </x:is>
      </x:c>
      <x:c r="F36" s="12" t="inlineStr">
        <x:is>
          <x:t xml:space="preserve">Sa</x:t>
        </x:is>
      </x:c>
      <x:c r="G36" s="13" t="inlineStr">
        <x:is>
          <x:t xml:space="preserve">So</x:t>
        </x:is>
      </x:c>
      <x:c r="I36" s="11" t="inlineStr">
        <x:is>
          <x:t xml:space="preserve">Mo</x:t>
        </x:is>
      </x:c>
      <x:c r="J36" s="12" t="inlineStr">
        <x:is>
          <x:t xml:space="preserve">Di</x:t>
        </x:is>
      </x:c>
      <x:c r="K36" s="12" t="inlineStr">
        <x:is>
          <x:t xml:space="preserve">Mi</x:t>
        </x:is>
      </x:c>
      <x:c r="L36" s="12" t="inlineStr">
        <x:is>
          <x:t xml:space="preserve">Do</x:t>
        </x:is>
      </x:c>
      <x:c r="M36" s="12" t="inlineStr">
        <x:is>
          <x:t xml:space="preserve">Fr</x:t>
        </x:is>
      </x:c>
      <x:c r="N36" s="12" t="inlineStr">
        <x:is>
          <x:t xml:space="preserve">Sa</x:t>
        </x:is>
      </x:c>
      <x:c r="O36" s="13" t="inlineStr">
        <x:is>
          <x:t xml:space="preserve">So</x:t>
        </x:is>
      </x:c>
      <x:c r="Q36" s="11" t="inlineStr">
        <x:is>
          <x:t xml:space="preserve">Mo</x:t>
        </x:is>
      </x:c>
      <x:c r="R36" s="12" t="inlineStr">
        <x:is>
          <x:t xml:space="preserve">Di</x:t>
        </x:is>
      </x:c>
      <x:c r="S36" s="12" t="inlineStr">
        <x:is>
          <x:t xml:space="preserve">Mi</x:t>
        </x:is>
      </x:c>
      <x:c r="T36" s="12" t="inlineStr">
        <x:is>
          <x:t xml:space="preserve">Do</x:t>
        </x:is>
      </x:c>
      <x:c r="U36" s="12" t="inlineStr">
        <x:is>
          <x:t xml:space="preserve">Fr</x:t>
        </x:is>
      </x:c>
      <x:c r="V36" s="12" t="inlineStr">
        <x:is>
          <x:t xml:space="preserve">Sa</x:t>
        </x:is>
      </x:c>
      <x:c r="W36" s="13" t="inlineStr">
        <x:is>
          <x:t xml:space="preserve">So</x:t>
        </x:is>
      </x:c>
    </x:row>
    <x:row r="37" ht="18" customHeight="1">
      <x:c r="A37" s="14">
        <x:f>IF(MONTH(Hilfswerte!$B$8+0)=7,Hilfswerte!$B$8+0,"")</x:f>
      </x:c>
      <x:c r="B37" s="15">
        <x:f>IF(MONTH(Hilfswerte!$B$8+1)=7,Hilfswerte!$B$8+1,"")</x:f>
      </x:c>
      <x:c r="C37" s="15">
        <x:f>IF(MONTH(Hilfswerte!$B$8+2)=7,Hilfswerte!$B$8+2,"")</x:f>
        <x:v>46204</x:v>
      </x:c>
      <x:c r="D37" s="15">
        <x:f>IF(MONTH(Hilfswerte!$B$8+3)=7,Hilfswerte!$B$8+3,"")</x:f>
        <x:v>46205</x:v>
      </x:c>
      <x:c r="E37" s="15">
        <x:f>IF(MONTH(Hilfswerte!$B$8+4)=7,Hilfswerte!$B$8+4,"")</x:f>
        <x:v>46206</x:v>
      </x:c>
      <x:c r="F37" s="16">
        <x:f>IF(MONTH(Hilfswerte!$B$8+5)=7,Hilfswerte!$B$8+5,"")</x:f>
        <x:v>46207</x:v>
      </x:c>
      <x:c r="G37" s="17">
        <x:f>IF(MONTH(Hilfswerte!$B$8+6)=7,Hilfswerte!$B$8+6,"")</x:f>
        <x:v>46208</x:v>
      </x:c>
      <x:c r="I37" s="14">
        <x:f>IF(MONTH(Hilfswerte!$B$9+0)=8,Hilfswerte!$B$9+0,"")</x:f>
      </x:c>
      <x:c r="J37" s="15">
        <x:f>IF(MONTH(Hilfswerte!$B$9+1)=8,Hilfswerte!$B$9+1,"")</x:f>
      </x:c>
      <x:c r="K37" s="15">
        <x:f>IF(MONTH(Hilfswerte!$B$9+2)=8,Hilfswerte!$B$9+2,"")</x:f>
      </x:c>
      <x:c r="L37" s="15">
        <x:f>IF(MONTH(Hilfswerte!$B$9+3)=8,Hilfswerte!$B$9+3,"")</x:f>
      </x:c>
      <x:c r="M37" s="15">
        <x:f>IF(MONTH(Hilfswerte!$B$9+4)=8,Hilfswerte!$B$9+4,"")</x:f>
      </x:c>
      <x:c r="N37" s="16">
        <x:f>IF(MONTH(Hilfswerte!$B$9+5)=8,Hilfswerte!$B$9+5,"")</x:f>
        <x:v>46235</x:v>
      </x:c>
      <x:c r="O37" s="17">
        <x:f>IF(MONTH(Hilfswerte!$B$9+6)=8,Hilfswerte!$B$9+6,"")</x:f>
        <x:v>46236</x:v>
      </x:c>
      <x:c r="Q37" s="14">
        <x:f>IF(MONTH(Hilfswerte!$B$10+0)=9,Hilfswerte!$B$10+0,"")</x:f>
      </x:c>
      <x:c r="R37" s="15">
        <x:f>IF(MONTH(Hilfswerte!$B$10+1)=9,Hilfswerte!$B$10+1,"")</x:f>
        <x:v>46266</x:v>
      </x:c>
      <x:c r="S37" s="15">
        <x:f>IF(MONTH(Hilfswerte!$B$10+2)=9,Hilfswerte!$B$10+2,"")</x:f>
        <x:v>46267</x:v>
      </x:c>
      <x:c r="T37" s="15">
        <x:f>IF(MONTH(Hilfswerte!$B$10+3)=9,Hilfswerte!$B$10+3,"")</x:f>
        <x:v>46268</x:v>
      </x:c>
      <x:c r="U37" s="15">
        <x:f>IF(MONTH(Hilfswerte!$B$10+4)=9,Hilfswerte!$B$10+4,"")</x:f>
        <x:v>46269</x:v>
      </x:c>
      <x:c r="V37" s="16">
        <x:f>IF(MONTH(Hilfswerte!$B$10+5)=9,Hilfswerte!$B$10+5,"")</x:f>
        <x:v>46270</x:v>
      </x:c>
      <x:c r="W37" s="17">
        <x:f>IF(MONTH(Hilfswerte!$B$10+6)=9,Hilfswerte!$B$10+6,"")</x:f>
        <x:v>46271</x:v>
      </x:c>
    </x:row>
    <x:row r="38" ht="28" customHeight="1">
      <x:c r="A38" s="18" t="inlineStr">
        <x:is>
          <x:t xml:space="preserve"/>
        </x:is>
      </x:c>
      <x:c r="B38" s="19" t="inlineStr">
        <x:is>
          <x:t xml:space="preserve"/>
        </x:is>
      </x:c>
      <x:c r="C38" s="19" t="inlineStr">
        <x:is>
          <x:t xml:space="preserve"/>
        </x:is>
      </x:c>
      <x:c r="D38" s="19" t="inlineStr">
        <x:is>
          <x:t xml:space="preserve"/>
        </x:is>
      </x:c>
      <x:c r="E38" s="19" t="inlineStr">
        <x:is>
          <x:t xml:space="preserve">Rechnung prüfen</x:t>
        </x:is>
      </x:c>
      <x:c r="F38" s="20" t="inlineStr">
        <x:is>
          <x:t xml:space="preserve"/>
        </x:is>
      </x:c>
      <x:c r="G38" s="21" t="inlineStr">
        <x:is>
          <x:t xml:space="preserve"/>
        </x:is>
      </x:c>
      <x:c r="I38" s="18" t="inlineStr">
        <x:is>
          <x:t xml:space="preserve"/>
        </x:is>
      </x:c>
      <x:c r="J38" s="19" t="inlineStr">
        <x:is>
          <x:t xml:space="preserve"/>
        </x:is>
      </x:c>
      <x:c r="K38" s="19" t="inlineStr">
        <x:is>
          <x:t xml:space="preserve"/>
        </x:is>
      </x:c>
      <x:c r="L38" s="19" t="inlineStr">
        <x:is>
          <x:t xml:space="preserve"/>
        </x:is>
      </x:c>
      <x:c r="M38" s="19" t="inlineStr">
        <x:is>
          <x:t xml:space="preserve"/>
        </x:is>
      </x:c>
      <x:c r="N38" s="20" t="inlineStr">
        <x:is>
          <x:t xml:space="preserve"/>
        </x:is>
      </x:c>
      <x:c r="O38" s="21" t="inlineStr">
        <x:is>
          <x:t xml:space="preserve"/>
        </x:is>
      </x:c>
      <x:c r="Q38" s="18" t="inlineStr">
        <x:is>
          <x:t xml:space="preserve"/>
        </x:is>
      </x:c>
      <x:c r="R38" s="19" t="inlineStr">
        <x:is>
          <x:t xml:space="preserve"/>
        </x:is>
      </x:c>
      <x:c r="S38" s="19" t="inlineStr">
        <x:is>
          <x:t xml:space="preserve"/>
        </x:is>
      </x:c>
      <x:c r="T38" s="19" t="inlineStr">
        <x:is>
          <x:t xml:space="preserve"/>
        </x:is>
      </x:c>
      <x:c r="U38" s="19" t="inlineStr">
        <x:is>
          <x:t xml:space="preserve"/>
        </x:is>
      </x:c>
      <x:c r="V38" s="20" t="inlineStr">
        <x:is>
          <x:t xml:space="preserve"/>
        </x:is>
      </x:c>
      <x:c r="W38" s="21" t="inlineStr">
        <x:is>
          <x:t xml:space="preserve"/>
        </x:is>
      </x:c>
    </x:row>
    <x:row r="39" ht="18" customHeight="1">
      <x:c r="A39" s="14">
        <x:f>IF(MONTH(Hilfswerte!$B$8+7)=7,Hilfswerte!$B$8+7,"")</x:f>
        <x:v>46209</x:v>
      </x:c>
      <x:c r="B39" s="15">
        <x:f>IF(MONTH(Hilfswerte!$B$8+8)=7,Hilfswerte!$B$8+8,"")</x:f>
        <x:v>46210</x:v>
      </x:c>
      <x:c r="C39" s="15">
        <x:f>IF(MONTH(Hilfswerte!$B$8+9)=7,Hilfswerte!$B$8+9,"")</x:f>
        <x:v>46211</x:v>
      </x:c>
      <x:c r="D39" s="15">
        <x:f>IF(MONTH(Hilfswerte!$B$8+10)=7,Hilfswerte!$B$8+10,"")</x:f>
        <x:v>46212</x:v>
      </x:c>
      <x:c r="E39" s="15">
        <x:f>IF(MONTH(Hilfswerte!$B$8+11)=7,Hilfswerte!$B$8+11,"")</x:f>
        <x:v>46213</x:v>
      </x:c>
      <x:c r="F39" s="16">
        <x:f>IF(MONTH(Hilfswerte!$B$8+12)=7,Hilfswerte!$B$8+12,"")</x:f>
        <x:v>46214</x:v>
      </x:c>
      <x:c r="G39" s="17">
        <x:f>IF(MONTH(Hilfswerte!$B$8+13)=7,Hilfswerte!$B$8+13,"")</x:f>
        <x:v>46215</x:v>
      </x:c>
      <x:c r="I39" s="14">
        <x:f>IF(MONTH(Hilfswerte!$B$9+7)=8,Hilfswerte!$B$9+7,"")</x:f>
        <x:v>46237</x:v>
      </x:c>
      <x:c r="J39" s="15">
        <x:f>IF(MONTH(Hilfswerte!$B$9+8)=8,Hilfswerte!$B$9+8,"")</x:f>
        <x:v>46238</x:v>
      </x:c>
      <x:c r="K39" s="15">
        <x:f>IF(MONTH(Hilfswerte!$B$9+9)=8,Hilfswerte!$B$9+9,"")</x:f>
        <x:v>46239</x:v>
      </x:c>
      <x:c r="L39" s="15">
        <x:f>IF(MONTH(Hilfswerte!$B$9+10)=8,Hilfswerte!$B$9+10,"")</x:f>
        <x:v>46240</x:v>
      </x:c>
      <x:c r="M39" s="15">
        <x:f>IF(MONTH(Hilfswerte!$B$9+11)=8,Hilfswerte!$B$9+11,"")</x:f>
        <x:v>46241</x:v>
      </x:c>
      <x:c r="N39" s="16">
        <x:f>IF(MONTH(Hilfswerte!$B$9+12)=8,Hilfswerte!$B$9+12,"")</x:f>
        <x:v>46242</x:v>
      </x:c>
      <x:c r="O39" s="17">
        <x:f>IF(MONTH(Hilfswerte!$B$9+13)=8,Hilfswerte!$B$9+13,"")</x:f>
        <x:v>46243</x:v>
      </x:c>
      <x:c r="Q39" s="14">
        <x:f>IF(MONTH(Hilfswerte!$B$10+7)=9,Hilfswerte!$B$10+7,"")</x:f>
        <x:v>46272</x:v>
      </x:c>
      <x:c r="R39" s="15">
        <x:f>IF(MONTH(Hilfswerte!$B$10+8)=9,Hilfswerte!$B$10+8,"")</x:f>
        <x:v>46273</x:v>
      </x:c>
      <x:c r="S39" s="15">
        <x:f>IF(MONTH(Hilfswerte!$B$10+9)=9,Hilfswerte!$B$10+9,"")</x:f>
        <x:v>46274</x:v>
      </x:c>
      <x:c r="T39" s="15">
        <x:f>IF(MONTH(Hilfswerte!$B$10+10)=9,Hilfswerte!$B$10+10,"")</x:f>
        <x:v>46275</x:v>
      </x:c>
      <x:c r="U39" s="15">
        <x:f>IF(MONTH(Hilfswerte!$B$10+11)=9,Hilfswerte!$B$10+11,"")</x:f>
        <x:v>46276</x:v>
      </x:c>
      <x:c r="V39" s="16">
        <x:f>IF(MONTH(Hilfswerte!$B$10+12)=9,Hilfswerte!$B$10+12,"")</x:f>
        <x:v>46277</x:v>
      </x:c>
      <x:c r="W39" s="17">
        <x:f>IF(MONTH(Hilfswerte!$B$10+13)=9,Hilfswerte!$B$10+13,"")</x:f>
        <x:v>46278</x:v>
      </x:c>
    </x:row>
    <x:row r="40" ht="28" customHeight="1">
      <x:c r="A40" s="18" t="inlineStr">
        <x:is>
          <x:t xml:space="preserve"/>
        </x:is>
      </x:c>
      <x:c r="B40" s="19" t="inlineStr">
        <x:is>
          <x:t xml:space="preserve"/>
        </x:is>
      </x:c>
      <x:c r="C40" s="19" t="inlineStr">
        <x:is>
          <x:t xml:space="preserve"/>
        </x:is>
      </x:c>
      <x:c r="D40" s="19" t="inlineStr">
        <x:is>
          <x:t xml:space="preserve"/>
        </x:is>
      </x:c>
      <x:c r="E40" s="19" t="inlineStr">
        <x:is>
          <x:t xml:space="preserve"/>
        </x:is>
      </x:c>
      <x:c r="F40" s="20" t="inlineStr">
        <x:is>
          <x:t xml:space="preserve"/>
        </x:is>
      </x:c>
      <x:c r="G40" s="21" t="inlineStr">
        <x:is>
          <x:t xml:space="preserve"/>
        </x:is>
      </x:c>
      <x:c r="I40" s="18" t="inlineStr">
        <x:is>
          <x:t xml:space="preserve"/>
        </x:is>
      </x:c>
      <x:c r="J40" s="19" t="inlineStr">
        <x:is>
          <x:t xml:space="preserve"/>
        </x:is>
      </x:c>
      <x:c r="K40" s="19" t="inlineStr">
        <x:is>
          <x:t xml:space="preserve"/>
        </x:is>
      </x:c>
      <x:c r="L40" s="19" t="inlineStr">
        <x:is>
          <x:t xml:space="preserve"/>
        </x:is>
      </x:c>
      <x:c r="M40" s="19" t="inlineStr">
        <x:is>
          <x:t xml:space="preserve"/>
        </x:is>
      </x:c>
      <x:c r="N40" s="20" t="inlineStr">
        <x:is>
          <x:t xml:space="preserve"/>
        </x:is>
      </x:c>
      <x:c r="O40" s="21" t="inlineStr">
        <x:is>
          <x:t xml:space="preserve"/>
        </x:is>
      </x:c>
      <x:c r="Q40" s="18" t="inlineStr">
        <x:is>
          <x:t xml:space="preserve"/>
        </x:is>
      </x:c>
      <x:c r="R40" s="19" t="inlineStr">
        <x:is>
          <x:t xml:space="preserve"/>
        </x:is>
      </x:c>
      <x:c r="S40" s="19" t="inlineStr">
        <x:is>
          <x:t xml:space="preserve">Geburtstag Anna</x:t>
        </x:is>
      </x:c>
      <x:c r="T40" s="19" t="inlineStr">
        <x:is>
          <x:t xml:space="preserve"/>
        </x:is>
      </x:c>
      <x:c r="U40" s="19" t="inlineStr">
        <x:is>
          <x:t xml:space="preserve"/>
        </x:is>
      </x:c>
      <x:c r="V40" s="20" t="inlineStr">
        <x:is>
          <x:t xml:space="preserve"/>
        </x:is>
      </x:c>
      <x:c r="W40" s="21" t="inlineStr">
        <x:is>
          <x:t xml:space="preserve"/>
        </x:is>
      </x:c>
    </x:row>
    <x:row r="41" ht="18" customHeight="1">
      <x:c r="A41" s="14">
        <x:f>IF(MONTH(Hilfswerte!$B$8+14)=7,Hilfswerte!$B$8+14,"")</x:f>
        <x:v>46216</x:v>
      </x:c>
      <x:c r="B41" s="15">
        <x:f>IF(MONTH(Hilfswerte!$B$8+15)=7,Hilfswerte!$B$8+15,"")</x:f>
        <x:v>46217</x:v>
      </x:c>
      <x:c r="C41" s="15">
        <x:f>IF(MONTH(Hilfswerte!$B$8+16)=7,Hilfswerte!$B$8+16,"")</x:f>
        <x:v>46218</x:v>
      </x:c>
      <x:c r="D41" s="15">
        <x:f>IF(MONTH(Hilfswerte!$B$8+17)=7,Hilfswerte!$B$8+17,"")</x:f>
        <x:v>46219</x:v>
      </x:c>
      <x:c r="E41" s="15">
        <x:f>IF(MONTH(Hilfswerte!$B$8+18)=7,Hilfswerte!$B$8+18,"")</x:f>
        <x:v>46220</x:v>
      </x:c>
      <x:c r="F41" s="16">
        <x:f>IF(MONTH(Hilfswerte!$B$8+19)=7,Hilfswerte!$B$8+19,"")</x:f>
        <x:v>46221</x:v>
      </x:c>
      <x:c r="G41" s="17">
        <x:f>IF(MONTH(Hilfswerte!$B$8+20)=7,Hilfswerte!$B$8+20,"")</x:f>
        <x:v>46222</x:v>
      </x:c>
      <x:c r="I41" s="14">
        <x:f>IF(MONTH(Hilfswerte!$B$9+14)=8,Hilfswerte!$B$9+14,"")</x:f>
        <x:v>46244</x:v>
      </x:c>
      <x:c r="J41" s="15">
        <x:f>IF(MONTH(Hilfswerte!$B$9+15)=8,Hilfswerte!$B$9+15,"")</x:f>
        <x:v>46245</x:v>
      </x:c>
      <x:c r="K41" s="15">
        <x:f>IF(MONTH(Hilfswerte!$B$9+16)=8,Hilfswerte!$B$9+16,"")</x:f>
        <x:v>46246</x:v>
      </x:c>
      <x:c r="L41" s="15">
        <x:f>IF(MONTH(Hilfswerte!$B$9+17)=8,Hilfswerte!$B$9+17,"")</x:f>
        <x:v>46247</x:v>
      </x:c>
      <x:c r="M41" s="15">
        <x:f>IF(MONTH(Hilfswerte!$B$9+18)=8,Hilfswerte!$B$9+18,"")</x:f>
        <x:v>46248</x:v>
      </x:c>
      <x:c r="N41" s="16">
        <x:f>IF(MONTH(Hilfswerte!$B$9+19)=8,Hilfswerte!$B$9+19,"")</x:f>
        <x:v>46249</x:v>
      </x:c>
      <x:c r="O41" s="17">
        <x:f>IF(MONTH(Hilfswerte!$B$9+20)=8,Hilfswerte!$B$9+20,"")</x:f>
        <x:v>46250</x:v>
      </x:c>
      <x:c r="Q41" s="14">
        <x:f>IF(MONTH(Hilfswerte!$B$10+14)=9,Hilfswerte!$B$10+14,"")</x:f>
        <x:v>46279</x:v>
      </x:c>
      <x:c r="R41" s="15">
        <x:f>IF(MONTH(Hilfswerte!$B$10+15)=9,Hilfswerte!$B$10+15,"")</x:f>
        <x:v>46280</x:v>
      </x:c>
      <x:c r="S41" s="15">
        <x:f>IF(MONTH(Hilfswerte!$B$10+16)=9,Hilfswerte!$B$10+16,"")</x:f>
        <x:v>46281</x:v>
      </x:c>
      <x:c r="T41" s="15">
        <x:f>IF(MONTH(Hilfswerte!$B$10+17)=9,Hilfswerte!$B$10+17,"")</x:f>
        <x:v>46282</x:v>
      </x:c>
      <x:c r="U41" s="15">
        <x:f>IF(MONTH(Hilfswerte!$B$10+18)=9,Hilfswerte!$B$10+18,"")</x:f>
        <x:v>46283</x:v>
      </x:c>
      <x:c r="V41" s="16">
        <x:f>IF(MONTH(Hilfswerte!$B$10+19)=9,Hilfswerte!$B$10+19,"")</x:f>
        <x:v>46284</x:v>
      </x:c>
      <x:c r="W41" s="17">
        <x:f>IF(MONTH(Hilfswerte!$B$10+20)=9,Hilfswerte!$B$10+20,"")</x:f>
        <x:v>46285</x:v>
      </x:c>
    </x:row>
    <x:row r="42" ht="28" customHeight="1">
      <x:c r="A42" s="18" t="inlineStr">
        <x:is>
          <x:t xml:space="preserve"/>
        </x:is>
      </x:c>
      <x:c r="B42" s="19" t="inlineStr">
        <x:is>
          <x:t xml:space="preserve"/>
        </x:is>
      </x:c>
      <x:c r="C42" s="19" t="inlineStr">
        <x:is>
          <x:t xml:space="preserve"/>
        </x:is>
      </x:c>
      <x:c r="D42" s="19" t="inlineStr">
        <x:is>
          <x:t xml:space="preserve"/>
        </x:is>
      </x:c>
      <x:c r="E42" s="19" t="inlineStr">
        <x:is>
          <x:t xml:space="preserve"/>
        </x:is>
      </x:c>
      <x:c r="F42" s="20" t="inlineStr">
        <x:is>
          <x:t xml:space="preserve"/>
        </x:is>
      </x:c>
      <x:c r="G42" s="21" t="inlineStr">
        <x:is>
          <x:t xml:space="preserve"/>
        </x:is>
      </x:c>
      <x:c r="I42" s="18" t="inlineStr">
        <x:is>
          <x:t xml:space="preserve"/>
        </x:is>
      </x:c>
      <x:c r="J42" s="19" t="inlineStr">
        <x:is>
          <x:t xml:space="preserve"/>
        </x:is>
      </x:c>
      <x:c r="K42" s="19" t="inlineStr">
        <x:is>
          <x:t xml:space="preserve"/>
        </x:is>
      </x:c>
      <x:c r="L42" s="19" t="inlineStr">
        <x:is>
          <x:t xml:space="preserve"/>
        </x:is>
      </x:c>
      <x:c r="M42" s="19" t="inlineStr">
        <x:is>
          <x:t xml:space="preserve"/>
        </x:is>
      </x:c>
      <x:c r="N42" s="20" t="inlineStr">
        <x:is>
          <x:t xml:space="preserve"/>
        </x:is>
      </x:c>
      <x:c r="O42" s="21" t="inlineStr">
        <x:is>
          <x:t xml:space="preserve"/>
        </x:is>
      </x:c>
      <x:c r="Q42" s="18" t="inlineStr">
        <x:is>
          <x:t xml:space="preserve"/>
        </x:is>
      </x:c>
      <x:c r="R42" s="19" t="inlineStr">
        <x:is>
          <x:t xml:space="preserve"/>
        </x:is>
      </x:c>
      <x:c r="S42" s="19" t="inlineStr">
        <x:is>
          <x:t xml:space="preserve"/>
        </x:is>
      </x:c>
      <x:c r="T42" s="19" t="inlineStr">
        <x:is>
          <x:t xml:space="preserve"/>
        </x:is>
      </x:c>
      <x:c r="U42" s="19" t="inlineStr">
        <x:is>
          <x:t xml:space="preserve"/>
        </x:is>
      </x:c>
      <x:c r="V42" s="20" t="inlineStr">
        <x:is>
          <x:t xml:space="preserve"/>
        </x:is>
      </x:c>
      <x:c r="W42" s="21" t="inlineStr">
        <x:is>
          <x:t xml:space="preserve"/>
        </x:is>
      </x:c>
    </x:row>
    <x:row r="43" ht="18" customHeight="1">
      <x:c r="A43" s="14">
        <x:f>IF(MONTH(Hilfswerte!$B$8+21)=7,Hilfswerte!$B$8+21,"")</x:f>
        <x:v>46223</x:v>
      </x:c>
      <x:c r="B43" s="15">
        <x:f>IF(MONTH(Hilfswerte!$B$8+22)=7,Hilfswerte!$B$8+22,"")</x:f>
        <x:v>46224</x:v>
      </x:c>
      <x:c r="C43" s="15">
        <x:f>IF(MONTH(Hilfswerte!$B$8+23)=7,Hilfswerte!$B$8+23,"")</x:f>
        <x:v>46225</x:v>
      </x:c>
      <x:c r="D43" s="15">
        <x:f>IF(MONTH(Hilfswerte!$B$8+24)=7,Hilfswerte!$B$8+24,"")</x:f>
        <x:v>46226</x:v>
      </x:c>
      <x:c r="E43" s="15">
        <x:f>IF(MONTH(Hilfswerte!$B$8+25)=7,Hilfswerte!$B$8+25,"")</x:f>
        <x:v>46227</x:v>
      </x:c>
      <x:c r="F43" s="16">
        <x:f>IF(MONTH(Hilfswerte!$B$8+26)=7,Hilfswerte!$B$8+26,"")</x:f>
        <x:v>46228</x:v>
      </x:c>
      <x:c r="G43" s="17">
        <x:f>IF(MONTH(Hilfswerte!$B$8+27)=7,Hilfswerte!$B$8+27,"")</x:f>
        <x:v>46229</x:v>
      </x:c>
      <x:c r="I43" s="14">
        <x:f>IF(MONTH(Hilfswerte!$B$9+21)=8,Hilfswerte!$B$9+21,"")</x:f>
        <x:v>46251</x:v>
      </x:c>
      <x:c r="J43" s="15">
        <x:f>IF(MONTH(Hilfswerte!$B$9+22)=8,Hilfswerte!$B$9+22,"")</x:f>
        <x:v>46252</x:v>
      </x:c>
      <x:c r="K43" s="15">
        <x:f>IF(MONTH(Hilfswerte!$B$9+23)=8,Hilfswerte!$B$9+23,"")</x:f>
        <x:v>46253</x:v>
      </x:c>
      <x:c r="L43" s="15">
        <x:f>IF(MONTH(Hilfswerte!$B$9+24)=8,Hilfswerte!$B$9+24,"")</x:f>
        <x:v>46254</x:v>
      </x:c>
      <x:c r="M43" s="15">
        <x:f>IF(MONTH(Hilfswerte!$B$9+25)=8,Hilfswerte!$B$9+25,"")</x:f>
        <x:v>46255</x:v>
      </x:c>
      <x:c r="N43" s="16">
        <x:f>IF(MONTH(Hilfswerte!$B$9+26)=8,Hilfswerte!$B$9+26,"")</x:f>
        <x:v>46256</x:v>
      </x:c>
      <x:c r="O43" s="17">
        <x:f>IF(MONTH(Hilfswerte!$B$9+27)=8,Hilfswerte!$B$9+27,"")</x:f>
        <x:v>46257</x:v>
      </x:c>
      <x:c r="Q43" s="14">
        <x:f>IF(MONTH(Hilfswerte!$B$10+21)=9,Hilfswerte!$B$10+21,"")</x:f>
        <x:v>46286</x:v>
      </x:c>
      <x:c r="R43" s="15">
        <x:f>IF(MONTH(Hilfswerte!$B$10+22)=9,Hilfswerte!$B$10+22,"")</x:f>
        <x:v>46287</x:v>
      </x:c>
      <x:c r="S43" s="15">
        <x:f>IF(MONTH(Hilfswerte!$B$10+23)=9,Hilfswerte!$B$10+23,"")</x:f>
        <x:v>46288</x:v>
      </x:c>
      <x:c r="T43" s="15">
        <x:f>IF(MONTH(Hilfswerte!$B$10+24)=9,Hilfswerte!$B$10+24,"")</x:f>
        <x:v>46289</x:v>
      </x:c>
      <x:c r="U43" s="15">
        <x:f>IF(MONTH(Hilfswerte!$B$10+25)=9,Hilfswerte!$B$10+25,"")</x:f>
        <x:v>46290</x:v>
      </x:c>
      <x:c r="V43" s="16">
        <x:f>IF(MONTH(Hilfswerte!$B$10+26)=9,Hilfswerte!$B$10+26,"")</x:f>
        <x:v>46291</x:v>
      </x:c>
      <x:c r="W43" s="17">
        <x:f>IF(MONTH(Hilfswerte!$B$10+27)=9,Hilfswerte!$B$10+27,"")</x:f>
        <x:v>46292</x:v>
      </x:c>
    </x:row>
    <x:row r="44" ht="28" customHeight="1">
      <x:c r="A44" s="18" t="inlineStr">
        <x:is>
          <x:t xml:space="preserve"/>
        </x:is>
      </x:c>
      <x:c r="B44" s="19" t="inlineStr">
        <x:is>
          <x:t xml:space="preserve"/>
        </x:is>
      </x:c>
      <x:c r="C44" s="19" t="inlineStr">
        <x:is>
          <x:t xml:space="preserve"/>
        </x:is>
      </x:c>
      <x:c r="D44" s="19" t="inlineStr">
        <x:is>
          <x:t xml:space="preserve"/>
        </x:is>
      </x:c>
      <x:c r="E44" s="19" t="inlineStr">
        <x:is>
          <x:t xml:space="preserve"/>
        </x:is>
      </x:c>
      <x:c r="F44" s="20" t="inlineStr">
        <x:is>
          <x:t xml:space="preserve"/>
        </x:is>
      </x:c>
      <x:c r="G44" s="21" t="inlineStr">
        <x:is>
          <x:t xml:space="preserve"/>
        </x:is>
      </x:c>
      <x:c r="I44" s="18" t="inlineStr">
        <x:is>
          <x:t xml:space="preserve"/>
        </x:is>
      </x:c>
      <x:c r="J44" s="19" t="inlineStr">
        <x:is>
          <x:t xml:space="preserve"/>
        </x:is>
      </x:c>
      <x:c r="K44" s="19" t="inlineStr">
        <x:is>
          <x:t xml:space="preserve">Workshop</x:t>
        </x:is>
      </x:c>
      <x:c r="L44" s="19" t="inlineStr">
        <x:is>
          <x:t xml:space="preserve"/>
        </x:is>
      </x:c>
      <x:c r="M44" s="19" t="inlineStr">
        <x:is>
          <x:t xml:space="preserve"/>
        </x:is>
      </x:c>
      <x:c r="N44" s="20" t="inlineStr">
        <x:is>
          <x:t xml:space="preserve"/>
        </x:is>
      </x:c>
      <x:c r="O44" s="21" t="inlineStr">
        <x:is>
          <x:t xml:space="preserve"/>
        </x:is>
      </x:c>
      <x:c r="Q44" s="18" t="inlineStr">
        <x:is>
          <x:t xml:space="preserve"/>
        </x:is>
      </x:c>
      <x:c r="R44" s="19" t="inlineStr">
        <x:is>
          <x:t xml:space="preserve"/>
        </x:is>
      </x:c>
      <x:c r="S44" s="19" t="inlineStr">
        <x:is>
          <x:t xml:space="preserve"/>
        </x:is>
      </x:c>
      <x:c r="T44" s="19" t="inlineStr">
        <x:is>
          <x:t xml:space="preserve"/>
        </x:is>
      </x:c>
      <x:c r="U44" s="19" t="inlineStr">
        <x:is>
          <x:t xml:space="preserve"/>
        </x:is>
      </x:c>
      <x:c r="V44" s="20" t="inlineStr">
        <x:is>
          <x:t xml:space="preserve"/>
        </x:is>
      </x:c>
      <x:c r="W44" s="21" t="inlineStr">
        <x:is>
          <x:t xml:space="preserve"/>
        </x:is>
      </x:c>
    </x:row>
    <x:row r="45" ht="18" customHeight="1">
      <x:c r="A45" s="14">
        <x:f>IF(MONTH(Hilfswerte!$B$8+28)=7,Hilfswerte!$B$8+28,"")</x:f>
        <x:v>46230</x:v>
      </x:c>
      <x:c r="B45" s="15">
        <x:f>IF(MONTH(Hilfswerte!$B$8+29)=7,Hilfswerte!$B$8+29,"")</x:f>
        <x:v>46231</x:v>
      </x:c>
      <x:c r="C45" s="15">
        <x:f>IF(MONTH(Hilfswerte!$B$8+30)=7,Hilfswerte!$B$8+30,"")</x:f>
        <x:v>46232</x:v>
      </x:c>
      <x:c r="D45" s="15">
        <x:f>IF(MONTH(Hilfswerte!$B$8+31)=7,Hilfswerte!$B$8+31,"")</x:f>
        <x:v>46233</x:v>
      </x:c>
      <x:c r="E45" s="15">
        <x:f>IF(MONTH(Hilfswerte!$B$8+32)=7,Hilfswerte!$B$8+32,"")</x:f>
        <x:v>46234</x:v>
      </x:c>
      <x:c r="F45" s="16">
        <x:f>IF(MONTH(Hilfswerte!$B$8+33)=7,Hilfswerte!$B$8+33,"")</x:f>
      </x:c>
      <x:c r="G45" s="17">
        <x:f>IF(MONTH(Hilfswerte!$B$8+34)=7,Hilfswerte!$B$8+34,"")</x:f>
      </x:c>
      <x:c r="I45" s="14">
        <x:f>IF(MONTH(Hilfswerte!$B$9+28)=8,Hilfswerte!$B$9+28,"")</x:f>
        <x:v>46258</x:v>
      </x:c>
      <x:c r="J45" s="15">
        <x:f>IF(MONTH(Hilfswerte!$B$9+29)=8,Hilfswerte!$B$9+29,"")</x:f>
        <x:v>46259</x:v>
      </x:c>
      <x:c r="K45" s="15">
        <x:f>IF(MONTH(Hilfswerte!$B$9+30)=8,Hilfswerte!$B$9+30,"")</x:f>
        <x:v>46260</x:v>
      </x:c>
      <x:c r="L45" s="15">
        <x:f>IF(MONTH(Hilfswerte!$B$9+31)=8,Hilfswerte!$B$9+31,"")</x:f>
        <x:v>46261</x:v>
      </x:c>
      <x:c r="M45" s="15">
        <x:f>IF(MONTH(Hilfswerte!$B$9+32)=8,Hilfswerte!$B$9+32,"")</x:f>
        <x:v>46262</x:v>
      </x:c>
      <x:c r="N45" s="16">
        <x:f>IF(MONTH(Hilfswerte!$B$9+33)=8,Hilfswerte!$B$9+33,"")</x:f>
        <x:v>46263</x:v>
      </x:c>
      <x:c r="O45" s="17">
        <x:f>IF(MONTH(Hilfswerte!$B$9+34)=8,Hilfswerte!$B$9+34,"")</x:f>
        <x:v>46264</x:v>
      </x:c>
      <x:c r="Q45" s="14">
        <x:f>IF(MONTH(Hilfswerte!$B$10+28)=9,Hilfswerte!$B$10+28,"")</x:f>
        <x:v>46293</x:v>
      </x:c>
      <x:c r="R45" s="15">
        <x:f>IF(MONTH(Hilfswerte!$B$10+29)=9,Hilfswerte!$B$10+29,"")</x:f>
        <x:v>46294</x:v>
      </x:c>
      <x:c r="S45" s="15">
        <x:f>IF(MONTH(Hilfswerte!$B$10+30)=9,Hilfswerte!$B$10+30,"")</x:f>
        <x:v>46295</x:v>
      </x:c>
      <x:c r="T45" s="15">
        <x:f>IF(MONTH(Hilfswerte!$B$10+31)=9,Hilfswerte!$B$10+31,"")</x:f>
      </x:c>
      <x:c r="U45" s="15">
        <x:f>IF(MONTH(Hilfswerte!$B$10+32)=9,Hilfswerte!$B$10+32,"")</x:f>
      </x:c>
      <x:c r="V45" s="16">
        <x:f>IF(MONTH(Hilfswerte!$B$10+33)=9,Hilfswerte!$B$10+33,"")</x:f>
      </x:c>
      <x:c r="W45" s="17">
        <x:f>IF(MONTH(Hilfswerte!$B$10+34)=9,Hilfswerte!$B$10+34,"")</x:f>
      </x:c>
    </x:row>
    <x:row r="46" ht="28" customHeight="1">
      <x:c r="A46" s="18" t="inlineStr">
        <x:is>
          <x:t xml:space="preserve"/>
        </x:is>
      </x:c>
      <x:c r="B46" s="19" t="inlineStr">
        <x:is>
          <x:t xml:space="preserve"/>
        </x:is>
      </x:c>
      <x:c r="C46" s="19" t="inlineStr">
        <x:is>
          <x:t xml:space="preserve"/>
        </x:is>
      </x:c>
      <x:c r="D46" s="19" t="inlineStr">
        <x:is>
          <x:t xml:space="preserve"/>
        </x:is>
      </x:c>
      <x:c r="E46" s="19" t="inlineStr">
        <x:is>
          <x:t xml:space="preserve"/>
        </x:is>
      </x:c>
      <x:c r="F46" s="20" t="inlineStr">
        <x:is>
          <x:t xml:space="preserve"/>
        </x:is>
      </x:c>
      <x:c r="G46" s="21" t="inlineStr">
        <x:is>
          <x:t xml:space="preserve"/>
        </x:is>
      </x:c>
      <x:c r="I46" s="18" t="inlineStr">
        <x:is>
          <x:t xml:space="preserve"/>
        </x:is>
      </x:c>
      <x:c r="J46" s="19" t="inlineStr">
        <x:is>
          <x:t xml:space="preserve"/>
        </x:is>
      </x:c>
      <x:c r="K46" s="19" t="inlineStr">
        <x:is>
          <x:t xml:space="preserve"/>
        </x:is>
      </x:c>
      <x:c r="L46" s="19" t="inlineStr">
        <x:is>
          <x:t xml:space="preserve"/>
        </x:is>
      </x:c>
      <x:c r="M46" s="19" t="inlineStr">
        <x:is>
          <x:t xml:space="preserve"/>
        </x:is>
      </x:c>
      <x:c r="N46" s="20" t="inlineStr">
        <x:is>
          <x:t xml:space="preserve"/>
        </x:is>
      </x:c>
      <x:c r="O46" s="21" t="inlineStr">
        <x:is>
          <x:t xml:space="preserve"/>
        </x:is>
      </x:c>
      <x:c r="Q46" s="18" t="inlineStr">
        <x:is>
          <x:t xml:space="preserve"/>
        </x:is>
      </x:c>
      <x:c r="R46" s="19" t="inlineStr">
        <x:is>
          <x:t xml:space="preserve"/>
        </x:is>
      </x:c>
      <x:c r="S46" s="19" t="inlineStr">
        <x:is>
          <x:t xml:space="preserve"/>
        </x:is>
      </x:c>
      <x:c r="T46" s="19" t="inlineStr">
        <x:is>
          <x:t xml:space="preserve"/>
        </x:is>
      </x:c>
      <x:c r="U46" s="19" t="inlineStr">
        <x:is>
          <x:t xml:space="preserve"/>
        </x:is>
      </x:c>
      <x:c r="V46" s="20" t="inlineStr">
        <x:is>
          <x:t xml:space="preserve"/>
        </x:is>
      </x:c>
      <x:c r="W46" s="21" t="inlineStr">
        <x:is>
          <x:t xml:space="preserve"/>
        </x:is>
      </x:c>
    </x:row>
    <x:row r="47" ht="18" customHeight="1">
      <x:c r="A47" s="14">
        <x:f>IF(MONTH(Hilfswerte!$B$8+35)=7,Hilfswerte!$B$8+35,"")</x:f>
      </x:c>
      <x:c r="B47" s="15">
        <x:f>IF(MONTH(Hilfswerte!$B$8+36)=7,Hilfswerte!$B$8+36,"")</x:f>
      </x:c>
      <x:c r="C47" s="15">
        <x:f>IF(MONTH(Hilfswerte!$B$8+37)=7,Hilfswerte!$B$8+37,"")</x:f>
      </x:c>
      <x:c r="D47" s="15">
        <x:f>IF(MONTH(Hilfswerte!$B$8+38)=7,Hilfswerte!$B$8+38,"")</x:f>
      </x:c>
      <x:c r="E47" s="15">
        <x:f>IF(MONTH(Hilfswerte!$B$8+39)=7,Hilfswerte!$B$8+39,"")</x:f>
      </x:c>
      <x:c r="F47" s="16">
        <x:f>IF(MONTH(Hilfswerte!$B$8+40)=7,Hilfswerte!$B$8+40,"")</x:f>
      </x:c>
      <x:c r="G47" s="17">
        <x:f>IF(MONTH(Hilfswerte!$B$8+41)=7,Hilfswerte!$B$8+41,"")</x:f>
      </x:c>
      <x:c r="I47" s="14">
        <x:f>IF(MONTH(Hilfswerte!$B$9+35)=8,Hilfswerte!$B$9+35,"")</x:f>
        <x:v>46265</x:v>
      </x:c>
      <x:c r="J47" s="15">
        <x:f>IF(MONTH(Hilfswerte!$B$9+36)=8,Hilfswerte!$B$9+36,"")</x:f>
      </x:c>
      <x:c r="K47" s="15">
        <x:f>IF(MONTH(Hilfswerte!$B$9+37)=8,Hilfswerte!$B$9+37,"")</x:f>
      </x:c>
      <x:c r="L47" s="15">
        <x:f>IF(MONTH(Hilfswerte!$B$9+38)=8,Hilfswerte!$B$9+38,"")</x:f>
      </x:c>
      <x:c r="M47" s="15">
        <x:f>IF(MONTH(Hilfswerte!$B$9+39)=8,Hilfswerte!$B$9+39,"")</x:f>
      </x:c>
      <x:c r="N47" s="16">
        <x:f>IF(MONTH(Hilfswerte!$B$9+40)=8,Hilfswerte!$B$9+40,"")</x:f>
      </x:c>
      <x:c r="O47" s="17">
        <x:f>IF(MONTH(Hilfswerte!$B$9+41)=8,Hilfswerte!$B$9+41,"")</x:f>
      </x:c>
      <x:c r="Q47" s="14">
        <x:f>IF(MONTH(Hilfswerte!$B$10+35)=9,Hilfswerte!$B$10+35,"")</x:f>
      </x:c>
      <x:c r="R47" s="15">
        <x:f>IF(MONTH(Hilfswerte!$B$10+36)=9,Hilfswerte!$B$10+36,"")</x:f>
      </x:c>
      <x:c r="S47" s="15">
        <x:f>IF(MONTH(Hilfswerte!$B$10+37)=9,Hilfswerte!$B$10+37,"")</x:f>
      </x:c>
      <x:c r="T47" s="15">
        <x:f>IF(MONTH(Hilfswerte!$B$10+38)=9,Hilfswerte!$B$10+38,"")</x:f>
      </x:c>
      <x:c r="U47" s="15">
        <x:f>IF(MONTH(Hilfswerte!$B$10+39)=9,Hilfswerte!$B$10+39,"")</x:f>
      </x:c>
      <x:c r="V47" s="16">
        <x:f>IF(MONTH(Hilfswerte!$B$10+40)=9,Hilfswerte!$B$10+40,"")</x:f>
      </x:c>
      <x:c r="W47" s="17">
        <x:f>IF(MONTH(Hilfswerte!$B$10+41)=9,Hilfswerte!$B$10+41,"")</x:f>
      </x:c>
    </x:row>
    <x:row r="48" ht="28" customHeight="1">
      <x:c r="A48" s="22" t="inlineStr">
        <x:is>
          <x:t xml:space="preserve"/>
        </x:is>
      </x:c>
      <x:c r="B48" s="23" t="inlineStr">
        <x:is>
          <x:t xml:space="preserve"/>
        </x:is>
      </x:c>
      <x:c r="C48" s="23" t="inlineStr">
        <x:is>
          <x:t xml:space="preserve"/>
        </x:is>
      </x:c>
      <x:c r="D48" s="23" t="inlineStr">
        <x:is>
          <x:t xml:space="preserve"/>
        </x:is>
      </x:c>
      <x:c r="E48" s="23" t="inlineStr">
        <x:is>
          <x:t xml:space="preserve"/>
        </x:is>
      </x:c>
      <x:c r="F48" s="24" t="inlineStr">
        <x:is>
          <x:t xml:space="preserve"/>
        </x:is>
      </x:c>
      <x:c r="G48" s="25" t="inlineStr">
        <x:is>
          <x:t xml:space="preserve"/>
        </x:is>
      </x:c>
      <x:c r="I48" s="22" t="inlineStr">
        <x:is>
          <x:t xml:space="preserve"/>
        </x:is>
      </x:c>
      <x:c r="J48" s="23" t="inlineStr">
        <x:is>
          <x:t xml:space="preserve"/>
        </x:is>
      </x:c>
      <x:c r="K48" s="23" t="inlineStr">
        <x:is>
          <x:t xml:space="preserve"/>
        </x:is>
      </x:c>
      <x:c r="L48" s="23" t="inlineStr">
        <x:is>
          <x:t xml:space="preserve"/>
        </x:is>
      </x:c>
      <x:c r="M48" s="23" t="inlineStr">
        <x:is>
          <x:t xml:space="preserve"/>
        </x:is>
      </x:c>
      <x:c r="N48" s="24" t="inlineStr">
        <x:is>
          <x:t xml:space="preserve"/>
        </x:is>
      </x:c>
      <x:c r="O48" s="25" t="inlineStr">
        <x:is>
          <x:t xml:space="preserve"/>
        </x:is>
      </x:c>
      <x:c r="Q48" s="22" t="inlineStr">
        <x:is>
          <x:t xml:space="preserve"/>
        </x:is>
      </x:c>
      <x:c r="R48" s="23" t="inlineStr">
        <x:is>
          <x:t xml:space="preserve"/>
        </x:is>
      </x:c>
      <x:c r="S48" s="23" t="inlineStr">
        <x:is>
          <x:t xml:space="preserve"/>
        </x:is>
      </x:c>
      <x:c r="T48" s="23" t="inlineStr">
        <x:is>
          <x:t xml:space="preserve"/>
        </x:is>
      </x:c>
      <x:c r="U48" s="23" t="inlineStr">
        <x:is>
          <x:t xml:space="preserve"/>
        </x:is>
      </x:c>
      <x:c r="V48" s="24" t="inlineStr">
        <x:is>
          <x:t xml:space="preserve"/>
        </x:is>
      </x:c>
      <x:c r="W48" s="25" t="inlineStr">
        <x:is>
          <x:t xml:space="preserve"/>
        </x:is>
      </x:c>
    </x:row>
    <x:row r="50" ht="22" customHeight="1">
      <x:c r="A50" s="8" t="inlineStr">
        <x:is>
          <x:t xml:space="preserve">Oktober</x:t>
        </x:is>
      </x:c>
      <x:c r="B50" s="29" t="n"/>
      <x:c r="C50" s="29" t="n"/>
      <x:c r="D50" s="29" t="n"/>
      <x:c r="E50" s="29" t="n"/>
      <x:c r="F50" s="29" t="n"/>
      <x:c r="G50" s="30" t="n"/>
      <x:c r="I50" s="8" t="inlineStr">
        <x:is>
          <x:t xml:space="preserve">November</x:t>
        </x:is>
      </x:c>
      <x:c r="J50" s="29" t="n"/>
      <x:c r="K50" s="29" t="n"/>
      <x:c r="L50" s="29" t="n"/>
      <x:c r="M50" s="29" t="n"/>
      <x:c r="N50" s="29" t="n"/>
      <x:c r="O50" s="30" t="n"/>
      <x:c r="Q50" s="8" t="inlineStr">
        <x:is>
          <x:t xml:space="preserve">Dezember</x:t>
        </x:is>
      </x:c>
      <x:c r="R50" s="29" t="n"/>
      <x:c r="S50" s="29" t="n"/>
      <x:c r="T50" s="29" t="n"/>
      <x:c r="U50" s="29" t="n"/>
      <x:c r="V50" s="29" t="n"/>
      <x:c r="W50" s="30" t="n"/>
    </x:row>
    <x:row r="51" ht="18" customHeight="1">
      <x:c r="A51" s="11" t="inlineStr">
        <x:is>
          <x:t xml:space="preserve">Mo</x:t>
        </x:is>
      </x:c>
      <x:c r="B51" s="12" t="inlineStr">
        <x:is>
          <x:t xml:space="preserve">Di</x:t>
        </x:is>
      </x:c>
      <x:c r="C51" s="12" t="inlineStr">
        <x:is>
          <x:t xml:space="preserve">Mi</x:t>
        </x:is>
      </x:c>
      <x:c r="D51" s="12" t="inlineStr">
        <x:is>
          <x:t xml:space="preserve">Do</x:t>
        </x:is>
      </x:c>
      <x:c r="E51" s="12" t="inlineStr">
        <x:is>
          <x:t xml:space="preserve">Fr</x:t>
        </x:is>
      </x:c>
      <x:c r="F51" s="12" t="inlineStr">
        <x:is>
          <x:t xml:space="preserve">Sa</x:t>
        </x:is>
      </x:c>
      <x:c r="G51" s="13" t="inlineStr">
        <x:is>
          <x:t xml:space="preserve">So</x:t>
        </x:is>
      </x:c>
      <x:c r="I51" s="11" t="inlineStr">
        <x:is>
          <x:t xml:space="preserve">Mo</x:t>
        </x:is>
      </x:c>
      <x:c r="J51" s="12" t="inlineStr">
        <x:is>
          <x:t xml:space="preserve">Di</x:t>
        </x:is>
      </x:c>
      <x:c r="K51" s="12" t="inlineStr">
        <x:is>
          <x:t xml:space="preserve">Mi</x:t>
        </x:is>
      </x:c>
      <x:c r="L51" s="12" t="inlineStr">
        <x:is>
          <x:t xml:space="preserve">Do</x:t>
        </x:is>
      </x:c>
      <x:c r="M51" s="12" t="inlineStr">
        <x:is>
          <x:t xml:space="preserve">Fr</x:t>
        </x:is>
      </x:c>
      <x:c r="N51" s="12" t="inlineStr">
        <x:is>
          <x:t xml:space="preserve">Sa</x:t>
        </x:is>
      </x:c>
      <x:c r="O51" s="13" t="inlineStr">
        <x:is>
          <x:t xml:space="preserve">So</x:t>
        </x:is>
      </x:c>
      <x:c r="Q51" s="11" t="inlineStr">
        <x:is>
          <x:t xml:space="preserve">Mo</x:t>
        </x:is>
      </x:c>
      <x:c r="R51" s="12" t="inlineStr">
        <x:is>
          <x:t xml:space="preserve">Di</x:t>
        </x:is>
      </x:c>
      <x:c r="S51" s="12" t="inlineStr">
        <x:is>
          <x:t xml:space="preserve">Mi</x:t>
        </x:is>
      </x:c>
      <x:c r="T51" s="12" t="inlineStr">
        <x:is>
          <x:t xml:space="preserve">Do</x:t>
        </x:is>
      </x:c>
      <x:c r="U51" s="12" t="inlineStr">
        <x:is>
          <x:t xml:space="preserve">Fr</x:t>
        </x:is>
      </x:c>
      <x:c r="V51" s="12" t="inlineStr">
        <x:is>
          <x:t xml:space="preserve">Sa</x:t>
        </x:is>
      </x:c>
      <x:c r="W51" s="13" t="inlineStr">
        <x:is>
          <x:t xml:space="preserve">So</x:t>
        </x:is>
      </x:c>
    </x:row>
    <x:row r="52" ht="18" customHeight="1">
      <x:c r="A52" s="14">
        <x:f>IF(MONTH(Hilfswerte!$B$11+0)=10,Hilfswerte!$B$11+0,"")</x:f>
      </x:c>
      <x:c r="B52" s="15">
        <x:f>IF(MONTH(Hilfswerte!$B$11+1)=10,Hilfswerte!$B$11+1,"")</x:f>
      </x:c>
      <x:c r="C52" s="15">
        <x:f>IF(MONTH(Hilfswerte!$B$11+2)=10,Hilfswerte!$B$11+2,"")</x:f>
      </x:c>
      <x:c r="D52" s="15">
        <x:f>IF(MONTH(Hilfswerte!$B$11+3)=10,Hilfswerte!$B$11+3,"")</x:f>
        <x:v>46296</x:v>
      </x:c>
      <x:c r="E52" s="15">
        <x:f>IF(MONTH(Hilfswerte!$B$11+4)=10,Hilfswerte!$B$11+4,"")</x:f>
        <x:v>46297</x:v>
      </x:c>
      <x:c r="F52" s="16">
        <x:f>IF(MONTH(Hilfswerte!$B$11+5)=10,Hilfswerte!$B$11+5,"")</x:f>
        <x:v>46298</x:v>
      </x:c>
      <x:c r="G52" s="17">
        <x:f>IF(MONTH(Hilfswerte!$B$11+6)=10,Hilfswerte!$B$11+6,"")</x:f>
        <x:v>46299</x:v>
      </x:c>
      <x:c r="I52" s="14">
        <x:f>IF(MONTH(Hilfswerte!$B$12+0)=11,Hilfswerte!$B$12+0,"")</x:f>
      </x:c>
      <x:c r="J52" s="15">
        <x:f>IF(MONTH(Hilfswerte!$B$12+1)=11,Hilfswerte!$B$12+1,"")</x:f>
      </x:c>
      <x:c r="K52" s="15">
        <x:f>IF(MONTH(Hilfswerte!$B$12+2)=11,Hilfswerte!$B$12+2,"")</x:f>
      </x:c>
      <x:c r="L52" s="15">
        <x:f>IF(MONTH(Hilfswerte!$B$12+3)=11,Hilfswerte!$B$12+3,"")</x:f>
      </x:c>
      <x:c r="M52" s="15">
        <x:f>IF(MONTH(Hilfswerte!$B$12+4)=11,Hilfswerte!$B$12+4,"")</x:f>
      </x:c>
      <x:c r="N52" s="16">
        <x:f>IF(MONTH(Hilfswerte!$B$12+5)=11,Hilfswerte!$B$12+5,"")</x:f>
      </x:c>
      <x:c r="O52" s="17">
        <x:f>IF(MONTH(Hilfswerte!$B$12+6)=11,Hilfswerte!$B$12+6,"")</x:f>
        <x:v>46327</x:v>
      </x:c>
      <x:c r="Q52" s="14">
        <x:f>IF(MONTH(Hilfswerte!$B$13+0)=12,Hilfswerte!$B$13+0,"")</x:f>
      </x:c>
      <x:c r="R52" s="15">
        <x:f>IF(MONTH(Hilfswerte!$B$13+1)=12,Hilfswerte!$B$13+1,"")</x:f>
        <x:v>46357</x:v>
      </x:c>
      <x:c r="S52" s="15">
        <x:f>IF(MONTH(Hilfswerte!$B$13+2)=12,Hilfswerte!$B$13+2,"")</x:f>
        <x:v>46358</x:v>
      </x:c>
      <x:c r="T52" s="15">
        <x:f>IF(MONTH(Hilfswerte!$B$13+3)=12,Hilfswerte!$B$13+3,"")</x:f>
        <x:v>46359</x:v>
      </x:c>
      <x:c r="U52" s="15">
        <x:f>IF(MONTH(Hilfswerte!$B$13+4)=12,Hilfswerte!$B$13+4,"")</x:f>
        <x:v>46360</x:v>
      </x:c>
      <x:c r="V52" s="16">
        <x:f>IF(MONTH(Hilfswerte!$B$13+5)=12,Hilfswerte!$B$13+5,"")</x:f>
        <x:v>46361</x:v>
      </x:c>
      <x:c r="W52" s="17">
        <x:f>IF(MONTH(Hilfswerte!$B$13+6)=12,Hilfswerte!$B$13+6,"")</x:f>
        <x:v>46362</x:v>
      </x:c>
    </x:row>
    <x:row r="53" ht="28" customHeight="1">
      <x:c r="A53" s="18" t="inlineStr">
        <x:is>
          <x:t xml:space="preserve"/>
        </x:is>
      </x:c>
      <x:c r="B53" s="19" t="inlineStr">
        <x:is>
          <x:t xml:space="preserve"/>
        </x:is>
      </x:c>
      <x:c r="C53" s="19" t="inlineStr">
        <x:is>
          <x:t xml:space="preserve"/>
        </x:is>
      </x:c>
      <x:c r="D53" s="19" t="inlineStr">
        <x:is>
          <x:t xml:space="preserve"/>
        </x:is>
      </x:c>
      <x:c r="E53" s="19" t="inlineStr">
        <x:is>
          <x:t xml:space="preserve"/>
        </x:is>
      </x:c>
      <x:c r="F53" s="20" t="inlineStr">
        <x:is>
          <x:t xml:space="preserve"/>
        </x:is>
      </x:c>
      <x:c r="G53" s="21" t="inlineStr">
        <x:is>
          <x:t xml:space="preserve"/>
        </x:is>
      </x:c>
      <x:c r="I53" s="18" t="inlineStr">
        <x:is>
          <x:t xml:space="preserve"/>
        </x:is>
      </x:c>
      <x:c r="J53" s="19" t="inlineStr">
        <x:is>
          <x:t xml:space="preserve"/>
        </x:is>
      </x:c>
      <x:c r="K53" s="19" t="inlineStr">
        <x:is>
          <x:t xml:space="preserve"/>
        </x:is>
      </x:c>
      <x:c r="L53" s="19" t="inlineStr">
        <x:is>
          <x:t xml:space="preserve"/>
        </x:is>
      </x:c>
      <x:c r="M53" s="19" t="inlineStr">
        <x:is>
          <x:t xml:space="preserve"/>
        </x:is>
      </x:c>
      <x:c r="N53" s="20" t="inlineStr">
        <x:is>
          <x:t xml:space="preserve"/>
        </x:is>
      </x:c>
      <x:c r="O53" s="21" t="inlineStr">
        <x:is>
          <x:t xml:space="preserve"/>
        </x:is>
      </x:c>
      <x:c r="Q53" s="18" t="inlineStr">
        <x:is>
          <x:t xml:space="preserve"/>
        </x:is>
      </x:c>
      <x:c r="R53" s="19" t="inlineStr">
        <x:is>
          <x:t xml:space="preserve"/>
        </x:is>
      </x:c>
      <x:c r="S53" s="19" t="inlineStr">
        <x:is>
          <x:t xml:space="preserve"/>
        </x:is>
      </x:c>
      <x:c r="T53" s="19" t="inlineStr">
        <x:is>
          <x:t xml:space="preserve"/>
        </x:is>
      </x:c>
      <x:c r="U53" s="19" t="inlineStr">
        <x:is>
          <x:t xml:space="preserve"/>
        </x:is>
      </x:c>
      <x:c r="V53" s="20" t="inlineStr">
        <x:is>
          <x:t xml:space="preserve"/>
        </x:is>
      </x:c>
      <x:c r="W53" s="21" t="inlineStr">
        <x:is>
          <x:t xml:space="preserve"/>
        </x:is>
      </x:c>
    </x:row>
    <x:row r="54" ht="18" customHeight="1">
      <x:c r="A54" s="14">
        <x:f>IF(MONTH(Hilfswerte!$B$11+7)=10,Hilfswerte!$B$11+7,"")</x:f>
        <x:v>46300</x:v>
      </x:c>
      <x:c r="B54" s="15">
        <x:f>IF(MONTH(Hilfswerte!$B$11+8)=10,Hilfswerte!$B$11+8,"")</x:f>
        <x:v>46301</x:v>
      </x:c>
      <x:c r="C54" s="15">
        <x:f>IF(MONTH(Hilfswerte!$B$11+9)=10,Hilfswerte!$B$11+9,"")</x:f>
        <x:v>46302</x:v>
      </x:c>
      <x:c r="D54" s="15">
        <x:f>IF(MONTH(Hilfswerte!$B$11+10)=10,Hilfswerte!$B$11+10,"")</x:f>
        <x:v>46303</x:v>
      </x:c>
      <x:c r="E54" s="15">
        <x:f>IF(MONTH(Hilfswerte!$B$11+11)=10,Hilfswerte!$B$11+11,"")</x:f>
        <x:v>46304</x:v>
      </x:c>
      <x:c r="F54" s="16">
        <x:f>IF(MONTH(Hilfswerte!$B$11+12)=10,Hilfswerte!$B$11+12,"")</x:f>
        <x:v>46305</x:v>
      </x:c>
      <x:c r="G54" s="17">
        <x:f>IF(MONTH(Hilfswerte!$B$11+13)=10,Hilfswerte!$B$11+13,"")</x:f>
        <x:v>46306</x:v>
      </x:c>
      <x:c r="I54" s="14">
        <x:f>IF(MONTH(Hilfswerte!$B$12+7)=11,Hilfswerte!$B$12+7,"")</x:f>
        <x:v>46328</x:v>
      </x:c>
      <x:c r="J54" s="15">
        <x:f>IF(MONTH(Hilfswerte!$B$12+8)=11,Hilfswerte!$B$12+8,"")</x:f>
        <x:v>46329</x:v>
      </x:c>
      <x:c r="K54" s="15">
        <x:f>IF(MONTH(Hilfswerte!$B$12+9)=11,Hilfswerte!$B$12+9,"")</x:f>
        <x:v>46330</x:v>
      </x:c>
      <x:c r="L54" s="15">
        <x:f>IF(MONTH(Hilfswerte!$B$12+10)=11,Hilfswerte!$B$12+10,"")</x:f>
        <x:v>46331</x:v>
      </x:c>
      <x:c r="M54" s="15">
        <x:f>IF(MONTH(Hilfswerte!$B$12+11)=11,Hilfswerte!$B$12+11,"")</x:f>
        <x:v>46332</x:v>
      </x:c>
      <x:c r="N54" s="16">
        <x:f>IF(MONTH(Hilfswerte!$B$12+12)=11,Hilfswerte!$B$12+12,"")</x:f>
        <x:v>46333</x:v>
      </x:c>
      <x:c r="O54" s="17">
        <x:f>IF(MONTH(Hilfswerte!$B$12+13)=11,Hilfswerte!$B$12+13,"")</x:f>
        <x:v>46334</x:v>
      </x:c>
      <x:c r="Q54" s="14">
        <x:f>IF(MONTH(Hilfswerte!$B$13+7)=12,Hilfswerte!$B$13+7,"")</x:f>
        <x:v>46363</x:v>
      </x:c>
      <x:c r="R54" s="15">
        <x:f>IF(MONTH(Hilfswerte!$B$13+8)=12,Hilfswerte!$B$13+8,"")</x:f>
        <x:v>46364</x:v>
      </x:c>
      <x:c r="S54" s="15">
        <x:f>IF(MONTH(Hilfswerte!$B$13+9)=12,Hilfswerte!$B$13+9,"")</x:f>
        <x:v>46365</x:v>
      </x:c>
      <x:c r="T54" s="15">
        <x:f>IF(MONTH(Hilfswerte!$B$13+10)=12,Hilfswerte!$B$13+10,"")</x:f>
        <x:v>46366</x:v>
      </x:c>
      <x:c r="U54" s="15">
        <x:f>IF(MONTH(Hilfswerte!$B$13+11)=12,Hilfswerte!$B$13+11,"")</x:f>
        <x:v>46367</x:v>
      </x:c>
      <x:c r="V54" s="16">
        <x:f>IF(MONTH(Hilfswerte!$B$13+12)=12,Hilfswerte!$B$13+12,"")</x:f>
        <x:v>46368</x:v>
      </x:c>
      <x:c r="W54" s="17">
        <x:f>IF(MONTH(Hilfswerte!$B$13+13)=12,Hilfswerte!$B$13+13,"")</x:f>
        <x:v>46369</x:v>
      </x:c>
    </x:row>
    <x:row r="55" ht="28" customHeight="1">
      <x:c r="A55" s="18" t="inlineStr">
        <x:is>
          <x:t xml:space="preserve"/>
        </x:is>
      </x:c>
      <x:c r="B55" s="19" t="inlineStr">
        <x:is>
          <x:t xml:space="preserve"/>
        </x:is>
      </x:c>
      <x:c r="C55" s="19" t="inlineStr">
        <x:is>
          <x:t xml:space="preserve"/>
        </x:is>
      </x:c>
      <x:c r="D55" s="19" t="inlineStr">
        <x:is>
          <x:t xml:space="preserve"/>
        </x:is>
      </x:c>
      <x:c r="E55" s="19" t="inlineStr">
        <x:is>
          <x:t xml:space="preserve"/>
        </x:is>
      </x:c>
      <x:c r="F55" s="20" t="inlineStr">
        <x:is>
          <x:t xml:space="preserve"/>
        </x:is>
      </x:c>
      <x:c r="G55" s="21" t="inlineStr">
        <x:is>
          <x:t xml:space="preserve"/>
        </x:is>
      </x:c>
      <x:c r="I55" s="18" t="inlineStr">
        <x:is>
          <x:t xml:space="preserve"/>
        </x:is>
      </x:c>
      <x:c r="J55" s="19" t="inlineStr">
        <x:is>
          <x:t xml:space="preserve"/>
        </x:is>
      </x:c>
      <x:c r="K55" s="19" t="inlineStr">
        <x:is>
          <x:t xml:space="preserve"/>
        </x:is>
      </x:c>
      <x:c r="L55" s="19" t="inlineStr">
        <x:is>
          <x:t xml:space="preserve"/>
        </x:is>
      </x:c>
      <x:c r="M55" s="19" t="inlineStr">
        <x:is>
          <x:t xml:space="preserve"/>
        </x:is>
      </x:c>
      <x:c r="N55" s="20" t="inlineStr">
        <x:is>
          <x:t xml:space="preserve"/>
        </x:is>
      </x:c>
      <x:c r="O55" s="21" t="inlineStr">
        <x:is>
          <x:t xml:space="preserve"/>
        </x:is>
      </x:c>
      <x:c r="Q55" s="18" t="inlineStr">
        <x:is>
          <x:t xml:space="preserve"/>
        </x:is>
      </x:c>
      <x:c r="R55" s="19" t="inlineStr">
        <x:is>
          <x:t xml:space="preserve"/>
        </x:is>
      </x:c>
      <x:c r="S55" s="19" t="inlineStr">
        <x:is>
          <x:t xml:space="preserve"/>
        </x:is>
      </x:c>
      <x:c r="T55" s="19" t="inlineStr">
        <x:is>
          <x:t xml:space="preserve"/>
        </x:is>
      </x:c>
      <x:c r="U55" s="19" t="inlineStr">
        <x:is>
          <x:t xml:space="preserve"/>
        </x:is>
      </x:c>
      <x:c r="V55" s="20" t="inlineStr">
        <x:is>
          <x:t xml:space="preserve"/>
        </x:is>
      </x:c>
      <x:c r="W55" s="21" t="inlineStr">
        <x:is>
          <x:t xml:space="preserve"/>
        </x:is>
      </x:c>
    </x:row>
    <x:row r="56" ht="18" customHeight="1">
      <x:c r="A56" s="14">
        <x:f>IF(MONTH(Hilfswerte!$B$11+14)=10,Hilfswerte!$B$11+14,"")</x:f>
        <x:v>46307</x:v>
      </x:c>
      <x:c r="B56" s="15">
        <x:f>IF(MONTH(Hilfswerte!$B$11+15)=10,Hilfswerte!$B$11+15,"")</x:f>
        <x:v>46308</x:v>
      </x:c>
      <x:c r="C56" s="15">
        <x:f>IF(MONTH(Hilfswerte!$B$11+16)=10,Hilfswerte!$B$11+16,"")</x:f>
        <x:v>46309</x:v>
      </x:c>
      <x:c r="D56" s="15">
        <x:f>IF(MONTH(Hilfswerte!$B$11+17)=10,Hilfswerte!$B$11+17,"")</x:f>
        <x:v>46310</x:v>
      </x:c>
      <x:c r="E56" s="15">
        <x:f>IF(MONTH(Hilfswerte!$B$11+18)=10,Hilfswerte!$B$11+18,"")</x:f>
        <x:v>46311</x:v>
      </x:c>
      <x:c r="F56" s="16">
        <x:f>IF(MONTH(Hilfswerte!$B$11+19)=10,Hilfswerte!$B$11+19,"")</x:f>
        <x:v>46312</x:v>
      </x:c>
      <x:c r="G56" s="17">
        <x:f>IF(MONTH(Hilfswerte!$B$11+20)=10,Hilfswerte!$B$11+20,"")</x:f>
        <x:v>46313</x:v>
      </x:c>
      <x:c r="I56" s="14">
        <x:f>IF(MONTH(Hilfswerte!$B$12+14)=11,Hilfswerte!$B$12+14,"")</x:f>
        <x:v>46335</x:v>
      </x:c>
      <x:c r="J56" s="15">
        <x:f>IF(MONTH(Hilfswerte!$B$12+15)=11,Hilfswerte!$B$12+15,"")</x:f>
        <x:v>46336</x:v>
      </x:c>
      <x:c r="K56" s="15">
        <x:f>IF(MONTH(Hilfswerte!$B$12+16)=11,Hilfswerte!$B$12+16,"")</x:f>
        <x:v>46337</x:v>
      </x:c>
      <x:c r="L56" s="15">
        <x:f>IF(MONTH(Hilfswerte!$B$12+17)=11,Hilfswerte!$B$12+17,"")</x:f>
        <x:v>46338</x:v>
      </x:c>
      <x:c r="M56" s="15">
        <x:f>IF(MONTH(Hilfswerte!$B$12+18)=11,Hilfswerte!$B$12+18,"")</x:f>
        <x:v>46339</x:v>
      </x:c>
      <x:c r="N56" s="16">
        <x:f>IF(MONTH(Hilfswerte!$B$12+19)=11,Hilfswerte!$B$12+19,"")</x:f>
        <x:v>46340</x:v>
      </x:c>
      <x:c r="O56" s="17">
        <x:f>IF(MONTH(Hilfswerte!$B$12+20)=11,Hilfswerte!$B$12+20,"")</x:f>
        <x:v>46341</x:v>
      </x:c>
      <x:c r="Q56" s="14">
        <x:f>IF(MONTH(Hilfswerte!$B$13+14)=12,Hilfswerte!$B$13+14,"")</x:f>
        <x:v>46370</x:v>
      </x:c>
      <x:c r="R56" s="15">
        <x:f>IF(MONTH(Hilfswerte!$B$13+15)=12,Hilfswerte!$B$13+15,"")</x:f>
        <x:v>46371</x:v>
      </x:c>
      <x:c r="S56" s="15">
        <x:f>IF(MONTH(Hilfswerte!$B$13+16)=12,Hilfswerte!$B$13+16,"")</x:f>
        <x:v>46372</x:v>
      </x:c>
      <x:c r="T56" s="15">
        <x:f>IF(MONTH(Hilfswerte!$B$13+17)=12,Hilfswerte!$B$13+17,"")</x:f>
        <x:v>46373</x:v>
      </x:c>
      <x:c r="U56" s="15">
        <x:f>IF(MONTH(Hilfswerte!$B$13+18)=12,Hilfswerte!$B$13+18,"")</x:f>
        <x:v>46374</x:v>
      </x:c>
      <x:c r="V56" s="16">
        <x:f>IF(MONTH(Hilfswerte!$B$13+19)=12,Hilfswerte!$B$13+19,"")</x:f>
        <x:v>46375</x:v>
      </x:c>
      <x:c r="W56" s="17">
        <x:f>IF(MONTH(Hilfswerte!$B$13+20)=12,Hilfswerte!$B$13+20,"")</x:f>
        <x:v>46376</x:v>
      </x:c>
    </x:row>
    <x:row r="57" ht="28" customHeight="1">
      <x:c r="A57" s="18" t="inlineStr">
        <x:is>
          <x:t xml:space="preserve"/>
        </x:is>
      </x:c>
      <x:c r="B57" s="19" t="inlineStr">
        <x:is>
          <x:t xml:space="preserve"/>
        </x:is>
      </x:c>
      <x:c r="C57" s="19" t="inlineStr">
        <x:is>
          <x:t xml:space="preserve"/>
        </x:is>
      </x:c>
      <x:c r="D57" s="19" t="inlineStr">
        <x:is>
          <x:t xml:space="preserve"/>
        </x:is>
      </x:c>
      <x:c r="E57" s="19" t="inlineStr">
        <x:is>
          <x:t xml:space="preserve"/>
        </x:is>
      </x:c>
      <x:c r="F57" s="20" t="inlineStr">
        <x:is>
          <x:t xml:space="preserve"/>
        </x:is>
      </x:c>
      <x:c r="G57" s="21" t="inlineStr">
        <x:is>
          <x:t xml:space="preserve"/>
        </x:is>
      </x:c>
      <x:c r="I57" s="18" t="inlineStr">
        <x:is>
          <x:t xml:space="preserve"/>
        </x:is>
      </x:c>
      <x:c r="J57" s="19" t="inlineStr">
        <x:is>
          <x:t xml:space="preserve"/>
        </x:is>
      </x:c>
      <x:c r="K57" s="19" t="inlineStr">
        <x:is>
          <x:t xml:space="preserve"/>
        </x:is>
      </x:c>
      <x:c r="L57" s="19" t="inlineStr">
        <x:is>
          <x:t xml:space="preserve">Seminar</x:t>
        </x:is>
      </x:c>
      <x:c r="M57" s="19" t="inlineStr">
        <x:is>
          <x:t xml:space="preserve"/>
        </x:is>
      </x:c>
      <x:c r="N57" s="20" t="inlineStr">
        <x:is>
          <x:t xml:space="preserve"/>
        </x:is>
      </x:c>
      <x:c r="O57" s="21" t="inlineStr">
        <x:is>
          <x:t xml:space="preserve"/>
        </x:is>
      </x:c>
      <x:c r="Q57" s="18" t="inlineStr">
        <x:is>
          <x:t xml:space="preserve"/>
        </x:is>
      </x:c>
      <x:c r="R57" s="19" t="inlineStr">
        <x:is>
          <x:t xml:space="preserve"/>
        </x:is>
      </x:c>
      <x:c r="S57" s="19" t="inlineStr">
        <x:is>
          <x:t xml:space="preserve"/>
        </x:is>
      </x:c>
      <x:c r="T57" s="19" t="inlineStr">
        <x:is>
          <x:t xml:space="preserve"/>
        </x:is>
      </x:c>
      <x:c r="U57" s="19" t="inlineStr">
        <x:is>
          <x:t xml:space="preserve">Weihnachtsfeier</x:t>
        </x:is>
      </x:c>
      <x:c r="V57" s="20" t="inlineStr">
        <x:is>
          <x:t xml:space="preserve"/>
        </x:is>
      </x:c>
      <x:c r="W57" s="21" t="inlineStr">
        <x:is>
          <x:t xml:space="preserve"/>
        </x:is>
      </x:c>
    </x:row>
    <x:row r="58" ht="18" customHeight="1">
      <x:c r="A58" s="14">
        <x:f>IF(MONTH(Hilfswerte!$B$11+21)=10,Hilfswerte!$B$11+21,"")</x:f>
        <x:v>46314</x:v>
      </x:c>
      <x:c r="B58" s="15">
        <x:f>IF(MONTH(Hilfswerte!$B$11+22)=10,Hilfswerte!$B$11+22,"")</x:f>
        <x:v>46315</x:v>
      </x:c>
      <x:c r="C58" s="15">
        <x:f>IF(MONTH(Hilfswerte!$B$11+23)=10,Hilfswerte!$B$11+23,"")</x:f>
        <x:v>46316</x:v>
      </x:c>
      <x:c r="D58" s="15">
        <x:f>IF(MONTH(Hilfswerte!$B$11+24)=10,Hilfswerte!$B$11+24,"")</x:f>
        <x:v>46317</x:v>
      </x:c>
      <x:c r="E58" s="15">
        <x:f>IF(MONTH(Hilfswerte!$B$11+25)=10,Hilfswerte!$B$11+25,"")</x:f>
        <x:v>46318</x:v>
      </x:c>
      <x:c r="F58" s="16">
        <x:f>IF(MONTH(Hilfswerte!$B$11+26)=10,Hilfswerte!$B$11+26,"")</x:f>
        <x:v>46319</x:v>
      </x:c>
      <x:c r="G58" s="17">
        <x:f>IF(MONTH(Hilfswerte!$B$11+27)=10,Hilfswerte!$B$11+27,"")</x:f>
        <x:v>46320</x:v>
      </x:c>
      <x:c r="I58" s="14">
        <x:f>IF(MONTH(Hilfswerte!$B$12+21)=11,Hilfswerte!$B$12+21,"")</x:f>
        <x:v>46342</x:v>
      </x:c>
      <x:c r="J58" s="15">
        <x:f>IF(MONTH(Hilfswerte!$B$12+22)=11,Hilfswerte!$B$12+22,"")</x:f>
        <x:v>46343</x:v>
      </x:c>
      <x:c r="K58" s="15">
        <x:f>IF(MONTH(Hilfswerte!$B$12+23)=11,Hilfswerte!$B$12+23,"")</x:f>
        <x:v>46344</x:v>
      </x:c>
      <x:c r="L58" s="15">
        <x:f>IF(MONTH(Hilfswerte!$B$12+24)=11,Hilfswerte!$B$12+24,"")</x:f>
        <x:v>46345</x:v>
      </x:c>
      <x:c r="M58" s="15">
        <x:f>IF(MONTH(Hilfswerte!$B$12+25)=11,Hilfswerte!$B$12+25,"")</x:f>
        <x:v>46346</x:v>
      </x:c>
      <x:c r="N58" s="16">
        <x:f>IF(MONTH(Hilfswerte!$B$12+26)=11,Hilfswerte!$B$12+26,"")</x:f>
        <x:v>46347</x:v>
      </x:c>
      <x:c r="O58" s="17">
        <x:f>IF(MONTH(Hilfswerte!$B$12+27)=11,Hilfswerte!$B$12+27,"")</x:f>
        <x:v>46348</x:v>
      </x:c>
      <x:c r="Q58" s="14">
        <x:f>IF(MONTH(Hilfswerte!$B$13+21)=12,Hilfswerte!$B$13+21,"")</x:f>
        <x:v>46377</x:v>
      </x:c>
      <x:c r="R58" s="15">
        <x:f>IF(MONTH(Hilfswerte!$B$13+22)=12,Hilfswerte!$B$13+22,"")</x:f>
        <x:v>46378</x:v>
      </x:c>
      <x:c r="S58" s="15">
        <x:f>IF(MONTH(Hilfswerte!$B$13+23)=12,Hilfswerte!$B$13+23,"")</x:f>
        <x:v>46379</x:v>
      </x:c>
      <x:c r="T58" s="15">
        <x:f>IF(MONTH(Hilfswerte!$B$13+24)=12,Hilfswerte!$B$13+24,"")</x:f>
        <x:v>46380</x:v>
      </x:c>
      <x:c r="U58" s="15">
        <x:f>IF(MONTH(Hilfswerte!$B$13+25)=12,Hilfswerte!$B$13+25,"")</x:f>
        <x:v>46381</x:v>
      </x:c>
      <x:c r="V58" s="16">
        <x:f>IF(MONTH(Hilfswerte!$B$13+26)=12,Hilfswerte!$B$13+26,"")</x:f>
        <x:v>46382</x:v>
      </x:c>
      <x:c r="W58" s="17">
        <x:f>IF(MONTH(Hilfswerte!$B$13+27)=12,Hilfswerte!$B$13+27,"")</x:f>
        <x:v>46383</x:v>
      </x:c>
    </x:row>
    <x:row r="59" ht="28" customHeight="1">
      <x:c r="A59" s="18" t="inlineStr">
        <x:is>
          <x:t xml:space="preserve"/>
        </x:is>
      </x:c>
      <x:c r="B59" s="19" t="inlineStr">
        <x:is>
          <x:t xml:space="preserve"/>
        </x:is>
      </x:c>
      <x:c r="C59" s="19" t="inlineStr">
        <x:is>
          <x:t xml:space="preserve"/>
        </x:is>
      </x:c>
      <x:c r="D59" s="19" t="inlineStr">
        <x:is>
          <x:t xml:space="preserve"/>
        </x:is>
      </x:c>
      <x:c r="E59" s="19" t="inlineStr">
        <x:is>
          <x:t xml:space="preserve"/>
        </x:is>
      </x:c>
      <x:c r="F59" s="20" t="inlineStr">
        <x:is>
          <x:t xml:space="preserve"/>
        </x:is>
      </x:c>
      <x:c r="G59" s="21" t="inlineStr">
        <x:is>
          <x:t xml:space="preserve"/>
        </x:is>
      </x:c>
      <x:c r="I59" s="18" t="inlineStr">
        <x:is>
          <x:t xml:space="preserve"/>
        </x:is>
      </x:c>
      <x:c r="J59" s="19" t="inlineStr">
        <x:is>
          <x:t xml:space="preserve"/>
        </x:is>
      </x:c>
      <x:c r="K59" s="19" t="inlineStr">
        <x:is>
          <x:t xml:space="preserve"/>
        </x:is>
      </x:c>
      <x:c r="L59" s="19" t="inlineStr">
        <x:is>
          <x:t xml:space="preserve"/>
        </x:is>
      </x:c>
      <x:c r="M59" s="19" t="inlineStr">
        <x:is>
          <x:t xml:space="preserve"/>
        </x:is>
      </x:c>
      <x:c r="N59" s="20" t="inlineStr">
        <x:is>
          <x:t xml:space="preserve"/>
        </x:is>
      </x:c>
      <x:c r="O59" s="21" t="inlineStr">
        <x:is>
          <x:t xml:space="preserve"/>
        </x:is>
      </x:c>
      <x:c r="Q59" s="18" t="inlineStr">
        <x:is>
          <x:t xml:space="preserve"/>
        </x:is>
      </x:c>
      <x:c r="R59" s="19" t="inlineStr">
        <x:is>
          <x:t xml:space="preserve"/>
        </x:is>
      </x:c>
      <x:c r="S59" s="19" t="inlineStr">
        <x:is>
          <x:t xml:space="preserve"/>
        </x:is>
      </x:c>
      <x:c r="T59" s="19" t="inlineStr">
        <x:is>
          <x:t xml:space="preserve"/>
        </x:is>
      </x:c>
      <x:c r="U59" s="19" t="inlineStr">
        <x:is>
          <x:t xml:space="preserve"/>
        </x:is>
      </x:c>
      <x:c r="V59" s="20" t="inlineStr">
        <x:is>
          <x:t xml:space="preserve"/>
        </x:is>
      </x:c>
      <x:c r="W59" s="21" t="inlineStr">
        <x:is>
          <x:t xml:space="preserve"/>
        </x:is>
      </x:c>
    </x:row>
    <x:row r="60" ht="18" customHeight="1">
      <x:c r="A60" s="14">
        <x:f>IF(MONTH(Hilfswerte!$B$11+28)=10,Hilfswerte!$B$11+28,"")</x:f>
        <x:v>46321</x:v>
      </x:c>
      <x:c r="B60" s="15">
        <x:f>IF(MONTH(Hilfswerte!$B$11+29)=10,Hilfswerte!$B$11+29,"")</x:f>
        <x:v>46322</x:v>
      </x:c>
      <x:c r="C60" s="15">
        <x:f>IF(MONTH(Hilfswerte!$B$11+30)=10,Hilfswerte!$B$11+30,"")</x:f>
        <x:v>46323</x:v>
      </x:c>
      <x:c r="D60" s="15">
        <x:f>IF(MONTH(Hilfswerte!$B$11+31)=10,Hilfswerte!$B$11+31,"")</x:f>
        <x:v>46324</x:v>
      </x:c>
      <x:c r="E60" s="15">
        <x:f>IF(MONTH(Hilfswerte!$B$11+32)=10,Hilfswerte!$B$11+32,"")</x:f>
        <x:v>46325</x:v>
      </x:c>
      <x:c r="F60" s="16">
        <x:f>IF(MONTH(Hilfswerte!$B$11+33)=10,Hilfswerte!$B$11+33,"")</x:f>
        <x:v>46326</x:v>
      </x:c>
      <x:c r="G60" s="17">
        <x:f>IF(MONTH(Hilfswerte!$B$11+34)=10,Hilfswerte!$B$11+34,"")</x:f>
      </x:c>
      <x:c r="I60" s="14">
        <x:f>IF(MONTH(Hilfswerte!$B$12+28)=11,Hilfswerte!$B$12+28,"")</x:f>
        <x:v>46349</x:v>
      </x:c>
      <x:c r="J60" s="15">
        <x:f>IF(MONTH(Hilfswerte!$B$12+29)=11,Hilfswerte!$B$12+29,"")</x:f>
        <x:v>46350</x:v>
      </x:c>
      <x:c r="K60" s="15">
        <x:f>IF(MONTH(Hilfswerte!$B$12+30)=11,Hilfswerte!$B$12+30,"")</x:f>
        <x:v>46351</x:v>
      </x:c>
      <x:c r="L60" s="15">
        <x:f>IF(MONTH(Hilfswerte!$B$12+31)=11,Hilfswerte!$B$12+31,"")</x:f>
        <x:v>46352</x:v>
      </x:c>
      <x:c r="M60" s="15">
        <x:f>IF(MONTH(Hilfswerte!$B$12+32)=11,Hilfswerte!$B$12+32,"")</x:f>
        <x:v>46353</x:v>
      </x:c>
      <x:c r="N60" s="16">
        <x:f>IF(MONTH(Hilfswerte!$B$12+33)=11,Hilfswerte!$B$12+33,"")</x:f>
        <x:v>46354</x:v>
      </x:c>
      <x:c r="O60" s="17">
        <x:f>IF(MONTH(Hilfswerte!$B$12+34)=11,Hilfswerte!$B$12+34,"")</x:f>
        <x:v>46355</x:v>
      </x:c>
      <x:c r="Q60" s="14">
        <x:f>IF(MONTH(Hilfswerte!$B$13+28)=12,Hilfswerte!$B$13+28,"")</x:f>
        <x:v>46384</x:v>
      </x:c>
      <x:c r="R60" s="15">
        <x:f>IF(MONTH(Hilfswerte!$B$13+29)=12,Hilfswerte!$B$13+29,"")</x:f>
        <x:v>46385</x:v>
      </x:c>
      <x:c r="S60" s="15">
        <x:f>IF(MONTH(Hilfswerte!$B$13+30)=12,Hilfswerte!$B$13+30,"")</x:f>
        <x:v>46386</x:v>
      </x:c>
      <x:c r="T60" s="15">
        <x:f>IF(MONTH(Hilfswerte!$B$13+31)=12,Hilfswerte!$B$13+31,"")</x:f>
        <x:v>46387</x:v>
      </x:c>
      <x:c r="U60" s="15">
        <x:f>IF(MONTH(Hilfswerte!$B$13+32)=12,Hilfswerte!$B$13+32,"")</x:f>
      </x:c>
      <x:c r="V60" s="16">
        <x:f>IF(MONTH(Hilfswerte!$B$13+33)=12,Hilfswerte!$B$13+33,"")</x:f>
      </x:c>
      <x:c r="W60" s="17">
        <x:f>IF(MONTH(Hilfswerte!$B$13+34)=12,Hilfswerte!$B$13+34,"")</x:f>
      </x:c>
    </x:row>
    <x:row r="61" ht="28" customHeight="1">
      <x:c r="A61" s="18" t="inlineStr">
        <x:is>
          <x:t xml:space="preserve"/>
        </x:is>
      </x:c>
      <x:c r="B61" s="19" t="inlineStr">
        <x:is>
          <x:t xml:space="preserve">Monatsreview</x:t>
        </x:is>
      </x:c>
      <x:c r="C61" s="19" t="inlineStr">
        <x:is>
          <x:t xml:space="preserve"/>
        </x:is>
      </x:c>
      <x:c r="D61" s="19" t="inlineStr">
        <x:is>
          <x:t xml:space="preserve"/>
        </x:is>
      </x:c>
      <x:c r="E61" s="19" t="inlineStr">
        <x:is>
          <x:t xml:space="preserve"/>
        </x:is>
      </x:c>
      <x:c r="F61" s="20" t="inlineStr">
        <x:is>
          <x:t xml:space="preserve"/>
        </x:is>
      </x:c>
      <x:c r="G61" s="21" t="inlineStr">
        <x:is>
          <x:t xml:space="preserve"/>
        </x:is>
      </x:c>
      <x:c r="I61" s="18" t="inlineStr">
        <x:is>
          <x:t xml:space="preserve"/>
        </x:is>
      </x:c>
      <x:c r="J61" s="19" t="inlineStr">
        <x:is>
          <x:t xml:space="preserve"/>
        </x:is>
      </x:c>
      <x:c r="K61" s="19" t="inlineStr">
        <x:is>
          <x:t xml:space="preserve"/>
        </x:is>
      </x:c>
      <x:c r="L61" s="19" t="inlineStr">
        <x:is>
          <x:t xml:space="preserve"/>
        </x:is>
      </x:c>
      <x:c r="M61" s="19" t="inlineStr">
        <x:is>
          <x:t xml:space="preserve"/>
        </x:is>
      </x:c>
      <x:c r="N61" s="20" t="inlineStr">
        <x:is>
          <x:t xml:space="preserve"/>
        </x:is>
      </x:c>
      <x:c r="O61" s="21" t="inlineStr">
        <x:is>
          <x:t xml:space="preserve"/>
        </x:is>
      </x:c>
      <x:c r="Q61" s="18" t="inlineStr">
        <x:is>
          <x:t xml:space="preserve"/>
        </x:is>
      </x:c>
      <x:c r="R61" s="19" t="inlineStr">
        <x:is>
          <x:t xml:space="preserve"/>
        </x:is>
      </x:c>
      <x:c r="S61" s="19" t="inlineStr">
        <x:is>
          <x:t xml:space="preserve"/>
        </x:is>
      </x:c>
      <x:c r="T61" s="19" t="inlineStr">
        <x:is>
          <x:t xml:space="preserve"/>
        </x:is>
      </x:c>
      <x:c r="U61" s="19" t="inlineStr">
        <x:is>
          <x:t xml:space="preserve"/>
        </x:is>
      </x:c>
      <x:c r="V61" s="20" t="inlineStr">
        <x:is>
          <x:t xml:space="preserve"/>
        </x:is>
      </x:c>
      <x:c r="W61" s="21" t="inlineStr">
        <x:is>
          <x:t xml:space="preserve"/>
        </x:is>
      </x:c>
    </x:row>
    <x:row r="62" ht="18" customHeight="1">
      <x:c r="A62" s="14">
        <x:f>IF(MONTH(Hilfswerte!$B$11+35)=10,Hilfswerte!$B$11+35,"")</x:f>
      </x:c>
      <x:c r="B62" s="15">
        <x:f>IF(MONTH(Hilfswerte!$B$11+36)=10,Hilfswerte!$B$11+36,"")</x:f>
      </x:c>
      <x:c r="C62" s="15">
        <x:f>IF(MONTH(Hilfswerte!$B$11+37)=10,Hilfswerte!$B$11+37,"")</x:f>
      </x:c>
      <x:c r="D62" s="15">
        <x:f>IF(MONTH(Hilfswerte!$B$11+38)=10,Hilfswerte!$B$11+38,"")</x:f>
      </x:c>
      <x:c r="E62" s="15">
        <x:f>IF(MONTH(Hilfswerte!$B$11+39)=10,Hilfswerte!$B$11+39,"")</x:f>
      </x:c>
      <x:c r="F62" s="16">
        <x:f>IF(MONTH(Hilfswerte!$B$11+40)=10,Hilfswerte!$B$11+40,"")</x:f>
      </x:c>
      <x:c r="G62" s="17">
        <x:f>IF(MONTH(Hilfswerte!$B$11+41)=10,Hilfswerte!$B$11+41,"")</x:f>
      </x:c>
      <x:c r="I62" s="14">
        <x:f>IF(MONTH(Hilfswerte!$B$12+35)=11,Hilfswerte!$B$12+35,"")</x:f>
        <x:v>46356</x:v>
      </x:c>
      <x:c r="J62" s="15">
        <x:f>IF(MONTH(Hilfswerte!$B$12+36)=11,Hilfswerte!$B$12+36,"")</x:f>
      </x:c>
      <x:c r="K62" s="15">
        <x:f>IF(MONTH(Hilfswerte!$B$12+37)=11,Hilfswerte!$B$12+37,"")</x:f>
      </x:c>
      <x:c r="L62" s="15">
        <x:f>IF(MONTH(Hilfswerte!$B$12+38)=11,Hilfswerte!$B$12+38,"")</x:f>
      </x:c>
      <x:c r="M62" s="15">
        <x:f>IF(MONTH(Hilfswerte!$B$12+39)=11,Hilfswerte!$B$12+39,"")</x:f>
      </x:c>
      <x:c r="N62" s="16">
        <x:f>IF(MONTH(Hilfswerte!$B$12+40)=11,Hilfswerte!$B$12+40,"")</x:f>
      </x:c>
      <x:c r="O62" s="17">
        <x:f>IF(MONTH(Hilfswerte!$B$12+41)=11,Hilfswerte!$B$12+41,"")</x:f>
      </x:c>
      <x:c r="Q62" s="14">
        <x:f>IF(MONTH(Hilfswerte!$B$13+35)=12,Hilfswerte!$B$13+35,"")</x:f>
      </x:c>
      <x:c r="R62" s="15">
        <x:f>IF(MONTH(Hilfswerte!$B$13+36)=12,Hilfswerte!$B$13+36,"")</x:f>
      </x:c>
      <x:c r="S62" s="15">
        <x:f>IF(MONTH(Hilfswerte!$B$13+37)=12,Hilfswerte!$B$13+37,"")</x:f>
      </x:c>
      <x:c r="T62" s="15">
        <x:f>IF(MONTH(Hilfswerte!$B$13+38)=12,Hilfswerte!$B$13+38,"")</x:f>
      </x:c>
      <x:c r="U62" s="15">
        <x:f>IF(MONTH(Hilfswerte!$B$13+39)=12,Hilfswerte!$B$13+39,"")</x:f>
      </x:c>
      <x:c r="V62" s="16">
        <x:f>IF(MONTH(Hilfswerte!$B$13+40)=12,Hilfswerte!$B$13+40,"")</x:f>
      </x:c>
      <x:c r="W62" s="17">
        <x:f>IF(MONTH(Hilfswerte!$B$13+41)=12,Hilfswerte!$B$13+41,"")</x:f>
      </x:c>
    </x:row>
    <x:row r="63" ht="28" customHeight="1">
      <x:c r="A63" s="22" t="inlineStr">
        <x:is>
          <x:t xml:space="preserve"/>
        </x:is>
      </x:c>
      <x:c r="B63" s="23" t="inlineStr">
        <x:is>
          <x:t xml:space="preserve"/>
        </x:is>
      </x:c>
      <x:c r="C63" s="23" t="inlineStr">
        <x:is>
          <x:t xml:space="preserve"/>
        </x:is>
      </x:c>
      <x:c r="D63" s="23" t="inlineStr">
        <x:is>
          <x:t xml:space="preserve"/>
        </x:is>
      </x:c>
      <x:c r="E63" s="23" t="inlineStr">
        <x:is>
          <x:t xml:space="preserve"/>
        </x:is>
      </x:c>
      <x:c r="F63" s="24" t="inlineStr">
        <x:is>
          <x:t xml:space="preserve"/>
        </x:is>
      </x:c>
      <x:c r="G63" s="25" t="inlineStr">
        <x:is>
          <x:t xml:space="preserve"/>
        </x:is>
      </x:c>
      <x:c r="I63" s="22" t="inlineStr">
        <x:is>
          <x:t xml:space="preserve"/>
        </x:is>
      </x:c>
      <x:c r="J63" s="23" t="inlineStr">
        <x:is>
          <x:t xml:space="preserve"/>
        </x:is>
      </x:c>
      <x:c r="K63" s="23" t="inlineStr">
        <x:is>
          <x:t xml:space="preserve"/>
        </x:is>
      </x:c>
      <x:c r="L63" s="23" t="inlineStr">
        <x:is>
          <x:t xml:space="preserve"/>
        </x:is>
      </x:c>
      <x:c r="M63" s="23" t="inlineStr">
        <x:is>
          <x:t xml:space="preserve"/>
        </x:is>
      </x:c>
      <x:c r="N63" s="24" t="inlineStr">
        <x:is>
          <x:t xml:space="preserve"/>
        </x:is>
      </x:c>
      <x:c r="O63" s="25" t="inlineStr">
        <x:is>
          <x:t xml:space="preserve"/>
        </x:is>
      </x:c>
      <x:c r="Q63" s="22" t="inlineStr">
        <x:is>
          <x:t xml:space="preserve"/>
        </x:is>
      </x:c>
      <x:c r="R63" s="23" t="inlineStr">
        <x:is>
          <x:t xml:space="preserve"/>
        </x:is>
      </x:c>
      <x:c r="S63" s="23" t="inlineStr">
        <x:is>
          <x:t xml:space="preserve"/>
        </x:is>
      </x:c>
      <x:c r="T63" s="23" t="inlineStr">
        <x:is>
          <x:t xml:space="preserve"/>
        </x:is>
      </x:c>
      <x:c r="U63" s="23" t="inlineStr">
        <x:is>
          <x:t xml:space="preserve"/>
        </x:is>
      </x:c>
      <x:c r="V63" s="24" t="inlineStr">
        <x:is>
          <x:t xml:space="preserve"/>
        </x:is>
      </x:c>
      <x:c r="W63" s="25" t="inlineStr">
        <x:is>
          <x:t xml:space="preserve"/>
        </x:is>
      </x:c>
    </x:row>
    <x:row r="66">
      <x:c r="A66" s="26" t="inlineStr">
        <x:is>
          <x:t xml:space="preserve">Tipp: Jahr in B2 ändern. Alle Beispielnotizen sind frei bearbeitbar.</x:t>
        </x:is>
      </x:c>
    </x:row>
  </x:sheetData>
  <x:mergeCells>
    <x:mergeCell ref="A3:X3"/>
    <x:mergeCell ref="I5:O5"/>
    <x:mergeCell ref="Q50:W50"/>
    <x:mergeCell ref="Q35:W35"/>
    <x:mergeCell ref="A35:G35"/>
    <x:mergeCell ref="A50:G50"/>
    <x:mergeCell ref="D2:K2"/>
    <x:mergeCell ref="A20:G20"/>
    <x:mergeCell ref="I35:O35"/>
    <x:mergeCell ref="I20:O20"/>
    <x:mergeCell ref="A1:X1"/>
    <x:mergeCell ref="I50:O50"/>
    <x:mergeCell ref="A66:X66"/>
    <x:mergeCell ref="Q5:W5"/>
    <x:mergeCell ref="Q20:W20"/>
    <x:mergeCell ref="A5:G5"/>
  </x:mergeCells>
  <x:dataValidations count="1">
    <x:dataValidation type="whole" operator="between" allowBlank="0" showDropDown="0" showInputMessage="0" showErrorMessage="0" error="Bitte nur ganze Jahre zwischen 1900 und 2100 verwenden." prompt="Geben Sie ein Jahr zwischen 1900 und 2100 ein." sqref="B2">
      <x:formula1>1900</x:formula1>
      <x:formula2>2100</x:formula2>
    </x:dataValidation>
  </x:dataValidations>
  <x:pageMargins left="0.7" right="0.7" top="0.75" bottom="0.75" header="0.3" footer="0.3"/>
  <x:legacyDrawing xmlns:r="http://schemas.openxmlformats.org/officeDocument/2006/relationships" r:id="Re0a147023b194d98"/>
</x:worksheet>
</file>

<file path=xl/worksheets/sheet2.xml><?xml version="1.0" encoding="utf-8"?>
<x:worksheet xmlns:x="http://schemas.openxmlformats.org/spreadsheetml/2006/main">
  <x:sheetFormatPr baseColWidth="8" defaultRowHeight="15"/>
  <x:sheetData>
    <x:row r="1">
      <x:c r="A1" t="inlineStr">
        <x:is>
          <x:t xml:space="preserve">Monat</x:t>
        </x:is>
      </x:c>
      <x:c r="B1" t="inlineStr">
        <x:is>
          <x:t xml:space="preserve">Basisdatum</x:t>
        </x:is>
      </x:c>
    </x:row>
    <x:row r="2">
      <x:c r="A2" t="inlineStr">
        <x:is>
          <x:t xml:space="preserve">Januar</x:t>
        </x:is>
      </x:c>
      <x:c r="B2">
        <x:f>DATE(Kalender!$B$2,1,1)-WEEKDAY(DATE(Kalender!$B$2,1,1),2)+1</x:f>
        <x:v>46020</x:v>
      </x:c>
    </x:row>
    <x:row r="3">
      <x:c r="A3" t="inlineStr">
        <x:is>
          <x:t xml:space="preserve">Februar</x:t>
        </x:is>
      </x:c>
      <x:c r="B3">
        <x:f>DATE(Kalender!$B$2,2,1)-WEEKDAY(DATE(Kalender!$B$2,2,1),2)+1</x:f>
        <x:v>46048</x:v>
      </x:c>
    </x:row>
    <x:row r="4">
      <x:c r="A4" t="inlineStr">
        <x:is>
          <x:t xml:space="preserve">März</x:t>
        </x:is>
      </x:c>
      <x:c r="B4">
        <x:f>DATE(Kalender!$B$2,3,1)-WEEKDAY(DATE(Kalender!$B$2,3,1),2)+1</x:f>
        <x:v>46076</x:v>
      </x:c>
    </x:row>
    <x:row r="5">
      <x:c r="A5" t="inlineStr">
        <x:is>
          <x:t xml:space="preserve">April</x:t>
        </x:is>
      </x:c>
      <x:c r="B5">
        <x:f>DATE(Kalender!$B$2,4,1)-WEEKDAY(DATE(Kalender!$B$2,4,1),2)+1</x:f>
        <x:v>46111</x:v>
      </x:c>
    </x:row>
    <x:row r="6">
      <x:c r="A6" t="inlineStr">
        <x:is>
          <x:t xml:space="preserve">Mai</x:t>
        </x:is>
      </x:c>
      <x:c r="B6">
        <x:f>DATE(Kalender!$B$2,5,1)-WEEKDAY(DATE(Kalender!$B$2,5,1),2)+1</x:f>
        <x:v>46139</x:v>
      </x:c>
    </x:row>
    <x:row r="7">
      <x:c r="A7" t="inlineStr">
        <x:is>
          <x:t xml:space="preserve">Juni</x:t>
        </x:is>
      </x:c>
      <x:c r="B7">
        <x:f>DATE(Kalender!$B$2,6,1)-WEEKDAY(DATE(Kalender!$B$2,6,1),2)+1</x:f>
        <x:v>46174</x:v>
      </x:c>
    </x:row>
    <x:row r="8">
      <x:c r="A8" t="inlineStr">
        <x:is>
          <x:t xml:space="preserve">Juli</x:t>
        </x:is>
      </x:c>
      <x:c r="B8">
        <x:f>DATE(Kalender!$B$2,7,1)-WEEKDAY(DATE(Kalender!$B$2,7,1),2)+1</x:f>
        <x:v>46202</x:v>
      </x:c>
    </x:row>
    <x:row r="9">
      <x:c r="A9" t="inlineStr">
        <x:is>
          <x:t xml:space="preserve">August</x:t>
        </x:is>
      </x:c>
      <x:c r="B9">
        <x:f>DATE(Kalender!$B$2,8,1)-WEEKDAY(DATE(Kalender!$B$2,8,1),2)+1</x:f>
        <x:v>46230</x:v>
      </x:c>
    </x:row>
    <x:row r="10">
      <x:c r="A10" t="inlineStr">
        <x:is>
          <x:t xml:space="preserve">September</x:t>
        </x:is>
      </x:c>
      <x:c r="B10">
        <x:f>DATE(Kalender!$B$2,9,1)-WEEKDAY(DATE(Kalender!$B$2,9,1),2)+1</x:f>
        <x:v>46265</x:v>
      </x:c>
    </x:row>
    <x:row r="11">
      <x:c r="A11" t="inlineStr">
        <x:is>
          <x:t xml:space="preserve">Oktober</x:t>
        </x:is>
      </x:c>
      <x:c r="B11">
        <x:f>DATE(Kalender!$B$2,10,1)-WEEKDAY(DATE(Kalender!$B$2,10,1),2)+1</x:f>
        <x:v>46293</x:v>
      </x:c>
    </x:row>
    <x:row r="12">
      <x:c r="A12" t="inlineStr">
        <x:is>
          <x:t xml:space="preserve">November</x:t>
        </x:is>
      </x:c>
      <x:c r="B12">
        <x:f>DATE(Kalender!$B$2,11,1)-WEEKDAY(DATE(Kalender!$B$2,11,1),2)+1</x:f>
        <x:v>46321</x:v>
      </x:c>
    </x:row>
    <x:row r="13">
      <x:c r="A13" t="inlineStr">
        <x:is>
          <x:t xml:space="preserve">Dezember</x:t>
        </x:is>
      </x:c>
      <x:c r="B13">
        <x:f>DATE(Kalender!$B$2,12,1)-WEEKDAY(DATE(Kalender!$B$2,12,1),2)+1</x:f>
        <x:v>46356</x:v>
      </x:c>
    </x:row>
  </x:sheetData>
  <x:pageMargins left="0.7" right="0.7" top="0.75" bottom="0.75" header="0.3" footer="0.3"/>
</x:worksheet>
</file>