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96128acd274cd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Kalender" sheetId="1" r:id="R7311d56f914b444f"/>
  </x:sheets>
  <x:definedNames>
    <x:definedName name="_xlnm.Print_Area" localSheetId="0">'Kalender'!$B$1:$AF$53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C3" authorId="0">
      <x:text>
        <x:r>
          <x:t>Bearbeite diese Zelle, um das Kalenderjahr zu ändern (1900 bis 2100).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d"/>
    <x:numFmt numFmtId="165" formatCode="dd.mm.yyyy"/>
    <x:numFmt numFmtId="166" formatCode="dd.mm."/>
  </x:numFmts>
  <x:fonts count="10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i/>
      <x:sz val="10"/>
      <x:color rgb="00FFFFFF"/>
    </x:font>
    <x:font>
      <x:b/>
      <x:color rgb="00FFFFFF"/>
    </x:font>
    <x:font>
      <x:b/>
      <x:sz val="11"/>
      <x:color rgb="001F415A"/>
    </x:font>
    <x:font>
      <x:i/>
      <x:sz val="9"/>
      <x:color rgb="001F415A"/>
    </x:font>
    <x:font>
      <x:b/>
      <x:sz val="9"/>
      <x:color rgb="001F415A"/>
    </x:font>
    <x:font>
      <x:sz val="10"/>
      <x:color rgb="001A1A1A"/>
    </x:font>
    <x:font>
      <x:b/>
      <x:sz val="11"/>
      <x:color rgb="00FFFFFF"/>
    </x:font>
    <x:font>
      <x:sz val="9"/>
      <x:color rgb="001F415A"/>
    </x:font>
  </x:fonts>
  <x:fills count="11">
    <x:fill>
      <x:patternFill patternType="none"/>
    </x:fill>
    <x:fill>
      <x:patternFill patternType="gray125"/>
    </x:fill>
    <x:fill>
      <x:patternFill patternType="solid">
        <x:fgColor rgb="00F7FAFB"/>
      </x:patternFill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EAF4F4"/>
      </x:patternFill>
    </x:fill>
    <x:fill>
      <x:patternFill patternType="solid">
        <x:fgColor rgb="00EAF1F7"/>
      </x:patternFill>
    </x:fill>
    <x:fill>
      <x:patternFill patternType="solid">
        <x:fgColor rgb="00F9E3E0"/>
      </x:patternFill>
    </x:fill>
    <x:fill>
      <x:patternFill patternType="solid">
        <x:fgColor rgb="00FCE8D0"/>
      </x:patternFill>
    </x:fill>
    <x:fill>
      <x:patternFill patternType="solid">
        <x:fgColor rgb="00FFF4C2"/>
      </x:patternFill>
    </x:fill>
    <x:fill>
      <x:patternFill patternType="solid">
        <x:fgColor rgb="00FFFFFF"/>
      </x:patternFill>
    </x:fill>
  </x:fills>
  <x:borders count="11">
    <x:border>
      <x:left/>
      <x:right/>
      <x:top/>
      <x:bottom/>
      <x:diagonal/>
    </x:border>
    <x:border>
      <x:left style="thin">
        <x:color rgb="00D7DEE3"/>
      </x:left>
      <x:right style="thin">
        <x:color rgb="00D7DEE3"/>
      </x:right>
      <x:top style="thin">
        <x:color rgb="00D7DEE3"/>
      </x:top>
      <x:bottom style="thin">
        <x:color rgb="00D7DEE3"/>
      </x:bottom>
    </x:border>
    <x:border>
      <x:left/>
      <x:right/>
      <x:top style="thin">
        <x:color rgb="00D7DEE3"/>
      </x:top>
      <x:bottom/>
      <x:diagonal/>
    </x:border>
    <x:border>
      <x:left/>
      <x:right style="thin">
        <x:color rgb="00D7DEE3"/>
      </x:right>
      <x:top style="thin">
        <x:color rgb="00D7DEE3"/>
      </x:top>
      <x:bottom/>
      <x:diagonal/>
    </x:border>
    <x:border>
      <x:left/>
      <x:right style="thin">
        <x:color rgb="00D7DEE3"/>
      </x:right>
      <x:top style="thin">
        <x:color rgb="00D7DEE3"/>
      </x:top>
      <x:bottom style="thin">
        <x:color rgb="00D7DEE3"/>
      </x:bottom>
      <x:diagonal/>
    </x:border>
    <x:border>
      <x:left/>
      <x:right/>
      <x:top style="thin">
        <x:color rgb="00D7DEE3"/>
      </x:top>
      <x:bottom style="thin">
        <x:color rgb="00D7DEE3"/>
      </x:bottom>
      <x:diagonal/>
    </x:border>
    <x:border>
      <x:left style="thin">
        <x:color rgb="00D7DEE3"/>
      </x:left>
      <x:right/>
      <x:top/>
      <x:bottom/>
      <x:diagonal/>
    </x:border>
    <x:border>
      <x:left/>
      <x:right style="thin">
        <x:color rgb="00D7DEE3"/>
      </x:right>
      <x:top/>
      <x:bottom/>
      <x:diagonal/>
    </x:border>
    <x:border>
      <x:left style="thin">
        <x:color rgb="00D7DEE3"/>
      </x:left>
      <x:right/>
      <x:top/>
      <x:bottom style="thin">
        <x:color rgb="00D7DEE3"/>
      </x:bottom>
      <x:diagonal/>
    </x:border>
    <x:border>
      <x:left/>
      <x:right/>
      <x:top/>
      <x:bottom style="thin">
        <x:color rgb="00D7DEE3"/>
      </x:bottom>
      <x:diagonal/>
    </x:border>
    <x:border>
      <x:left/>
      <x:right style="thin">
        <x:color rgb="00D7DEE3"/>
      </x:right>
      <x:top/>
      <x:bottom style="thin">
        <x:color rgb="00D7DEE3"/>
      </x:bottom>
      <x:diagonal/>
    </x:border>
  </x:borders>
  <x:cellStyleXfs count="1">
    <x:xf numFmtId="0" fontId="0" fillId="0" borderId="0"/>
  </x:cellStyleXfs>
  <x:cellXfs count="35">
    <x:xf numFmtId="0" fontId="0" fillId="0" borderId="0" xfId="0"/>
    <x:xf numFmtId="0" fontId="1" fillId="3" borderId="0" xfId="0" applyAlignment="1">
      <x:alignment horizontal="center" vertical="center"/>
    </x:xf>
    <x:xf numFmtId="0" fontId="2" fillId="4" borderId="0" xfId="0" applyAlignment="1">
      <x:alignment horizontal="center" vertical="center"/>
    </x:xf>
    <x:xf numFmtId="0" fontId="3" fillId="3" borderId="1" xfId="0" applyAlignment="1">
      <x:alignment horizontal="center" vertical="center"/>
    </x:xf>
    <x:xf numFmtId="1" fontId="4" fillId="5" borderId="1" xfId="0" applyAlignment="1">
      <x:alignment horizontal="center" vertical="center"/>
    </x:xf>
    <x:xf numFmtId="0" fontId="0" fillId="2" borderId="0" xfId="0"/>
    <x:xf numFmtId="0" fontId="0" fillId="6" borderId="1" xfId="0" applyAlignment="1">
      <x:alignment horizontal="center" vertical="center"/>
    </x:xf>
    <x:xf numFmtId="0" fontId="0" fillId="6" borderId="1" xfId="0"/>
    <x:xf numFmtId="0" fontId="6" fillId="2" borderId="0" xfId="0" applyAlignment="1">
      <x:alignment horizontal="left" vertical="center"/>
    </x:xf>
    <x:xf numFmtId="0" fontId="0" fillId="7" borderId="1" xfId="0" applyAlignment="1">
      <x:alignment horizontal="center" vertical="center"/>
    </x:xf>
    <x:xf numFmtId="0" fontId="0" fillId="7" borderId="1" xfId="0"/>
    <x:xf numFmtId="0" fontId="0" fillId="8" borderId="1" xfId="0" applyAlignment="1">
      <x:alignment horizontal="center" vertical="center"/>
    </x:xf>
    <x:xf numFmtId="0" fontId="0" fillId="8" borderId="1" xfId="0"/>
    <x:xf numFmtId="0" fontId="0" fillId="9" borderId="1" xfId="0" applyAlignment="1">
      <x:alignment horizontal="center" vertical="center"/>
    </x:xf>
    <x:xf numFmtId="0" fontId="0" fillId="9" borderId="1" xfId="0"/>
    <x:xf numFmtId="0" fontId="5" fillId="2" borderId="1" xfId="0" applyAlignment="1">
      <x:alignment horizontal="left" vertical="center"/>
    </x:xf>
    <x:xf numFmtId="0" fontId="0" fillId="0" borderId="1" xfId="0"/>
    <x:xf numFmtId="0" fontId="0" fillId="3" borderId="1" xfId="0"/>
    <x:xf numFmtId="0" fontId="3" fillId="4" borderId="1" xfId="0" applyAlignment="1">
      <x:alignment horizontal="center" vertical="center"/>
    </x:xf>
    <x:xf numFmtId="164" fontId="7" fillId="10" borderId="1" xfId="0" applyAlignment="1">
      <x:alignment horizontal="left" vertical="top"/>
    </x:xf>
    <x:xf numFmtId="0" fontId="8" fillId="4" borderId="1" xfId="0" applyAlignment="1">
      <x:alignment horizontal="center" vertical="center"/>
    </x:xf>
    <x:xf numFmtId="0" fontId="0" fillId="4" borderId="1" xfId="0"/>
    <x:xf numFmtId="0" fontId="9" fillId="10" borderId="1" xfId="0" applyAlignment="1">
      <x:alignment horizontal="left" vertical="center" wrapText="1"/>
    </x:xf>
    <x:xf numFmtId="0" fontId="0" fillId="10" borderId="1" xfId="0"/>
    <x:xf numFmtId="165" fontId="0" fillId="10" borderId="1" xfId="0" applyAlignment="1">
      <x:alignment horizontal="center" vertical="center"/>
    </x:xf>
    <x:xf numFmtId="0" fontId="7" fillId="10" borderId="1" xfId="0" applyAlignment="1">
      <x:alignment horizontal="left" vertical="center"/>
    </x:xf>
    <x:xf numFmtId="0" fontId="0" fillId="10" borderId="1" xfId="0" applyAlignment="1">
      <x:alignment horizontal="left" vertical="center"/>
    </x:xf>
    <x:xf numFmtId="0" fontId="0" fillId="0" borderId="4" xfId="0"/>
    <x:xf numFmtId="0" fontId="0" fillId="0" borderId="5" xfId="0"/>
    <x:xf numFmtId="0" fontId="0" fillId="0" borderId="2" xfId="0"/>
    <x:xf numFmtId="0" fontId="0" fillId="0" borderId="3" xfId="0"/>
    <x:xf numFmtId="166" fontId="0" fillId="10" borderId="1" xfId="0" applyAlignment="1">
      <x:alignment horizontal="center" vertical="center"/>
    </x:xf>
    <x:xf numFmtId="0" fontId="0" fillId="0" borderId="8" xfId="0"/>
    <x:xf numFmtId="0" fontId="0" fillId="0" borderId="9" xfId="0"/>
    <x:xf numFmtId="0" fontId="0" fillId="0" borderId="10" xfId="0"/>
  </x:cellXfs>
  <x:cellStyles count="1">
    <x:cellStyle name="Normal" xfId="0"/>
  </x:cellStyles>
  <x:dxfs count="5">
    <x:dxf>
      <x:font>
        <x:color rgb="00A8B1B8"/>
      </x:font>
      <x:fill>
        <x:patternFill>
          <x:bgColor rgb="00F3F5F7"/>
        </x:patternFill>
      </x:fill>
    </x:dxf>
    <x:dxf>
      <x:font>
        <x:b/>
        <x:color rgb="001F415A"/>
      </x:font>
      <x:fill>
        <x:patternFill>
          <x:bgColor rgb="00FFF4C2"/>
        </x:patternFill>
      </x:fill>
    </x:dxf>
    <x:dxf>
      <x:font>
        <x:b/>
        <x:color rgb="008A2E2E"/>
      </x:font>
      <x:fill>
        <x:patternFill>
          <x:bgColor rgb="00F9E3E0"/>
        </x:patternFill>
      </x:fill>
    </x:dxf>
    <x:dxf>
      <x:font>
        <x:b/>
        <x:color rgb="008A4C00"/>
      </x:font>
      <x:fill>
        <x:patternFill>
          <x:bgColor rgb="00FCE8D0"/>
        </x:patternFill>
      </x:fill>
    </x:dxf>
    <x:dxf>
      <x:fill>
        <x:patternFill>
          <x:bgColor rgb="00EAF1F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c0c429091334baa" /><Relationship Type="http://schemas.openxmlformats.org/officeDocument/2006/relationships/theme" Target="/xl/theme/theme1.xml" Id="R9d7316768a9c4881" /><Relationship Type="http://schemas.openxmlformats.org/officeDocument/2006/relationships/sharedStrings" Target="/xl/sharedStrings.xml" Id="Rf9299c4083424061" /><Relationship Type="http://schemas.openxmlformats.org/officeDocument/2006/relationships/worksheet" Target="/xl/worksheets/sheet1.xml" Id="R7311d56f914b444f" /><Relationship Type="http://schemas.microsoft.com/office/2017/10/relationships/person" Target="/xl/persons/person.xml" Id="Rebb498576bb644e3" /></Relationships>
</file>

<file path=xl/persons/person.xml><?xml version="1.0" encoding="utf-8"?>
<xltc:personList xmlns:xltc="http://schemas.microsoft.com/office/spreadsheetml/2018/threadedcomments">
  <xltc:person displayName="OpenAI" id="{F59946A4-136F-D81A-02A1-3183C22E1796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291da00123da4ebf" /><Relationship Type="http://schemas.openxmlformats.org/officeDocument/2006/relationships/vmlDrawing" Target="/xl/drawings/vmldrawing.vml" Id="R1d2c751c97b543ae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.5" customWidth="1"/>
    <x:col min="2" max="2" width="4.800000190734863" customWidth="1"/>
    <x:col min="3" max="3" width="4.800000190734863" customWidth="1"/>
    <x:col min="4" max="4" width="4.800000190734863" customWidth="1"/>
    <x:col min="5" max="5" width="4.800000190734863" customWidth="1"/>
    <x:col min="6" max="6" width="4.800000190734863" customWidth="1"/>
    <x:col min="7" max="7" width="4.800000190734863" customWidth="1"/>
    <x:col min="8" max="8" width="4.800000190734863" customWidth="1"/>
    <x:col min="9" max="9" width="2" customWidth="1"/>
    <x:col min="10" max="10" width="4.800000190734863" customWidth="1"/>
    <x:col min="11" max="11" width="4.800000190734863" customWidth="1"/>
    <x:col min="12" max="12" width="4.800000190734863" customWidth="1"/>
    <x:col min="13" max="13" width="4.800000190734863" customWidth="1"/>
    <x:col min="14" max="14" width="4.800000190734863" customWidth="1"/>
    <x:col min="15" max="15" width="4.800000190734863" customWidth="1"/>
    <x:col min="16" max="16" width="4.800000190734863" customWidth="1"/>
    <x:col min="17" max="17" width="2" customWidth="1"/>
    <x:col min="18" max="18" width="4.800000190734863" customWidth="1"/>
    <x:col min="19" max="19" width="4.800000190734863" customWidth="1"/>
    <x:col min="20" max="20" width="4.800000190734863" customWidth="1"/>
    <x:col min="21" max="21" width="4.800000190734863" customWidth="1"/>
    <x:col min="22" max="22" width="4.800000190734863" customWidth="1"/>
    <x:col min="23" max="23" width="4.800000190734863" customWidth="1"/>
    <x:col min="24" max="24" width="4.800000190734863" customWidth="1"/>
    <x:col min="25" max="25" width="2" customWidth="1"/>
    <x:col min="26" max="26" width="4.800000190734863" customWidth="1"/>
    <x:col min="27" max="27" width="4.800000190734863" customWidth="1"/>
    <x:col min="28" max="28" width="4.800000190734863" customWidth="1"/>
    <x:col min="29" max="29" width="4.800000190734863" customWidth="1"/>
    <x:col min="30" max="30" width="4.800000190734863" customWidth="1"/>
    <x:col min="31" max="31" width="4.800000190734863" customWidth="1"/>
    <x:col min="32" max="32" width="4.800000190734863" customWidth="1"/>
    <x:col min="33" max="33" width="1.5" customWidth="1"/>
  </x:cols>
  <x:sheetData>
    <x:row r="1" ht="25" customHeight="1">
      <x:c r="B1" s="1" t="inlineStr">
        <x:is>
          <x:t xml:space="preserve">Dynamischer Kalender</x:t>
        </x:is>
      </x:c>
    </x:row>
    <x:row r="2" ht="18" customHeight="1">
      <x:c r="B2" s="2" t="inlineStr">
        <x:is>
          <x:t xml:space="preserve">Jahresunabhängige, dynamische Excel-Kalendervorlage</x:t>
        </x:is>
      </x:c>
    </x:row>
    <x:row r="3" ht="18" customHeight="1">
      <x:c r="B3" s="3" t="inlineStr">
        <x:is>
          <x:t xml:space="preserve">Jahr</x:t>
        </x:is>
      </x:c>
      <x:c r="C3" s="4" t="n">
        <x:v>2026</x:v>
      </x:c>
      <x:c r="D3" s="5" t="n"/>
      <x:c r="E3" s="5" t="n"/>
      <x:c r="F3" s="5" t="n"/>
      <x:c r="G3" s="5" t="n"/>
      <x:c r="H3" s="5" t="n"/>
      <x:c r="I3" s="5" t="n"/>
      <x:c r="J3" s="6" t="n"/>
      <x:c r="K3" s="27" t="n"/>
      <x:c r="L3" s="8" t="inlineStr">
        <x:is>
          <x:t xml:space="preserve">Wochenende</x:t>
        </x:is>
      </x:c>
      <x:c r="P3" s="9" t="n"/>
      <x:c r="Q3" s="27" t="n"/>
      <x:c r="R3" s="8" t="inlineStr">
        <x:is>
          <x:t xml:space="preserve">Feiertag</x:t>
        </x:is>
      </x:c>
      <x:c r="W3" s="11" t="n"/>
      <x:c r="X3" s="27" t="n"/>
      <x:c r="Y3" s="8" t="inlineStr">
        <x:is>
          <x:t xml:space="preserve">Benutzerdefiniert</x:t>
        </x:is>
      </x:c>
      <x:c r="AD3" s="13" t="n"/>
      <x:c r="AE3" s="27" t="n"/>
      <x:c r="AF3" s="8" t="inlineStr">
        <x:is>
          <x:t xml:space="preserve">Heute</x:t>
        </x:is>
      </x:c>
    </x:row>
    <x:row r="4" ht="18" customHeight="1">
      <x:c r="B4" s="15" t="inlineStr">
        <x:is>
          <x:t xml:space="preserve">Tipp: Jahr ändern und eigene Termine unten eintragen oder vorhandene Beispiele überschreiben.</x:t>
        </x:is>
      </x:c>
      <x:c r="C4" s="28" t="n"/>
      <x:c r="D4" s="28" t="n"/>
      <x:c r="E4" s="28" t="n"/>
      <x:c r="F4" s="28" t="n"/>
      <x:c r="G4" s="28" t="n"/>
      <x:c r="H4" s="27" t="n"/>
      <x:c r="I4" s="5" t="n"/>
      <x:c r="J4" s="5" t="n"/>
      <x:c r="K4" s="5" t="n"/>
      <x:c r="L4" s="5" t="n"/>
      <x:c r="M4" s="5" t="n"/>
      <x:c r="N4" s="5" t="n"/>
      <x:c r="O4" s="5" t="n"/>
      <x:c r="P4" s="5" t="n"/>
      <x:c r="Q4" s="5" t="n"/>
      <x:c r="R4" s="5" t="n"/>
      <x:c r="S4" s="5" t="n"/>
      <x:c r="T4" s="5" t="n"/>
      <x:c r="U4" s="5" t="n"/>
      <x:c r="V4" s="5" t="n"/>
      <x:c r="W4" s="5" t="n"/>
      <x:c r="X4" s="5" t="n"/>
      <x:c r="Y4" s="5" t="n"/>
      <x:c r="Z4" s="5" t="n"/>
      <x:c r="AA4" s="5" t="n"/>
      <x:c r="AB4" s="5" t="n"/>
      <x:c r="AC4" s="5" t="n"/>
      <x:c r="AD4" s="5" t="n"/>
      <x:c r="AE4" s="5" t="n"/>
      <x:c r="AF4" s="5" t="n"/>
    </x:row>
    <x:row r="5" ht="18" customHeight="1">
      <x:c r="B5" s="5" t="n"/>
      <x:c r="C5" s="5" t="n"/>
      <x:c r="D5" s="5" t="n"/>
      <x:c r="E5" s="5" t="n"/>
      <x:c r="F5" s="5" t="n"/>
      <x:c r="G5" s="5" t="n"/>
      <x:c r="H5" s="5" t="n"/>
      <x:c r="I5" s="5" t="n"/>
      <x:c r="J5" s="5" t="n"/>
      <x:c r="K5" s="5" t="n"/>
      <x:c r="L5" s="5" t="n"/>
      <x:c r="M5" s="5" t="n"/>
      <x:c r="N5" s="5" t="n"/>
      <x:c r="O5" s="5" t="n"/>
      <x:c r="P5" s="5" t="n"/>
      <x:c r="Q5" s="5" t="n"/>
      <x:c r="R5" s="5" t="n"/>
      <x:c r="S5" s="5" t="n"/>
      <x:c r="T5" s="5" t="n"/>
      <x:c r="U5" s="5" t="n"/>
      <x:c r="V5" s="5" t="n"/>
      <x:c r="W5" s="5" t="n"/>
      <x:c r="X5" s="5" t="n"/>
      <x:c r="Y5" s="5" t="n"/>
      <x:c r="Z5" s="5" t="n"/>
      <x:c r="AA5" s="5" t="n"/>
      <x:c r="AB5" s="5" t="n"/>
      <x:c r="AC5" s="5" t="n"/>
      <x:c r="AD5" s="5" t="n"/>
      <x:c r="AE5" s="5" t="n"/>
      <x:c r="AF5" s="5" t="n"/>
    </x:row>
    <x:row r="6" ht="18" customHeight="1">
      <x:c r="B6" s="5" t="n"/>
      <x:c r="C6" s="5" t="n"/>
      <x:c r="D6" s="5" t="n"/>
      <x:c r="E6" s="5" t="n"/>
      <x:c r="F6" s="5" t="n"/>
      <x:c r="G6" s="5" t="n"/>
      <x:c r="H6" s="5" t="n"/>
      <x:c r="I6" s="5" t="n"/>
      <x:c r="J6" s="5" t="n"/>
      <x:c r="K6" s="5" t="n"/>
      <x:c r="L6" s="5" t="n"/>
      <x:c r="M6" s="5" t="n"/>
      <x:c r="N6" s="5" t="n"/>
      <x:c r="O6" s="5" t="n"/>
      <x:c r="P6" s="5" t="n"/>
      <x:c r="Q6" s="5" t="n"/>
      <x:c r="R6" s="5" t="n"/>
      <x:c r="S6" s="5" t="n"/>
      <x:c r="T6" s="5" t="n"/>
      <x:c r="U6" s="5" t="n"/>
      <x:c r="V6" s="5" t="n"/>
      <x:c r="W6" s="5" t="n"/>
      <x:c r="X6" s="5" t="n"/>
      <x:c r="Y6" s="5" t="n"/>
      <x:c r="Z6" s="5" t="n"/>
      <x:c r="AA6" s="5" t="n"/>
      <x:c r="AB6" s="5" t="n"/>
      <x:c r="AC6" s="5" t="n"/>
      <x:c r="AD6" s="5" t="n"/>
      <x:c r="AE6" s="5" t="n"/>
      <x:c r="AF6" s="5" t="n"/>
    </x:row>
    <x:row r="7" ht="20" customHeight="1">
      <x:c r="B7" s="3" t="inlineStr">
        <x:is>
          <x:t xml:space="preserve">Januar</x:t>
        </x:is>
      </x:c>
      <x:c r="C7" s="28" t="n"/>
      <x:c r="D7" s="28" t="n"/>
      <x:c r="E7" s="28" t="n"/>
      <x:c r="F7" s="28" t="n"/>
      <x:c r="G7" s="28" t="n"/>
      <x:c r="H7" s="27" t="n"/>
      <x:c r="I7" s="5" t="n"/>
      <x:c r="J7" s="3" t="inlineStr">
        <x:is>
          <x:t xml:space="preserve">Februar</x:t>
        </x:is>
      </x:c>
      <x:c r="K7" s="28" t="n"/>
      <x:c r="L7" s="28" t="n"/>
      <x:c r="M7" s="28" t="n"/>
      <x:c r="N7" s="28" t="n"/>
      <x:c r="O7" s="28" t="n"/>
      <x:c r="P7" s="27" t="n"/>
      <x:c r="Q7" s="5" t="n"/>
      <x:c r="R7" s="3" t="inlineStr">
        <x:is>
          <x:t xml:space="preserve">März</x:t>
        </x:is>
      </x:c>
      <x:c r="S7" s="28" t="n"/>
      <x:c r="T7" s="28" t="n"/>
      <x:c r="U7" s="28" t="n"/>
      <x:c r="V7" s="28" t="n"/>
      <x:c r="W7" s="28" t="n"/>
      <x:c r="X7" s="27" t="n"/>
      <x:c r="Y7" s="5" t="n"/>
      <x:c r="Z7" s="3" t="inlineStr">
        <x:is>
          <x:t xml:space="preserve">April</x:t>
        </x:is>
      </x:c>
      <x:c r="AA7" s="28" t="n"/>
      <x:c r="AB7" s="28" t="n"/>
      <x:c r="AC7" s="28" t="n"/>
      <x:c r="AD7" s="28" t="n"/>
      <x:c r="AE7" s="28" t="n"/>
      <x:c r="AF7" s="27" t="n"/>
    </x:row>
    <x:row r="8" ht="18" customHeight="1">
      <x:c r="B8" s="18" t="inlineStr">
        <x:is>
          <x:t xml:space="preserve">Mo</x:t>
        </x:is>
      </x:c>
      <x:c r="C8" s="18" t="inlineStr">
        <x:is>
          <x:t xml:space="preserve">Di</x:t>
        </x:is>
      </x:c>
      <x:c r="D8" s="18" t="inlineStr">
        <x:is>
          <x:t xml:space="preserve">Mi</x:t>
        </x:is>
      </x:c>
      <x:c r="E8" s="18" t="inlineStr">
        <x:is>
          <x:t xml:space="preserve">Do</x:t>
        </x:is>
      </x:c>
      <x:c r="F8" s="18" t="inlineStr">
        <x:is>
          <x:t xml:space="preserve">Fr</x:t>
        </x:is>
      </x:c>
      <x:c r="G8" s="18" t="inlineStr">
        <x:is>
          <x:t xml:space="preserve">Sa</x:t>
        </x:is>
      </x:c>
      <x:c r="H8" s="18" t="inlineStr">
        <x:is>
          <x:t xml:space="preserve">So</x:t>
        </x:is>
      </x:c>
      <x:c r="I8" s="5" t="n"/>
      <x:c r="J8" s="18" t="inlineStr">
        <x:is>
          <x:t xml:space="preserve">Mo</x:t>
        </x:is>
      </x:c>
      <x:c r="K8" s="18" t="inlineStr">
        <x:is>
          <x:t xml:space="preserve">Di</x:t>
        </x:is>
      </x:c>
      <x:c r="L8" s="18" t="inlineStr">
        <x:is>
          <x:t xml:space="preserve">Mi</x:t>
        </x:is>
      </x:c>
      <x:c r="M8" s="18" t="inlineStr">
        <x:is>
          <x:t xml:space="preserve">Do</x:t>
        </x:is>
      </x:c>
      <x:c r="N8" s="18" t="inlineStr">
        <x:is>
          <x:t xml:space="preserve">Fr</x:t>
        </x:is>
      </x:c>
      <x:c r="O8" s="18" t="inlineStr">
        <x:is>
          <x:t xml:space="preserve">Sa</x:t>
        </x:is>
      </x:c>
      <x:c r="P8" s="18" t="inlineStr">
        <x:is>
          <x:t xml:space="preserve">So</x:t>
        </x:is>
      </x:c>
      <x:c r="Q8" s="5" t="n"/>
      <x:c r="R8" s="18" t="inlineStr">
        <x:is>
          <x:t xml:space="preserve">Mo</x:t>
        </x:is>
      </x:c>
      <x:c r="S8" s="18" t="inlineStr">
        <x:is>
          <x:t xml:space="preserve">Di</x:t>
        </x:is>
      </x:c>
      <x:c r="T8" s="18" t="inlineStr">
        <x:is>
          <x:t xml:space="preserve">Mi</x:t>
        </x:is>
      </x:c>
      <x:c r="U8" s="18" t="inlineStr">
        <x:is>
          <x:t xml:space="preserve">Do</x:t>
        </x:is>
      </x:c>
      <x:c r="V8" s="18" t="inlineStr">
        <x:is>
          <x:t xml:space="preserve">Fr</x:t>
        </x:is>
      </x:c>
      <x:c r="W8" s="18" t="inlineStr">
        <x:is>
          <x:t xml:space="preserve">Sa</x:t>
        </x:is>
      </x:c>
      <x:c r="X8" s="18" t="inlineStr">
        <x:is>
          <x:t xml:space="preserve">So</x:t>
        </x:is>
      </x:c>
      <x:c r="Y8" s="5" t="n"/>
      <x:c r="Z8" s="18" t="inlineStr">
        <x:is>
          <x:t xml:space="preserve">Mo</x:t>
        </x:is>
      </x:c>
      <x:c r="AA8" s="18" t="inlineStr">
        <x:is>
          <x:t xml:space="preserve">Di</x:t>
        </x:is>
      </x:c>
      <x:c r="AB8" s="18" t="inlineStr">
        <x:is>
          <x:t xml:space="preserve">Mi</x:t>
        </x:is>
      </x:c>
      <x:c r="AC8" s="18" t="inlineStr">
        <x:is>
          <x:t xml:space="preserve">Do</x:t>
        </x:is>
      </x:c>
      <x:c r="AD8" s="18" t="inlineStr">
        <x:is>
          <x:t xml:space="preserve">Fr</x:t>
        </x:is>
      </x:c>
      <x:c r="AE8" s="18" t="inlineStr">
        <x:is>
          <x:t xml:space="preserve">Sa</x:t>
        </x:is>
      </x:c>
      <x:c r="AF8" s="18" t="inlineStr">
        <x:is>
          <x:t xml:space="preserve">So</x:t>
        </x:is>
      </x:c>
    </x:row>
    <x:row r="9" ht="30" customHeight="1">
      <x:c r="B9" s="19">
        <x:f>DATE($C$3,1,1)-WEEKDAY(DATE($C$3,1,1),2)+1+0</x:f>
        <x:v>46020</x:v>
      </x:c>
      <x:c r="C9" s="19">
        <x:f>DATE($C$3,1,1)-WEEKDAY(DATE($C$3,1,1),2)+1+1</x:f>
        <x:v>46021</x:v>
      </x:c>
      <x:c r="D9" s="19">
        <x:f>DATE($C$3,1,1)-WEEKDAY(DATE($C$3,1,1),2)+1+2</x:f>
        <x:v>46022</x:v>
      </x:c>
      <x:c r="E9" s="19">
        <x:f>DATE($C$3,1,1)-WEEKDAY(DATE($C$3,1,1),2)+1+3</x:f>
        <x:v>46023</x:v>
      </x:c>
      <x:c r="F9" s="19">
        <x:f>DATE($C$3,1,1)-WEEKDAY(DATE($C$3,1,1),2)+1+4</x:f>
        <x:v>46024</x:v>
      </x:c>
      <x:c r="G9" s="19">
        <x:f>DATE($C$3,1,1)-WEEKDAY(DATE($C$3,1,1),2)+1+5</x:f>
        <x:v>46025</x:v>
      </x:c>
      <x:c r="H9" s="19">
        <x:f>DATE($C$3,1,1)-WEEKDAY(DATE($C$3,1,1),2)+1+6</x:f>
        <x:v>46026</x:v>
      </x:c>
      <x:c r="I9" s="5" t="n"/>
      <x:c r="J9" s="19">
        <x:f>DATE($C$3,2,1)-WEEKDAY(DATE($C$3,2,1),2)+1+0</x:f>
        <x:v>46048</x:v>
      </x:c>
      <x:c r="K9" s="19">
        <x:f>DATE($C$3,2,1)-WEEKDAY(DATE($C$3,2,1),2)+1+1</x:f>
        <x:v>46049</x:v>
      </x:c>
      <x:c r="L9" s="19">
        <x:f>DATE($C$3,2,1)-WEEKDAY(DATE($C$3,2,1),2)+1+2</x:f>
        <x:v>46050</x:v>
      </x:c>
      <x:c r="M9" s="19">
        <x:f>DATE($C$3,2,1)-WEEKDAY(DATE($C$3,2,1),2)+1+3</x:f>
        <x:v>46051</x:v>
      </x:c>
      <x:c r="N9" s="19">
        <x:f>DATE($C$3,2,1)-WEEKDAY(DATE($C$3,2,1),2)+1+4</x:f>
        <x:v>46052</x:v>
      </x:c>
      <x:c r="O9" s="19">
        <x:f>DATE($C$3,2,1)-WEEKDAY(DATE($C$3,2,1),2)+1+5</x:f>
        <x:v>46053</x:v>
      </x:c>
      <x:c r="P9" s="19">
        <x:f>DATE($C$3,2,1)-WEEKDAY(DATE($C$3,2,1),2)+1+6</x:f>
        <x:v>46054</x:v>
      </x:c>
      <x:c r="Q9" s="5" t="n"/>
      <x:c r="R9" s="19">
        <x:f>DATE($C$3,3,1)-WEEKDAY(DATE($C$3,3,1),2)+1+0</x:f>
        <x:v>46076</x:v>
      </x:c>
      <x:c r="S9" s="19">
        <x:f>DATE($C$3,3,1)-WEEKDAY(DATE($C$3,3,1),2)+1+1</x:f>
        <x:v>46077</x:v>
      </x:c>
      <x:c r="T9" s="19">
        <x:f>DATE($C$3,3,1)-WEEKDAY(DATE($C$3,3,1),2)+1+2</x:f>
        <x:v>46078</x:v>
      </x:c>
      <x:c r="U9" s="19">
        <x:f>DATE($C$3,3,1)-WEEKDAY(DATE($C$3,3,1),2)+1+3</x:f>
        <x:v>46079</x:v>
      </x:c>
      <x:c r="V9" s="19">
        <x:f>DATE($C$3,3,1)-WEEKDAY(DATE($C$3,3,1),2)+1+4</x:f>
        <x:v>46080</x:v>
      </x:c>
      <x:c r="W9" s="19">
        <x:f>DATE($C$3,3,1)-WEEKDAY(DATE($C$3,3,1),2)+1+5</x:f>
        <x:v>46081</x:v>
      </x:c>
      <x:c r="X9" s="19">
        <x:f>DATE($C$3,3,1)-WEEKDAY(DATE($C$3,3,1),2)+1+6</x:f>
        <x:v>46082</x:v>
      </x:c>
      <x:c r="Y9" s="5" t="n"/>
      <x:c r="Z9" s="19">
        <x:f>DATE($C$3,4,1)-WEEKDAY(DATE($C$3,4,1),2)+1+0</x:f>
        <x:v>46111</x:v>
      </x:c>
      <x:c r="AA9" s="19">
        <x:f>DATE($C$3,4,1)-WEEKDAY(DATE($C$3,4,1),2)+1+1</x:f>
        <x:v>46112</x:v>
      </x:c>
      <x:c r="AB9" s="19">
        <x:f>DATE($C$3,4,1)-WEEKDAY(DATE($C$3,4,1),2)+1+2</x:f>
        <x:v>46113</x:v>
      </x:c>
      <x:c r="AC9" s="19">
        <x:f>DATE($C$3,4,1)-WEEKDAY(DATE($C$3,4,1),2)+1+3</x:f>
        <x:v>46114</x:v>
      </x:c>
      <x:c r="AD9" s="19">
        <x:f>DATE($C$3,4,1)-WEEKDAY(DATE($C$3,4,1),2)+1+4</x:f>
        <x:v>46115</x:v>
      </x:c>
      <x:c r="AE9" s="19">
        <x:f>DATE($C$3,4,1)-WEEKDAY(DATE($C$3,4,1),2)+1+5</x:f>
        <x:v>46116</x:v>
      </x:c>
      <x:c r="AF9" s="19">
        <x:f>DATE($C$3,4,1)-WEEKDAY(DATE($C$3,4,1),2)+1+6</x:f>
        <x:v>46117</x:v>
      </x:c>
    </x:row>
    <x:row r="10" ht="30" customHeight="1">
      <x:c r="B10" s="19">
        <x:f>DATE($C$3,1,1)-WEEKDAY(DATE($C$3,1,1),2)+1+7</x:f>
        <x:v>46027</x:v>
      </x:c>
      <x:c r="C10" s="19">
        <x:f>DATE($C$3,1,1)-WEEKDAY(DATE($C$3,1,1),2)+1+8</x:f>
        <x:v>46028</x:v>
      </x:c>
      <x:c r="D10" s="19">
        <x:f>DATE($C$3,1,1)-WEEKDAY(DATE($C$3,1,1),2)+1+9</x:f>
        <x:v>46029</x:v>
      </x:c>
      <x:c r="E10" s="19">
        <x:f>DATE($C$3,1,1)-WEEKDAY(DATE($C$3,1,1),2)+1+10</x:f>
        <x:v>46030</x:v>
      </x:c>
      <x:c r="F10" s="19">
        <x:f>DATE($C$3,1,1)-WEEKDAY(DATE($C$3,1,1),2)+1+11</x:f>
        <x:v>46031</x:v>
      </x:c>
      <x:c r="G10" s="19">
        <x:f>DATE($C$3,1,1)-WEEKDAY(DATE($C$3,1,1),2)+1+12</x:f>
        <x:v>46032</x:v>
      </x:c>
      <x:c r="H10" s="19">
        <x:f>DATE($C$3,1,1)-WEEKDAY(DATE($C$3,1,1),2)+1+13</x:f>
        <x:v>46033</x:v>
      </x:c>
      <x:c r="I10" s="5" t="n"/>
      <x:c r="J10" s="19">
        <x:f>DATE($C$3,2,1)-WEEKDAY(DATE($C$3,2,1),2)+1+7</x:f>
        <x:v>46055</x:v>
      </x:c>
      <x:c r="K10" s="19">
        <x:f>DATE($C$3,2,1)-WEEKDAY(DATE($C$3,2,1),2)+1+8</x:f>
        <x:v>46056</x:v>
      </x:c>
      <x:c r="L10" s="19">
        <x:f>DATE($C$3,2,1)-WEEKDAY(DATE($C$3,2,1),2)+1+9</x:f>
        <x:v>46057</x:v>
      </x:c>
      <x:c r="M10" s="19">
        <x:f>DATE($C$3,2,1)-WEEKDAY(DATE($C$3,2,1),2)+1+10</x:f>
        <x:v>46058</x:v>
      </x:c>
      <x:c r="N10" s="19">
        <x:f>DATE($C$3,2,1)-WEEKDAY(DATE($C$3,2,1),2)+1+11</x:f>
        <x:v>46059</x:v>
      </x:c>
      <x:c r="O10" s="19">
        <x:f>DATE($C$3,2,1)-WEEKDAY(DATE($C$3,2,1),2)+1+12</x:f>
        <x:v>46060</x:v>
      </x:c>
      <x:c r="P10" s="19">
        <x:f>DATE($C$3,2,1)-WEEKDAY(DATE($C$3,2,1),2)+1+13</x:f>
        <x:v>46061</x:v>
      </x:c>
      <x:c r="Q10" s="5" t="n"/>
      <x:c r="R10" s="19">
        <x:f>DATE($C$3,3,1)-WEEKDAY(DATE($C$3,3,1),2)+1+7</x:f>
        <x:v>46083</x:v>
      </x:c>
      <x:c r="S10" s="19">
        <x:f>DATE($C$3,3,1)-WEEKDAY(DATE($C$3,3,1),2)+1+8</x:f>
        <x:v>46084</x:v>
      </x:c>
      <x:c r="T10" s="19">
        <x:f>DATE($C$3,3,1)-WEEKDAY(DATE($C$3,3,1),2)+1+9</x:f>
        <x:v>46085</x:v>
      </x:c>
      <x:c r="U10" s="19">
        <x:f>DATE($C$3,3,1)-WEEKDAY(DATE($C$3,3,1),2)+1+10</x:f>
        <x:v>46086</x:v>
      </x:c>
      <x:c r="V10" s="19">
        <x:f>DATE($C$3,3,1)-WEEKDAY(DATE($C$3,3,1),2)+1+11</x:f>
        <x:v>46087</x:v>
      </x:c>
      <x:c r="W10" s="19">
        <x:f>DATE($C$3,3,1)-WEEKDAY(DATE($C$3,3,1),2)+1+12</x:f>
        <x:v>46088</x:v>
      </x:c>
      <x:c r="X10" s="19">
        <x:f>DATE($C$3,3,1)-WEEKDAY(DATE($C$3,3,1),2)+1+13</x:f>
        <x:v>46089</x:v>
      </x:c>
      <x:c r="Y10" s="5" t="n"/>
      <x:c r="Z10" s="19">
        <x:f>DATE($C$3,4,1)-WEEKDAY(DATE($C$3,4,1),2)+1+7</x:f>
        <x:v>46118</x:v>
      </x:c>
      <x:c r="AA10" s="19">
        <x:f>DATE($C$3,4,1)-WEEKDAY(DATE($C$3,4,1),2)+1+8</x:f>
        <x:v>46119</x:v>
      </x:c>
      <x:c r="AB10" s="19">
        <x:f>DATE($C$3,4,1)-WEEKDAY(DATE($C$3,4,1),2)+1+9</x:f>
        <x:v>46120</x:v>
      </x:c>
      <x:c r="AC10" s="19">
        <x:f>DATE($C$3,4,1)-WEEKDAY(DATE($C$3,4,1),2)+1+10</x:f>
        <x:v>46121</x:v>
      </x:c>
      <x:c r="AD10" s="19">
        <x:f>DATE($C$3,4,1)-WEEKDAY(DATE($C$3,4,1),2)+1+11</x:f>
        <x:v>46122</x:v>
      </x:c>
      <x:c r="AE10" s="19">
        <x:f>DATE($C$3,4,1)-WEEKDAY(DATE($C$3,4,1),2)+1+12</x:f>
        <x:v>46123</x:v>
      </x:c>
      <x:c r="AF10" s="19">
        <x:f>DATE($C$3,4,1)-WEEKDAY(DATE($C$3,4,1),2)+1+13</x:f>
        <x:v>46124</x:v>
      </x:c>
    </x:row>
    <x:row r="11" ht="30" customHeight="1">
      <x:c r="B11" s="19">
        <x:f>DATE($C$3,1,1)-WEEKDAY(DATE($C$3,1,1),2)+1+14</x:f>
        <x:v>46034</x:v>
      </x:c>
      <x:c r="C11" s="19">
        <x:f>DATE($C$3,1,1)-WEEKDAY(DATE($C$3,1,1),2)+1+15</x:f>
        <x:v>46035</x:v>
      </x:c>
      <x:c r="D11" s="19">
        <x:f>DATE($C$3,1,1)-WEEKDAY(DATE($C$3,1,1),2)+1+16</x:f>
        <x:v>46036</x:v>
      </x:c>
      <x:c r="E11" s="19">
        <x:f>DATE($C$3,1,1)-WEEKDAY(DATE($C$3,1,1),2)+1+17</x:f>
        <x:v>46037</x:v>
      </x:c>
      <x:c r="F11" s="19">
        <x:f>DATE($C$3,1,1)-WEEKDAY(DATE($C$3,1,1),2)+1+18</x:f>
        <x:v>46038</x:v>
      </x:c>
      <x:c r="G11" s="19">
        <x:f>DATE($C$3,1,1)-WEEKDAY(DATE($C$3,1,1),2)+1+19</x:f>
        <x:v>46039</x:v>
      </x:c>
      <x:c r="H11" s="19">
        <x:f>DATE($C$3,1,1)-WEEKDAY(DATE($C$3,1,1),2)+1+20</x:f>
        <x:v>46040</x:v>
      </x:c>
      <x:c r="I11" s="5" t="n"/>
      <x:c r="J11" s="19">
        <x:f>DATE($C$3,2,1)-WEEKDAY(DATE($C$3,2,1),2)+1+14</x:f>
        <x:v>46062</x:v>
      </x:c>
      <x:c r="K11" s="19">
        <x:f>DATE($C$3,2,1)-WEEKDAY(DATE($C$3,2,1),2)+1+15</x:f>
        <x:v>46063</x:v>
      </x:c>
      <x:c r="L11" s="19">
        <x:f>DATE($C$3,2,1)-WEEKDAY(DATE($C$3,2,1),2)+1+16</x:f>
        <x:v>46064</x:v>
      </x:c>
      <x:c r="M11" s="19">
        <x:f>DATE($C$3,2,1)-WEEKDAY(DATE($C$3,2,1),2)+1+17</x:f>
        <x:v>46065</x:v>
      </x:c>
      <x:c r="N11" s="19">
        <x:f>DATE($C$3,2,1)-WEEKDAY(DATE($C$3,2,1),2)+1+18</x:f>
        <x:v>46066</x:v>
      </x:c>
      <x:c r="O11" s="19">
        <x:f>DATE($C$3,2,1)-WEEKDAY(DATE($C$3,2,1),2)+1+19</x:f>
        <x:v>46067</x:v>
      </x:c>
      <x:c r="P11" s="19">
        <x:f>DATE($C$3,2,1)-WEEKDAY(DATE($C$3,2,1),2)+1+20</x:f>
        <x:v>46068</x:v>
      </x:c>
      <x:c r="Q11" s="5" t="n"/>
      <x:c r="R11" s="19">
        <x:f>DATE($C$3,3,1)-WEEKDAY(DATE($C$3,3,1),2)+1+14</x:f>
        <x:v>46090</x:v>
      </x:c>
      <x:c r="S11" s="19">
        <x:f>DATE($C$3,3,1)-WEEKDAY(DATE($C$3,3,1),2)+1+15</x:f>
        <x:v>46091</x:v>
      </x:c>
      <x:c r="T11" s="19">
        <x:f>DATE($C$3,3,1)-WEEKDAY(DATE($C$3,3,1),2)+1+16</x:f>
        <x:v>46092</x:v>
      </x:c>
      <x:c r="U11" s="19">
        <x:f>DATE($C$3,3,1)-WEEKDAY(DATE($C$3,3,1),2)+1+17</x:f>
        <x:v>46093</x:v>
      </x:c>
      <x:c r="V11" s="19">
        <x:f>DATE($C$3,3,1)-WEEKDAY(DATE($C$3,3,1),2)+1+18</x:f>
        <x:v>46094</x:v>
      </x:c>
      <x:c r="W11" s="19">
        <x:f>DATE($C$3,3,1)-WEEKDAY(DATE($C$3,3,1),2)+1+19</x:f>
        <x:v>46095</x:v>
      </x:c>
      <x:c r="X11" s="19">
        <x:f>DATE($C$3,3,1)-WEEKDAY(DATE($C$3,3,1),2)+1+20</x:f>
        <x:v>46096</x:v>
      </x:c>
      <x:c r="Y11" s="5" t="n"/>
      <x:c r="Z11" s="19">
        <x:f>DATE($C$3,4,1)-WEEKDAY(DATE($C$3,4,1),2)+1+14</x:f>
        <x:v>46125</x:v>
      </x:c>
      <x:c r="AA11" s="19">
        <x:f>DATE($C$3,4,1)-WEEKDAY(DATE($C$3,4,1),2)+1+15</x:f>
        <x:v>46126</x:v>
      </x:c>
      <x:c r="AB11" s="19">
        <x:f>DATE($C$3,4,1)-WEEKDAY(DATE($C$3,4,1),2)+1+16</x:f>
        <x:v>46127</x:v>
      </x:c>
      <x:c r="AC11" s="19">
        <x:f>DATE($C$3,4,1)-WEEKDAY(DATE($C$3,4,1),2)+1+17</x:f>
        <x:v>46128</x:v>
      </x:c>
      <x:c r="AD11" s="19">
        <x:f>DATE($C$3,4,1)-WEEKDAY(DATE($C$3,4,1),2)+1+18</x:f>
        <x:v>46129</x:v>
      </x:c>
      <x:c r="AE11" s="19">
        <x:f>DATE($C$3,4,1)-WEEKDAY(DATE($C$3,4,1),2)+1+19</x:f>
        <x:v>46130</x:v>
      </x:c>
      <x:c r="AF11" s="19">
        <x:f>DATE($C$3,4,1)-WEEKDAY(DATE($C$3,4,1),2)+1+20</x:f>
        <x:v>46131</x:v>
      </x:c>
    </x:row>
    <x:row r="12" ht="30" customHeight="1">
      <x:c r="B12" s="19">
        <x:f>DATE($C$3,1,1)-WEEKDAY(DATE($C$3,1,1),2)+1+21</x:f>
        <x:v>46041</x:v>
      </x:c>
      <x:c r="C12" s="19">
        <x:f>DATE($C$3,1,1)-WEEKDAY(DATE($C$3,1,1),2)+1+22</x:f>
        <x:v>46042</x:v>
      </x:c>
      <x:c r="D12" s="19">
        <x:f>DATE($C$3,1,1)-WEEKDAY(DATE($C$3,1,1),2)+1+23</x:f>
        <x:v>46043</x:v>
      </x:c>
      <x:c r="E12" s="19">
        <x:f>DATE($C$3,1,1)-WEEKDAY(DATE($C$3,1,1),2)+1+24</x:f>
        <x:v>46044</x:v>
      </x:c>
      <x:c r="F12" s="19">
        <x:f>DATE($C$3,1,1)-WEEKDAY(DATE($C$3,1,1),2)+1+25</x:f>
        <x:v>46045</x:v>
      </x:c>
      <x:c r="G12" s="19">
        <x:f>DATE($C$3,1,1)-WEEKDAY(DATE($C$3,1,1),2)+1+26</x:f>
        <x:v>46046</x:v>
      </x:c>
      <x:c r="H12" s="19">
        <x:f>DATE($C$3,1,1)-WEEKDAY(DATE($C$3,1,1),2)+1+27</x:f>
        <x:v>46047</x:v>
      </x:c>
      <x:c r="I12" s="5" t="n"/>
      <x:c r="J12" s="19">
        <x:f>DATE($C$3,2,1)-WEEKDAY(DATE($C$3,2,1),2)+1+21</x:f>
        <x:v>46069</x:v>
      </x:c>
      <x:c r="K12" s="19">
        <x:f>DATE($C$3,2,1)-WEEKDAY(DATE($C$3,2,1),2)+1+22</x:f>
        <x:v>46070</x:v>
      </x:c>
      <x:c r="L12" s="19">
        <x:f>DATE($C$3,2,1)-WEEKDAY(DATE($C$3,2,1),2)+1+23</x:f>
        <x:v>46071</x:v>
      </x:c>
      <x:c r="M12" s="19">
        <x:f>DATE($C$3,2,1)-WEEKDAY(DATE($C$3,2,1),2)+1+24</x:f>
        <x:v>46072</x:v>
      </x:c>
      <x:c r="N12" s="19">
        <x:f>DATE($C$3,2,1)-WEEKDAY(DATE($C$3,2,1),2)+1+25</x:f>
        <x:v>46073</x:v>
      </x:c>
      <x:c r="O12" s="19">
        <x:f>DATE($C$3,2,1)-WEEKDAY(DATE($C$3,2,1),2)+1+26</x:f>
        <x:v>46074</x:v>
      </x:c>
      <x:c r="P12" s="19">
        <x:f>DATE($C$3,2,1)-WEEKDAY(DATE($C$3,2,1),2)+1+27</x:f>
        <x:v>46075</x:v>
      </x:c>
      <x:c r="Q12" s="5" t="n"/>
      <x:c r="R12" s="19">
        <x:f>DATE($C$3,3,1)-WEEKDAY(DATE($C$3,3,1),2)+1+21</x:f>
        <x:v>46097</x:v>
      </x:c>
      <x:c r="S12" s="19">
        <x:f>DATE($C$3,3,1)-WEEKDAY(DATE($C$3,3,1),2)+1+22</x:f>
        <x:v>46098</x:v>
      </x:c>
      <x:c r="T12" s="19">
        <x:f>DATE($C$3,3,1)-WEEKDAY(DATE($C$3,3,1),2)+1+23</x:f>
        <x:v>46099</x:v>
      </x:c>
      <x:c r="U12" s="19">
        <x:f>DATE($C$3,3,1)-WEEKDAY(DATE($C$3,3,1),2)+1+24</x:f>
        <x:v>46100</x:v>
      </x:c>
      <x:c r="V12" s="19">
        <x:f>DATE($C$3,3,1)-WEEKDAY(DATE($C$3,3,1),2)+1+25</x:f>
        <x:v>46101</x:v>
      </x:c>
      <x:c r="W12" s="19">
        <x:f>DATE($C$3,3,1)-WEEKDAY(DATE($C$3,3,1),2)+1+26</x:f>
        <x:v>46102</x:v>
      </x:c>
      <x:c r="X12" s="19">
        <x:f>DATE($C$3,3,1)-WEEKDAY(DATE($C$3,3,1),2)+1+27</x:f>
        <x:v>46103</x:v>
      </x:c>
      <x:c r="Y12" s="5" t="n"/>
      <x:c r="Z12" s="19">
        <x:f>DATE($C$3,4,1)-WEEKDAY(DATE($C$3,4,1),2)+1+21</x:f>
        <x:v>46132</x:v>
      </x:c>
      <x:c r="AA12" s="19">
        <x:f>DATE($C$3,4,1)-WEEKDAY(DATE($C$3,4,1),2)+1+22</x:f>
        <x:v>46133</x:v>
      </x:c>
      <x:c r="AB12" s="19">
        <x:f>DATE($C$3,4,1)-WEEKDAY(DATE($C$3,4,1),2)+1+23</x:f>
        <x:v>46134</x:v>
      </x:c>
      <x:c r="AC12" s="19">
        <x:f>DATE($C$3,4,1)-WEEKDAY(DATE($C$3,4,1),2)+1+24</x:f>
        <x:v>46135</x:v>
      </x:c>
      <x:c r="AD12" s="19">
        <x:f>DATE($C$3,4,1)-WEEKDAY(DATE($C$3,4,1),2)+1+25</x:f>
        <x:v>46136</x:v>
      </x:c>
      <x:c r="AE12" s="19">
        <x:f>DATE($C$3,4,1)-WEEKDAY(DATE($C$3,4,1),2)+1+26</x:f>
        <x:v>46137</x:v>
      </x:c>
      <x:c r="AF12" s="19">
        <x:f>DATE($C$3,4,1)-WEEKDAY(DATE($C$3,4,1),2)+1+27</x:f>
        <x:v>46138</x:v>
      </x:c>
    </x:row>
    <x:row r="13" ht="30" customHeight="1">
      <x:c r="B13" s="19">
        <x:f>DATE($C$3,1,1)-WEEKDAY(DATE($C$3,1,1),2)+1+28</x:f>
        <x:v>46048</x:v>
      </x:c>
      <x:c r="C13" s="19">
        <x:f>DATE($C$3,1,1)-WEEKDAY(DATE($C$3,1,1),2)+1+29</x:f>
        <x:v>46049</x:v>
      </x:c>
      <x:c r="D13" s="19">
        <x:f>DATE($C$3,1,1)-WEEKDAY(DATE($C$3,1,1),2)+1+30</x:f>
        <x:v>46050</x:v>
      </x:c>
      <x:c r="E13" s="19">
        <x:f>DATE($C$3,1,1)-WEEKDAY(DATE($C$3,1,1),2)+1+31</x:f>
        <x:v>46051</x:v>
      </x:c>
      <x:c r="F13" s="19">
        <x:f>DATE($C$3,1,1)-WEEKDAY(DATE($C$3,1,1),2)+1+32</x:f>
        <x:v>46052</x:v>
      </x:c>
      <x:c r="G13" s="19">
        <x:f>DATE($C$3,1,1)-WEEKDAY(DATE($C$3,1,1),2)+1+33</x:f>
        <x:v>46053</x:v>
      </x:c>
      <x:c r="H13" s="19">
        <x:f>DATE($C$3,1,1)-WEEKDAY(DATE($C$3,1,1),2)+1+34</x:f>
        <x:v>46054</x:v>
      </x:c>
      <x:c r="I13" s="5" t="n"/>
      <x:c r="J13" s="19">
        <x:f>DATE($C$3,2,1)-WEEKDAY(DATE($C$3,2,1),2)+1+28</x:f>
        <x:v>46076</x:v>
      </x:c>
      <x:c r="K13" s="19">
        <x:f>DATE($C$3,2,1)-WEEKDAY(DATE($C$3,2,1),2)+1+29</x:f>
        <x:v>46077</x:v>
      </x:c>
      <x:c r="L13" s="19">
        <x:f>DATE($C$3,2,1)-WEEKDAY(DATE($C$3,2,1),2)+1+30</x:f>
        <x:v>46078</x:v>
      </x:c>
      <x:c r="M13" s="19">
        <x:f>DATE($C$3,2,1)-WEEKDAY(DATE($C$3,2,1),2)+1+31</x:f>
        <x:v>46079</x:v>
      </x:c>
      <x:c r="N13" s="19">
        <x:f>DATE($C$3,2,1)-WEEKDAY(DATE($C$3,2,1),2)+1+32</x:f>
        <x:v>46080</x:v>
      </x:c>
      <x:c r="O13" s="19">
        <x:f>DATE($C$3,2,1)-WEEKDAY(DATE($C$3,2,1),2)+1+33</x:f>
        <x:v>46081</x:v>
      </x:c>
      <x:c r="P13" s="19">
        <x:f>DATE($C$3,2,1)-WEEKDAY(DATE($C$3,2,1),2)+1+34</x:f>
        <x:v>46082</x:v>
      </x:c>
      <x:c r="Q13" s="5" t="n"/>
      <x:c r="R13" s="19">
        <x:f>DATE($C$3,3,1)-WEEKDAY(DATE($C$3,3,1),2)+1+28</x:f>
        <x:v>46104</x:v>
      </x:c>
      <x:c r="S13" s="19">
        <x:f>DATE($C$3,3,1)-WEEKDAY(DATE($C$3,3,1),2)+1+29</x:f>
        <x:v>46105</x:v>
      </x:c>
      <x:c r="T13" s="19">
        <x:f>DATE($C$3,3,1)-WEEKDAY(DATE($C$3,3,1),2)+1+30</x:f>
        <x:v>46106</x:v>
      </x:c>
      <x:c r="U13" s="19">
        <x:f>DATE($C$3,3,1)-WEEKDAY(DATE($C$3,3,1),2)+1+31</x:f>
        <x:v>46107</x:v>
      </x:c>
      <x:c r="V13" s="19">
        <x:f>DATE($C$3,3,1)-WEEKDAY(DATE($C$3,3,1),2)+1+32</x:f>
        <x:v>46108</x:v>
      </x:c>
      <x:c r="W13" s="19">
        <x:f>DATE($C$3,3,1)-WEEKDAY(DATE($C$3,3,1),2)+1+33</x:f>
        <x:v>46109</x:v>
      </x:c>
      <x:c r="X13" s="19">
        <x:f>DATE($C$3,3,1)-WEEKDAY(DATE($C$3,3,1),2)+1+34</x:f>
        <x:v>46110</x:v>
      </x:c>
      <x:c r="Y13" s="5" t="n"/>
      <x:c r="Z13" s="19">
        <x:f>DATE($C$3,4,1)-WEEKDAY(DATE($C$3,4,1),2)+1+28</x:f>
        <x:v>46139</x:v>
      </x:c>
      <x:c r="AA13" s="19">
        <x:f>DATE($C$3,4,1)-WEEKDAY(DATE($C$3,4,1),2)+1+29</x:f>
        <x:v>46140</x:v>
      </x:c>
      <x:c r="AB13" s="19">
        <x:f>DATE($C$3,4,1)-WEEKDAY(DATE($C$3,4,1),2)+1+30</x:f>
        <x:v>46141</x:v>
      </x:c>
      <x:c r="AC13" s="19">
        <x:f>DATE($C$3,4,1)-WEEKDAY(DATE($C$3,4,1),2)+1+31</x:f>
        <x:v>46142</x:v>
      </x:c>
      <x:c r="AD13" s="19">
        <x:f>DATE($C$3,4,1)-WEEKDAY(DATE($C$3,4,1),2)+1+32</x:f>
        <x:v>46143</x:v>
      </x:c>
      <x:c r="AE13" s="19">
        <x:f>DATE($C$3,4,1)-WEEKDAY(DATE($C$3,4,1),2)+1+33</x:f>
        <x:v>46144</x:v>
      </x:c>
      <x:c r="AF13" s="19">
        <x:f>DATE($C$3,4,1)-WEEKDAY(DATE($C$3,4,1),2)+1+34</x:f>
        <x:v>46145</x:v>
      </x:c>
    </x:row>
    <x:row r="14" ht="30" customHeight="1">
      <x:c r="B14" s="19">
        <x:f>DATE($C$3,1,1)-WEEKDAY(DATE($C$3,1,1),2)+1+35</x:f>
        <x:v>46055</x:v>
      </x:c>
      <x:c r="C14" s="19">
        <x:f>DATE($C$3,1,1)-WEEKDAY(DATE($C$3,1,1),2)+1+36</x:f>
        <x:v>46056</x:v>
      </x:c>
      <x:c r="D14" s="19">
        <x:f>DATE($C$3,1,1)-WEEKDAY(DATE($C$3,1,1),2)+1+37</x:f>
        <x:v>46057</x:v>
      </x:c>
      <x:c r="E14" s="19">
        <x:f>DATE($C$3,1,1)-WEEKDAY(DATE($C$3,1,1),2)+1+38</x:f>
        <x:v>46058</x:v>
      </x:c>
      <x:c r="F14" s="19">
        <x:f>DATE($C$3,1,1)-WEEKDAY(DATE($C$3,1,1),2)+1+39</x:f>
        <x:v>46059</x:v>
      </x:c>
      <x:c r="G14" s="19">
        <x:f>DATE($C$3,1,1)-WEEKDAY(DATE($C$3,1,1),2)+1+40</x:f>
        <x:v>46060</x:v>
      </x:c>
      <x:c r="H14" s="19">
        <x:f>DATE($C$3,1,1)-WEEKDAY(DATE($C$3,1,1),2)+1+41</x:f>
        <x:v>46061</x:v>
      </x:c>
      <x:c r="I14" s="5" t="n"/>
      <x:c r="J14" s="19">
        <x:f>DATE($C$3,2,1)-WEEKDAY(DATE($C$3,2,1),2)+1+35</x:f>
        <x:v>46083</x:v>
      </x:c>
      <x:c r="K14" s="19">
        <x:f>DATE($C$3,2,1)-WEEKDAY(DATE($C$3,2,1),2)+1+36</x:f>
        <x:v>46084</x:v>
      </x:c>
      <x:c r="L14" s="19">
        <x:f>DATE($C$3,2,1)-WEEKDAY(DATE($C$3,2,1),2)+1+37</x:f>
        <x:v>46085</x:v>
      </x:c>
      <x:c r="M14" s="19">
        <x:f>DATE($C$3,2,1)-WEEKDAY(DATE($C$3,2,1),2)+1+38</x:f>
        <x:v>46086</x:v>
      </x:c>
      <x:c r="N14" s="19">
        <x:f>DATE($C$3,2,1)-WEEKDAY(DATE($C$3,2,1),2)+1+39</x:f>
        <x:v>46087</x:v>
      </x:c>
      <x:c r="O14" s="19">
        <x:f>DATE($C$3,2,1)-WEEKDAY(DATE($C$3,2,1),2)+1+40</x:f>
        <x:v>46088</x:v>
      </x:c>
      <x:c r="P14" s="19">
        <x:f>DATE($C$3,2,1)-WEEKDAY(DATE($C$3,2,1),2)+1+41</x:f>
        <x:v>46089</x:v>
      </x:c>
      <x:c r="Q14" s="5" t="n"/>
      <x:c r="R14" s="19">
        <x:f>DATE($C$3,3,1)-WEEKDAY(DATE($C$3,3,1),2)+1+35</x:f>
        <x:v>46111</x:v>
      </x:c>
      <x:c r="S14" s="19">
        <x:f>DATE($C$3,3,1)-WEEKDAY(DATE($C$3,3,1),2)+1+36</x:f>
        <x:v>46112</x:v>
      </x:c>
      <x:c r="T14" s="19">
        <x:f>DATE($C$3,3,1)-WEEKDAY(DATE($C$3,3,1),2)+1+37</x:f>
        <x:v>46113</x:v>
      </x:c>
      <x:c r="U14" s="19">
        <x:f>DATE($C$3,3,1)-WEEKDAY(DATE($C$3,3,1),2)+1+38</x:f>
        <x:v>46114</x:v>
      </x:c>
      <x:c r="V14" s="19">
        <x:f>DATE($C$3,3,1)-WEEKDAY(DATE($C$3,3,1),2)+1+39</x:f>
        <x:v>46115</x:v>
      </x:c>
      <x:c r="W14" s="19">
        <x:f>DATE($C$3,3,1)-WEEKDAY(DATE($C$3,3,1),2)+1+40</x:f>
        <x:v>46116</x:v>
      </x:c>
      <x:c r="X14" s="19">
        <x:f>DATE($C$3,3,1)-WEEKDAY(DATE($C$3,3,1),2)+1+41</x:f>
        <x:v>46117</x:v>
      </x:c>
      <x:c r="Y14" s="5" t="n"/>
      <x:c r="Z14" s="19">
        <x:f>DATE($C$3,4,1)-WEEKDAY(DATE($C$3,4,1),2)+1+35</x:f>
        <x:v>46146</x:v>
      </x:c>
      <x:c r="AA14" s="19">
        <x:f>DATE($C$3,4,1)-WEEKDAY(DATE($C$3,4,1),2)+1+36</x:f>
        <x:v>46147</x:v>
      </x:c>
      <x:c r="AB14" s="19">
        <x:f>DATE($C$3,4,1)-WEEKDAY(DATE($C$3,4,1),2)+1+37</x:f>
        <x:v>46148</x:v>
      </x:c>
      <x:c r="AC14" s="19">
        <x:f>DATE($C$3,4,1)-WEEKDAY(DATE($C$3,4,1),2)+1+38</x:f>
        <x:v>46149</x:v>
      </x:c>
      <x:c r="AD14" s="19">
        <x:f>DATE($C$3,4,1)-WEEKDAY(DATE($C$3,4,1),2)+1+39</x:f>
        <x:v>46150</x:v>
      </x:c>
      <x:c r="AE14" s="19">
        <x:f>DATE($C$3,4,1)-WEEKDAY(DATE($C$3,4,1),2)+1+40</x:f>
        <x:v>46151</x:v>
      </x:c>
      <x:c r="AF14" s="19">
        <x:f>DATE($C$3,4,1)-WEEKDAY(DATE($C$3,4,1),2)+1+41</x:f>
        <x:v>46152</x:v>
      </x:c>
    </x:row>
    <x:row r="15" ht="18" customHeight="1">
      <x:c r="B15" s="5" t="n"/>
      <x:c r="C15" s="5" t="n"/>
      <x:c r="D15" s="5" t="n"/>
      <x:c r="E15" s="5" t="n"/>
      <x:c r="F15" s="5" t="n"/>
      <x:c r="G15" s="5" t="n"/>
      <x:c r="H15" s="5" t="n"/>
      <x:c r="I15" s="5" t="n"/>
      <x:c r="J15" s="5" t="n"/>
      <x:c r="K15" s="5" t="n"/>
      <x:c r="L15" s="5" t="n"/>
      <x:c r="M15" s="5" t="n"/>
      <x:c r="N15" s="5" t="n"/>
      <x:c r="O15" s="5" t="n"/>
      <x:c r="P15" s="5" t="n"/>
      <x:c r="Q15" s="5" t="n"/>
      <x:c r="R15" s="5" t="n"/>
      <x:c r="S15" s="5" t="n"/>
      <x:c r="T15" s="5" t="n"/>
      <x:c r="U15" s="5" t="n"/>
      <x:c r="V15" s="5" t="n"/>
      <x:c r="W15" s="5" t="n"/>
      <x:c r="X15" s="5" t="n"/>
      <x:c r="Y15" s="5" t="n"/>
      <x:c r="Z15" s="5" t="n"/>
      <x:c r="AA15" s="5" t="n"/>
      <x:c r="AB15" s="5" t="n"/>
      <x:c r="AC15" s="5" t="n"/>
      <x:c r="AD15" s="5" t="n"/>
      <x:c r="AE15" s="5" t="n"/>
      <x:c r="AF15" s="5" t="n"/>
    </x:row>
    <x:row r="16" ht="20" customHeight="1">
      <x:c r="B16" s="3" t="inlineStr">
        <x:is>
          <x:t xml:space="preserve">Mai</x:t>
        </x:is>
      </x:c>
      <x:c r="C16" s="28" t="n"/>
      <x:c r="D16" s="28" t="n"/>
      <x:c r="E16" s="28" t="n"/>
      <x:c r="F16" s="28" t="n"/>
      <x:c r="G16" s="28" t="n"/>
      <x:c r="H16" s="27" t="n"/>
      <x:c r="I16" s="5" t="n"/>
      <x:c r="J16" s="3" t="inlineStr">
        <x:is>
          <x:t xml:space="preserve">Juni</x:t>
        </x:is>
      </x:c>
      <x:c r="K16" s="28" t="n"/>
      <x:c r="L16" s="28" t="n"/>
      <x:c r="M16" s="28" t="n"/>
      <x:c r="N16" s="28" t="n"/>
      <x:c r="O16" s="28" t="n"/>
      <x:c r="P16" s="27" t="n"/>
      <x:c r="Q16" s="5" t="n"/>
      <x:c r="R16" s="3" t="inlineStr">
        <x:is>
          <x:t xml:space="preserve">Juli</x:t>
        </x:is>
      </x:c>
      <x:c r="S16" s="28" t="n"/>
      <x:c r="T16" s="28" t="n"/>
      <x:c r="U16" s="28" t="n"/>
      <x:c r="V16" s="28" t="n"/>
      <x:c r="W16" s="28" t="n"/>
      <x:c r="X16" s="27" t="n"/>
      <x:c r="Y16" s="5" t="n"/>
      <x:c r="Z16" s="3" t="inlineStr">
        <x:is>
          <x:t xml:space="preserve">August</x:t>
        </x:is>
      </x:c>
      <x:c r="AA16" s="28" t="n"/>
      <x:c r="AB16" s="28" t="n"/>
      <x:c r="AC16" s="28" t="n"/>
      <x:c r="AD16" s="28" t="n"/>
      <x:c r="AE16" s="28" t="n"/>
      <x:c r="AF16" s="27" t="n"/>
    </x:row>
    <x:row r="17" ht="18" customHeight="1">
      <x:c r="B17" s="18" t="inlineStr">
        <x:is>
          <x:t xml:space="preserve">Mo</x:t>
        </x:is>
      </x:c>
      <x:c r="C17" s="18" t="inlineStr">
        <x:is>
          <x:t xml:space="preserve">Di</x:t>
        </x:is>
      </x:c>
      <x:c r="D17" s="18" t="inlineStr">
        <x:is>
          <x:t xml:space="preserve">Mi</x:t>
        </x:is>
      </x:c>
      <x:c r="E17" s="18" t="inlineStr">
        <x:is>
          <x:t xml:space="preserve">Do</x:t>
        </x:is>
      </x:c>
      <x:c r="F17" s="18" t="inlineStr">
        <x:is>
          <x:t xml:space="preserve">Fr</x:t>
        </x:is>
      </x:c>
      <x:c r="G17" s="18" t="inlineStr">
        <x:is>
          <x:t xml:space="preserve">Sa</x:t>
        </x:is>
      </x:c>
      <x:c r="H17" s="18" t="inlineStr">
        <x:is>
          <x:t xml:space="preserve">So</x:t>
        </x:is>
      </x:c>
      <x:c r="I17" s="5" t="n"/>
      <x:c r="J17" s="18" t="inlineStr">
        <x:is>
          <x:t xml:space="preserve">Mo</x:t>
        </x:is>
      </x:c>
      <x:c r="K17" s="18" t="inlineStr">
        <x:is>
          <x:t xml:space="preserve">Di</x:t>
        </x:is>
      </x:c>
      <x:c r="L17" s="18" t="inlineStr">
        <x:is>
          <x:t xml:space="preserve">Mi</x:t>
        </x:is>
      </x:c>
      <x:c r="M17" s="18" t="inlineStr">
        <x:is>
          <x:t xml:space="preserve">Do</x:t>
        </x:is>
      </x:c>
      <x:c r="N17" s="18" t="inlineStr">
        <x:is>
          <x:t xml:space="preserve">Fr</x:t>
        </x:is>
      </x:c>
      <x:c r="O17" s="18" t="inlineStr">
        <x:is>
          <x:t xml:space="preserve">Sa</x:t>
        </x:is>
      </x:c>
      <x:c r="P17" s="18" t="inlineStr">
        <x:is>
          <x:t xml:space="preserve">So</x:t>
        </x:is>
      </x:c>
      <x:c r="Q17" s="5" t="n"/>
      <x:c r="R17" s="18" t="inlineStr">
        <x:is>
          <x:t xml:space="preserve">Mo</x:t>
        </x:is>
      </x:c>
      <x:c r="S17" s="18" t="inlineStr">
        <x:is>
          <x:t xml:space="preserve">Di</x:t>
        </x:is>
      </x:c>
      <x:c r="T17" s="18" t="inlineStr">
        <x:is>
          <x:t xml:space="preserve">Mi</x:t>
        </x:is>
      </x:c>
      <x:c r="U17" s="18" t="inlineStr">
        <x:is>
          <x:t xml:space="preserve">Do</x:t>
        </x:is>
      </x:c>
      <x:c r="V17" s="18" t="inlineStr">
        <x:is>
          <x:t xml:space="preserve">Fr</x:t>
        </x:is>
      </x:c>
      <x:c r="W17" s="18" t="inlineStr">
        <x:is>
          <x:t xml:space="preserve">Sa</x:t>
        </x:is>
      </x:c>
      <x:c r="X17" s="18" t="inlineStr">
        <x:is>
          <x:t xml:space="preserve">So</x:t>
        </x:is>
      </x:c>
      <x:c r="Y17" s="5" t="n"/>
      <x:c r="Z17" s="18" t="inlineStr">
        <x:is>
          <x:t xml:space="preserve">Mo</x:t>
        </x:is>
      </x:c>
      <x:c r="AA17" s="18" t="inlineStr">
        <x:is>
          <x:t xml:space="preserve">Di</x:t>
        </x:is>
      </x:c>
      <x:c r="AB17" s="18" t="inlineStr">
        <x:is>
          <x:t xml:space="preserve">Mi</x:t>
        </x:is>
      </x:c>
      <x:c r="AC17" s="18" t="inlineStr">
        <x:is>
          <x:t xml:space="preserve">Do</x:t>
        </x:is>
      </x:c>
      <x:c r="AD17" s="18" t="inlineStr">
        <x:is>
          <x:t xml:space="preserve">Fr</x:t>
        </x:is>
      </x:c>
      <x:c r="AE17" s="18" t="inlineStr">
        <x:is>
          <x:t xml:space="preserve">Sa</x:t>
        </x:is>
      </x:c>
      <x:c r="AF17" s="18" t="inlineStr">
        <x:is>
          <x:t xml:space="preserve">So</x:t>
        </x:is>
      </x:c>
    </x:row>
    <x:row r="18" ht="30" customHeight="1">
      <x:c r="B18" s="19">
        <x:f>DATE($C$3,5,1)-WEEKDAY(DATE($C$3,5,1),2)+1+0</x:f>
        <x:v>46139</x:v>
      </x:c>
      <x:c r="C18" s="19">
        <x:f>DATE($C$3,5,1)-WEEKDAY(DATE($C$3,5,1),2)+1+1</x:f>
        <x:v>46140</x:v>
      </x:c>
      <x:c r="D18" s="19">
        <x:f>DATE($C$3,5,1)-WEEKDAY(DATE($C$3,5,1),2)+1+2</x:f>
        <x:v>46141</x:v>
      </x:c>
      <x:c r="E18" s="19">
        <x:f>DATE($C$3,5,1)-WEEKDAY(DATE($C$3,5,1),2)+1+3</x:f>
        <x:v>46142</x:v>
      </x:c>
      <x:c r="F18" s="19">
        <x:f>DATE($C$3,5,1)-WEEKDAY(DATE($C$3,5,1),2)+1+4</x:f>
        <x:v>46143</x:v>
      </x:c>
      <x:c r="G18" s="19">
        <x:f>DATE($C$3,5,1)-WEEKDAY(DATE($C$3,5,1),2)+1+5</x:f>
        <x:v>46144</x:v>
      </x:c>
      <x:c r="H18" s="19">
        <x:f>DATE($C$3,5,1)-WEEKDAY(DATE($C$3,5,1),2)+1+6</x:f>
        <x:v>46145</x:v>
      </x:c>
      <x:c r="I18" s="5" t="n"/>
      <x:c r="J18" s="19">
        <x:f>DATE($C$3,6,1)-WEEKDAY(DATE($C$3,6,1),2)+1+0</x:f>
        <x:v>46174</x:v>
      </x:c>
      <x:c r="K18" s="19">
        <x:f>DATE($C$3,6,1)-WEEKDAY(DATE($C$3,6,1),2)+1+1</x:f>
        <x:v>46175</x:v>
      </x:c>
      <x:c r="L18" s="19">
        <x:f>DATE($C$3,6,1)-WEEKDAY(DATE($C$3,6,1),2)+1+2</x:f>
        <x:v>46176</x:v>
      </x:c>
      <x:c r="M18" s="19">
        <x:f>DATE($C$3,6,1)-WEEKDAY(DATE($C$3,6,1),2)+1+3</x:f>
        <x:v>46177</x:v>
      </x:c>
      <x:c r="N18" s="19">
        <x:f>DATE($C$3,6,1)-WEEKDAY(DATE($C$3,6,1),2)+1+4</x:f>
        <x:v>46178</x:v>
      </x:c>
      <x:c r="O18" s="19">
        <x:f>DATE($C$3,6,1)-WEEKDAY(DATE($C$3,6,1),2)+1+5</x:f>
        <x:v>46179</x:v>
      </x:c>
      <x:c r="P18" s="19">
        <x:f>DATE($C$3,6,1)-WEEKDAY(DATE($C$3,6,1),2)+1+6</x:f>
        <x:v>46180</x:v>
      </x:c>
      <x:c r="Q18" s="5" t="n"/>
      <x:c r="R18" s="19">
        <x:f>DATE($C$3,7,1)-WEEKDAY(DATE($C$3,7,1),2)+1+0</x:f>
        <x:v>46202</x:v>
      </x:c>
      <x:c r="S18" s="19">
        <x:f>DATE($C$3,7,1)-WEEKDAY(DATE($C$3,7,1),2)+1+1</x:f>
        <x:v>46203</x:v>
      </x:c>
      <x:c r="T18" s="19">
        <x:f>DATE($C$3,7,1)-WEEKDAY(DATE($C$3,7,1),2)+1+2</x:f>
        <x:v>46204</x:v>
      </x:c>
      <x:c r="U18" s="19">
        <x:f>DATE($C$3,7,1)-WEEKDAY(DATE($C$3,7,1),2)+1+3</x:f>
        <x:v>46205</x:v>
      </x:c>
      <x:c r="V18" s="19">
        <x:f>DATE($C$3,7,1)-WEEKDAY(DATE($C$3,7,1),2)+1+4</x:f>
        <x:v>46206</x:v>
      </x:c>
      <x:c r="W18" s="19">
        <x:f>DATE($C$3,7,1)-WEEKDAY(DATE($C$3,7,1),2)+1+5</x:f>
        <x:v>46207</x:v>
      </x:c>
      <x:c r="X18" s="19">
        <x:f>DATE($C$3,7,1)-WEEKDAY(DATE($C$3,7,1),2)+1+6</x:f>
        <x:v>46208</x:v>
      </x:c>
      <x:c r="Y18" s="5" t="n"/>
      <x:c r="Z18" s="19">
        <x:f>DATE($C$3,8,1)-WEEKDAY(DATE($C$3,8,1),2)+1+0</x:f>
        <x:v>46230</x:v>
      </x:c>
      <x:c r="AA18" s="19">
        <x:f>DATE($C$3,8,1)-WEEKDAY(DATE($C$3,8,1),2)+1+1</x:f>
        <x:v>46231</x:v>
      </x:c>
      <x:c r="AB18" s="19">
        <x:f>DATE($C$3,8,1)-WEEKDAY(DATE($C$3,8,1),2)+1+2</x:f>
        <x:v>46232</x:v>
      </x:c>
      <x:c r="AC18" s="19">
        <x:f>DATE($C$3,8,1)-WEEKDAY(DATE($C$3,8,1),2)+1+3</x:f>
        <x:v>46233</x:v>
      </x:c>
      <x:c r="AD18" s="19">
        <x:f>DATE($C$3,8,1)-WEEKDAY(DATE($C$3,8,1),2)+1+4</x:f>
        <x:v>46234</x:v>
      </x:c>
      <x:c r="AE18" s="19">
        <x:f>DATE($C$3,8,1)-WEEKDAY(DATE($C$3,8,1),2)+1+5</x:f>
        <x:v>46235</x:v>
      </x:c>
      <x:c r="AF18" s="19">
        <x:f>DATE($C$3,8,1)-WEEKDAY(DATE($C$3,8,1),2)+1+6</x:f>
        <x:v>46236</x:v>
      </x:c>
    </x:row>
    <x:row r="19" ht="30" customHeight="1">
      <x:c r="B19" s="19">
        <x:f>DATE($C$3,5,1)-WEEKDAY(DATE($C$3,5,1),2)+1+7</x:f>
        <x:v>46146</x:v>
      </x:c>
      <x:c r="C19" s="19">
        <x:f>DATE($C$3,5,1)-WEEKDAY(DATE($C$3,5,1),2)+1+8</x:f>
        <x:v>46147</x:v>
      </x:c>
      <x:c r="D19" s="19">
        <x:f>DATE($C$3,5,1)-WEEKDAY(DATE($C$3,5,1),2)+1+9</x:f>
        <x:v>46148</x:v>
      </x:c>
      <x:c r="E19" s="19">
        <x:f>DATE($C$3,5,1)-WEEKDAY(DATE($C$3,5,1),2)+1+10</x:f>
        <x:v>46149</x:v>
      </x:c>
      <x:c r="F19" s="19">
        <x:f>DATE($C$3,5,1)-WEEKDAY(DATE($C$3,5,1),2)+1+11</x:f>
        <x:v>46150</x:v>
      </x:c>
      <x:c r="G19" s="19">
        <x:f>DATE($C$3,5,1)-WEEKDAY(DATE($C$3,5,1),2)+1+12</x:f>
        <x:v>46151</x:v>
      </x:c>
      <x:c r="H19" s="19">
        <x:f>DATE($C$3,5,1)-WEEKDAY(DATE($C$3,5,1),2)+1+13</x:f>
        <x:v>46152</x:v>
      </x:c>
      <x:c r="I19" s="5" t="n"/>
      <x:c r="J19" s="19">
        <x:f>DATE($C$3,6,1)-WEEKDAY(DATE($C$3,6,1),2)+1+7</x:f>
        <x:v>46181</x:v>
      </x:c>
      <x:c r="K19" s="19">
        <x:f>DATE($C$3,6,1)-WEEKDAY(DATE($C$3,6,1),2)+1+8</x:f>
        <x:v>46182</x:v>
      </x:c>
      <x:c r="L19" s="19">
        <x:f>DATE($C$3,6,1)-WEEKDAY(DATE($C$3,6,1),2)+1+9</x:f>
        <x:v>46183</x:v>
      </x:c>
      <x:c r="M19" s="19">
        <x:f>DATE($C$3,6,1)-WEEKDAY(DATE($C$3,6,1),2)+1+10</x:f>
        <x:v>46184</x:v>
      </x:c>
      <x:c r="N19" s="19">
        <x:f>DATE($C$3,6,1)-WEEKDAY(DATE($C$3,6,1),2)+1+11</x:f>
        <x:v>46185</x:v>
      </x:c>
      <x:c r="O19" s="19">
        <x:f>DATE($C$3,6,1)-WEEKDAY(DATE($C$3,6,1),2)+1+12</x:f>
        <x:v>46186</x:v>
      </x:c>
      <x:c r="P19" s="19">
        <x:f>DATE($C$3,6,1)-WEEKDAY(DATE($C$3,6,1),2)+1+13</x:f>
        <x:v>46187</x:v>
      </x:c>
      <x:c r="Q19" s="5" t="n"/>
      <x:c r="R19" s="19">
        <x:f>DATE($C$3,7,1)-WEEKDAY(DATE($C$3,7,1),2)+1+7</x:f>
        <x:v>46209</x:v>
      </x:c>
      <x:c r="S19" s="19">
        <x:f>DATE($C$3,7,1)-WEEKDAY(DATE($C$3,7,1),2)+1+8</x:f>
        <x:v>46210</x:v>
      </x:c>
      <x:c r="T19" s="19">
        <x:f>DATE($C$3,7,1)-WEEKDAY(DATE($C$3,7,1),2)+1+9</x:f>
        <x:v>46211</x:v>
      </x:c>
      <x:c r="U19" s="19">
        <x:f>DATE($C$3,7,1)-WEEKDAY(DATE($C$3,7,1),2)+1+10</x:f>
        <x:v>46212</x:v>
      </x:c>
      <x:c r="V19" s="19">
        <x:f>DATE($C$3,7,1)-WEEKDAY(DATE($C$3,7,1),2)+1+11</x:f>
        <x:v>46213</x:v>
      </x:c>
      <x:c r="W19" s="19">
        <x:f>DATE($C$3,7,1)-WEEKDAY(DATE($C$3,7,1),2)+1+12</x:f>
        <x:v>46214</x:v>
      </x:c>
      <x:c r="X19" s="19">
        <x:f>DATE($C$3,7,1)-WEEKDAY(DATE($C$3,7,1),2)+1+13</x:f>
        <x:v>46215</x:v>
      </x:c>
      <x:c r="Y19" s="5" t="n"/>
      <x:c r="Z19" s="19">
        <x:f>DATE($C$3,8,1)-WEEKDAY(DATE($C$3,8,1),2)+1+7</x:f>
        <x:v>46237</x:v>
      </x:c>
      <x:c r="AA19" s="19">
        <x:f>DATE($C$3,8,1)-WEEKDAY(DATE($C$3,8,1),2)+1+8</x:f>
        <x:v>46238</x:v>
      </x:c>
      <x:c r="AB19" s="19">
        <x:f>DATE($C$3,8,1)-WEEKDAY(DATE($C$3,8,1),2)+1+9</x:f>
        <x:v>46239</x:v>
      </x:c>
      <x:c r="AC19" s="19">
        <x:f>DATE($C$3,8,1)-WEEKDAY(DATE($C$3,8,1),2)+1+10</x:f>
        <x:v>46240</x:v>
      </x:c>
      <x:c r="AD19" s="19">
        <x:f>DATE($C$3,8,1)-WEEKDAY(DATE($C$3,8,1),2)+1+11</x:f>
        <x:v>46241</x:v>
      </x:c>
      <x:c r="AE19" s="19">
        <x:f>DATE($C$3,8,1)-WEEKDAY(DATE($C$3,8,1),2)+1+12</x:f>
        <x:v>46242</x:v>
      </x:c>
      <x:c r="AF19" s="19">
        <x:f>DATE($C$3,8,1)-WEEKDAY(DATE($C$3,8,1),2)+1+13</x:f>
        <x:v>46243</x:v>
      </x:c>
    </x:row>
    <x:row r="20" ht="30" customHeight="1">
      <x:c r="B20" s="19">
        <x:f>DATE($C$3,5,1)-WEEKDAY(DATE($C$3,5,1),2)+1+14</x:f>
        <x:v>46153</x:v>
      </x:c>
      <x:c r="C20" s="19">
        <x:f>DATE($C$3,5,1)-WEEKDAY(DATE($C$3,5,1),2)+1+15</x:f>
        <x:v>46154</x:v>
      </x:c>
      <x:c r="D20" s="19">
        <x:f>DATE($C$3,5,1)-WEEKDAY(DATE($C$3,5,1),2)+1+16</x:f>
        <x:v>46155</x:v>
      </x:c>
      <x:c r="E20" s="19">
        <x:f>DATE($C$3,5,1)-WEEKDAY(DATE($C$3,5,1),2)+1+17</x:f>
        <x:v>46156</x:v>
      </x:c>
      <x:c r="F20" s="19">
        <x:f>DATE($C$3,5,1)-WEEKDAY(DATE($C$3,5,1),2)+1+18</x:f>
        <x:v>46157</x:v>
      </x:c>
      <x:c r="G20" s="19">
        <x:f>DATE($C$3,5,1)-WEEKDAY(DATE($C$3,5,1),2)+1+19</x:f>
        <x:v>46158</x:v>
      </x:c>
      <x:c r="H20" s="19">
        <x:f>DATE($C$3,5,1)-WEEKDAY(DATE($C$3,5,1),2)+1+20</x:f>
        <x:v>46159</x:v>
      </x:c>
      <x:c r="I20" s="5" t="n"/>
      <x:c r="J20" s="19">
        <x:f>DATE($C$3,6,1)-WEEKDAY(DATE($C$3,6,1),2)+1+14</x:f>
        <x:v>46188</x:v>
      </x:c>
      <x:c r="K20" s="19">
        <x:f>DATE($C$3,6,1)-WEEKDAY(DATE($C$3,6,1),2)+1+15</x:f>
        <x:v>46189</x:v>
      </x:c>
      <x:c r="L20" s="19">
        <x:f>DATE($C$3,6,1)-WEEKDAY(DATE($C$3,6,1),2)+1+16</x:f>
        <x:v>46190</x:v>
      </x:c>
      <x:c r="M20" s="19">
        <x:f>DATE($C$3,6,1)-WEEKDAY(DATE($C$3,6,1),2)+1+17</x:f>
        <x:v>46191</x:v>
      </x:c>
      <x:c r="N20" s="19">
        <x:f>DATE($C$3,6,1)-WEEKDAY(DATE($C$3,6,1),2)+1+18</x:f>
        <x:v>46192</x:v>
      </x:c>
      <x:c r="O20" s="19">
        <x:f>DATE($C$3,6,1)-WEEKDAY(DATE($C$3,6,1),2)+1+19</x:f>
        <x:v>46193</x:v>
      </x:c>
      <x:c r="P20" s="19">
        <x:f>DATE($C$3,6,1)-WEEKDAY(DATE($C$3,6,1),2)+1+20</x:f>
        <x:v>46194</x:v>
      </x:c>
      <x:c r="Q20" s="5" t="n"/>
      <x:c r="R20" s="19">
        <x:f>DATE($C$3,7,1)-WEEKDAY(DATE($C$3,7,1),2)+1+14</x:f>
        <x:v>46216</x:v>
      </x:c>
      <x:c r="S20" s="19">
        <x:f>DATE($C$3,7,1)-WEEKDAY(DATE($C$3,7,1),2)+1+15</x:f>
        <x:v>46217</x:v>
      </x:c>
      <x:c r="T20" s="19">
        <x:f>DATE($C$3,7,1)-WEEKDAY(DATE($C$3,7,1),2)+1+16</x:f>
        <x:v>46218</x:v>
      </x:c>
      <x:c r="U20" s="19">
        <x:f>DATE($C$3,7,1)-WEEKDAY(DATE($C$3,7,1),2)+1+17</x:f>
        <x:v>46219</x:v>
      </x:c>
      <x:c r="V20" s="19">
        <x:f>DATE($C$3,7,1)-WEEKDAY(DATE($C$3,7,1),2)+1+18</x:f>
        <x:v>46220</x:v>
      </x:c>
      <x:c r="W20" s="19">
        <x:f>DATE($C$3,7,1)-WEEKDAY(DATE($C$3,7,1),2)+1+19</x:f>
        <x:v>46221</x:v>
      </x:c>
      <x:c r="X20" s="19">
        <x:f>DATE($C$3,7,1)-WEEKDAY(DATE($C$3,7,1),2)+1+20</x:f>
        <x:v>46222</x:v>
      </x:c>
      <x:c r="Y20" s="5" t="n"/>
      <x:c r="Z20" s="19">
        <x:f>DATE($C$3,8,1)-WEEKDAY(DATE($C$3,8,1),2)+1+14</x:f>
        <x:v>46244</x:v>
      </x:c>
      <x:c r="AA20" s="19">
        <x:f>DATE($C$3,8,1)-WEEKDAY(DATE($C$3,8,1),2)+1+15</x:f>
        <x:v>46245</x:v>
      </x:c>
      <x:c r="AB20" s="19">
        <x:f>DATE($C$3,8,1)-WEEKDAY(DATE($C$3,8,1),2)+1+16</x:f>
        <x:v>46246</x:v>
      </x:c>
      <x:c r="AC20" s="19">
        <x:f>DATE($C$3,8,1)-WEEKDAY(DATE($C$3,8,1),2)+1+17</x:f>
        <x:v>46247</x:v>
      </x:c>
      <x:c r="AD20" s="19">
        <x:f>DATE($C$3,8,1)-WEEKDAY(DATE($C$3,8,1),2)+1+18</x:f>
        <x:v>46248</x:v>
      </x:c>
      <x:c r="AE20" s="19">
        <x:f>DATE($C$3,8,1)-WEEKDAY(DATE($C$3,8,1),2)+1+19</x:f>
        <x:v>46249</x:v>
      </x:c>
      <x:c r="AF20" s="19">
        <x:f>DATE($C$3,8,1)-WEEKDAY(DATE($C$3,8,1),2)+1+20</x:f>
        <x:v>46250</x:v>
      </x:c>
    </x:row>
    <x:row r="21" ht="30" customHeight="1">
      <x:c r="B21" s="19">
        <x:f>DATE($C$3,5,1)-WEEKDAY(DATE($C$3,5,1),2)+1+21</x:f>
        <x:v>46160</x:v>
      </x:c>
      <x:c r="C21" s="19">
        <x:f>DATE($C$3,5,1)-WEEKDAY(DATE($C$3,5,1),2)+1+22</x:f>
        <x:v>46161</x:v>
      </x:c>
      <x:c r="D21" s="19">
        <x:f>DATE($C$3,5,1)-WEEKDAY(DATE($C$3,5,1),2)+1+23</x:f>
        <x:v>46162</x:v>
      </x:c>
      <x:c r="E21" s="19">
        <x:f>DATE($C$3,5,1)-WEEKDAY(DATE($C$3,5,1),2)+1+24</x:f>
        <x:v>46163</x:v>
      </x:c>
      <x:c r="F21" s="19">
        <x:f>DATE($C$3,5,1)-WEEKDAY(DATE($C$3,5,1),2)+1+25</x:f>
        <x:v>46164</x:v>
      </x:c>
      <x:c r="G21" s="19">
        <x:f>DATE($C$3,5,1)-WEEKDAY(DATE($C$3,5,1),2)+1+26</x:f>
        <x:v>46165</x:v>
      </x:c>
      <x:c r="H21" s="19">
        <x:f>DATE($C$3,5,1)-WEEKDAY(DATE($C$3,5,1),2)+1+27</x:f>
        <x:v>46166</x:v>
      </x:c>
      <x:c r="I21" s="5" t="n"/>
      <x:c r="J21" s="19">
        <x:f>DATE($C$3,6,1)-WEEKDAY(DATE($C$3,6,1),2)+1+21</x:f>
        <x:v>46195</x:v>
      </x:c>
      <x:c r="K21" s="19">
        <x:f>DATE($C$3,6,1)-WEEKDAY(DATE($C$3,6,1),2)+1+22</x:f>
        <x:v>46196</x:v>
      </x:c>
      <x:c r="L21" s="19">
        <x:f>DATE($C$3,6,1)-WEEKDAY(DATE($C$3,6,1),2)+1+23</x:f>
        <x:v>46197</x:v>
      </x:c>
      <x:c r="M21" s="19">
        <x:f>DATE($C$3,6,1)-WEEKDAY(DATE($C$3,6,1),2)+1+24</x:f>
        <x:v>46198</x:v>
      </x:c>
      <x:c r="N21" s="19">
        <x:f>DATE($C$3,6,1)-WEEKDAY(DATE($C$3,6,1),2)+1+25</x:f>
        <x:v>46199</x:v>
      </x:c>
      <x:c r="O21" s="19">
        <x:f>DATE($C$3,6,1)-WEEKDAY(DATE($C$3,6,1),2)+1+26</x:f>
        <x:v>46200</x:v>
      </x:c>
      <x:c r="P21" s="19">
        <x:f>DATE($C$3,6,1)-WEEKDAY(DATE($C$3,6,1),2)+1+27</x:f>
        <x:v>46201</x:v>
      </x:c>
      <x:c r="Q21" s="5" t="n"/>
      <x:c r="R21" s="19">
        <x:f>DATE($C$3,7,1)-WEEKDAY(DATE($C$3,7,1),2)+1+21</x:f>
        <x:v>46223</x:v>
      </x:c>
      <x:c r="S21" s="19">
        <x:f>DATE($C$3,7,1)-WEEKDAY(DATE($C$3,7,1),2)+1+22</x:f>
        <x:v>46224</x:v>
      </x:c>
      <x:c r="T21" s="19">
        <x:f>DATE($C$3,7,1)-WEEKDAY(DATE($C$3,7,1),2)+1+23</x:f>
        <x:v>46225</x:v>
      </x:c>
      <x:c r="U21" s="19">
        <x:f>DATE($C$3,7,1)-WEEKDAY(DATE($C$3,7,1),2)+1+24</x:f>
        <x:v>46226</x:v>
      </x:c>
      <x:c r="V21" s="19">
        <x:f>DATE($C$3,7,1)-WEEKDAY(DATE($C$3,7,1),2)+1+25</x:f>
        <x:v>46227</x:v>
      </x:c>
      <x:c r="W21" s="19">
        <x:f>DATE($C$3,7,1)-WEEKDAY(DATE($C$3,7,1),2)+1+26</x:f>
        <x:v>46228</x:v>
      </x:c>
      <x:c r="X21" s="19">
        <x:f>DATE($C$3,7,1)-WEEKDAY(DATE($C$3,7,1),2)+1+27</x:f>
        <x:v>46229</x:v>
      </x:c>
      <x:c r="Y21" s="5" t="n"/>
      <x:c r="Z21" s="19">
        <x:f>DATE($C$3,8,1)-WEEKDAY(DATE($C$3,8,1),2)+1+21</x:f>
        <x:v>46251</x:v>
      </x:c>
      <x:c r="AA21" s="19">
        <x:f>DATE($C$3,8,1)-WEEKDAY(DATE($C$3,8,1),2)+1+22</x:f>
        <x:v>46252</x:v>
      </x:c>
      <x:c r="AB21" s="19">
        <x:f>DATE($C$3,8,1)-WEEKDAY(DATE($C$3,8,1),2)+1+23</x:f>
        <x:v>46253</x:v>
      </x:c>
      <x:c r="AC21" s="19">
        <x:f>DATE($C$3,8,1)-WEEKDAY(DATE($C$3,8,1),2)+1+24</x:f>
        <x:v>46254</x:v>
      </x:c>
      <x:c r="AD21" s="19">
        <x:f>DATE($C$3,8,1)-WEEKDAY(DATE($C$3,8,1),2)+1+25</x:f>
        <x:v>46255</x:v>
      </x:c>
      <x:c r="AE21" s="19">
        <x:f>DATE($C$3,8,1)-WEEKDAY(DATE($C$3,8,1),2)+1+26</x:f>
        <x:v>46256</x:v>
      </x:c>
      <x:c r="AF21" s="19">
        <x:f>DATE($C$3,8,1)-WEEKDAY(DATE($C$3,8,1),2)+1+27</x:f>
        <x:v>46257</x:v>
      </x:c>
    </x:row>
    <x:row r="22" ht="30" customHeight="1">
      <x:c r="B22" s="19">
        <x:f>DATE($C$3,5,1)-WEEKDAY(DATE($C$3,5,1),2)+1+28</x:f>
        <x:v>46167</x:v>
      </x:c>
      <x:c r="C22" s="19">
        <x:f>DATE($C$3,5,1)-WEEKDAY(DATE($C$3,5,1),2)+1+29</x:f>
        <x:v>46168</x:v>
      </x:c>
      <x:c r="D22" s="19">
        <x:f>DATE($C$3,5,1)-WEEKDAY(DATE($C$3,5,1),2)+1+30</x:f>
        <x:v>46169</x:v>
      </x:c>
      <x:c r="E22" s="19">
        <x:f>DATE($C$3,5,1)-WEEKDAY(DATE($C$3,5,1),2)+1+31</x:f>
        <x:v>46170</x:v>
      </x:c>
      <x:c r="F22" s="19">
        <x:f>DATE($C$3,5,1)-WEEKDAY(DATE($C$3,5,1),2)+1+32</x:f>
        <x:v>46171</x:v>
      </x:c>
      <x:c r="G22" s="19">
        <x:f>DATE($C$3,5,1)-WEEKDAY(DATE($C$3,5,1),2)+1+33</x:f>
        <x:v>46172</x:v>
      </x:c>
      <x:c r="H22" s="19">
        <x:f>DATE($C$3,5,1)-WEEKDAY(DATE($C$3,5,1),2)+1+34</x:f>
        <x:v>46173</x:v>
      </x:c>
      <x:c r="I22" s="5" t="n"/>
      <x:c r="J22" s="19">
        <x:f>DATE($C$3,6,1)-WEEKDAY(DATE($C$3,6,1),2)+1+28</x:f>
        <x:v>46202</x:v>
      </x:c>
      <x:c r="K22" s="19">
        <x:f>DATE($C$3,6,1)-WEEKDAY(DATE($C$3,6,1),2)+1+29</x:f>
        <x:v>46203</x:v>
      </x:c>
      <x:c r="L22" s="19">
        <x:f>DATE($C$3,6,1)-WEEKDAY(DATE($C$3,6,1),2)+1+30</x:f>
        <x:v>46204</x:v>
      </x:c>
      <x:c r="M22" s="19">
        <x:f>DATE($C$3,6,1)-WEEKDAY(DATE($C$3,6,1),2)+1+31</x:f>
        <x:v>46205</x:v>
      </x:c>
      <x:c r="N22" s="19">
        <x:f>DATE($C$3,6,1)-WEEKDAY(DATE($C$3,6,1),2)+1+32</x:f>
        <x:v>46206</x:v>
      </x:c>
      <x:c r="O22" s="19">
        <x:f>DATE($C$3,6,1)-WEEKDAY(DATE($C$3,6,1),2)+1+33</x:f>
        <x:v>46207</x:v>
      </x:c>
      <x:c r="P22" s="19">
        <x:f>DATE($C$3,6,1)-WEEKDAY(DATE($C$3,6,1),2)+1+34</x:f>
        <x:v>46208</x:v>
      </x:c>
      <x:c r="Q22" s="5" t="n"/>
      <x:c r="R22" s="19">
        <x:f>DATE($C$3,7,1)-WEEKDAY(DATE($C$3,7,1),2)+1+28</x:f>
        <x:v>46230</x:v>
      </x:c>
      <x:c r="S22" s="19">
        <x:f>DATE($C$3,7,1)-WEEKDAY(DATE($C$3,7,1),2)+1+29</x:f>
        <x:v>46231</x:v>
      </x:c>
      <x:c r="T22" s="19">
        <x:f>DATE($C$3,7,1)-WEEKDAY(DATE($C$3,7,1),2)+1+30</x:f>
        <x:v>46232</x:v>
      </x:c>
      <x:c r="U22" s="19">
        <x:f>DATE($C$3,7,1)-WEEKDAY(DATE($C$3,7,1),2)+1+31</x:f>
        <x:v>46233</x:v>
      </x:c>
      <x:c r="V22" s="19">
        <x:f>DATE($C$3,7,1)-WEEKDAY(DATE($C$3,7,1),2)+1+32</x:f>
        <x:v>46234</x:v>
      </x:c>
      <x:c r="W22" s="19">
        <x:f>DATE($C$3,7,1)-WEEKDAY(DATE($C$3,7,1),2)+1+33</x:f>
        <x:v>46235</x:v>
      </x:c>
      <x:c r="X22" s="19">
        <x:f>DATE($C$3,7,1)-WEEKDAY(DATE($C$3,7,1),2)+1+34</x:f>
        <x:v>46236</x:v>
      </x:c>
      <x:c r="Y22" s="5" t="n"/>
      <x:c r="Z22" s="19">
        <x:f>DATE($C$3,8,1)-WEEKDAY(DATE($C$3,8,1),2)+1+28</x:f>
        <x:v>46258</x:v>
      </x:c>
      <x:c r="AA22" s="19">
        <x:f>DATE($C$3,8,1)-WEEKDAY(DATE($C$3,8,1),2)+1+29</x:f>
        <x:v>46259</x:v>
      </x:c>
      <x:c r="AB22" s="19">
        <x:f>DATE($C$3,8,1)-WEEKDAY(DATE($C$3,8,1),2)+1+30</x:f>
        <x:v>46260</x:v>
      </x:c>
      <x:c r="AC22" s="19">
        <x:f>DATE($C$3,8,1)-WEEKDAY(DATE($C$3,8,1),2)+1+31</x:f>
        <x:v>46261</x:v>
      </x:c>
      <x:c r="AD22" s="19">
        <x:f>DATE($C$3,8,1)-WEEKDAY(DATE($C$3,8,1),2)+1+32</x:f>
        <x:v>46262</x:v>
      </x:c>
      <x:c r="AE22" s="19">
        <x:f>DATE($C$3,8,1)-WEEKDAY(DATE($C$3,8,1),2)+1+33</x:f>
        <x:v>46263</x:v>
      </x:c>
      <x:c r="AF22" s="19">
        <x:f>DATE($C$3,8,1)-WEEKDAY(DATE($C$3,8,1),2)+1+34</x:f>
        <x:v>46264</x:v>
      </x:c>
    </x:row>
    <x:row r="23" ht="30" customHeight="1">
      <x:c r="B23" s="19">
        <x:f>DATE($C$3,5,1)-WEEKDAY(DATE($C$3,5,1),2)+1+35</x:f>
        <x:v>46174</x:v>
      </x:c>
      <x:c r="C23" s="19">
        <x:f>DATE($C$3,5,1)-WEEKDAY(DATE($C$3,5,1),2)+1+36</x:f>
        <x:v>46175</x:v>
      </x:c>
      <x:c r="D23" s="19">
        <x:f>DATE($C$3,5,1)-WEEKDAY(DATE($C$3,5,1),2)+1+37</x:f>
        <x:v>46176</x:v>
      </x:c>
      <x:c r="E23" s="19">
        <x:f>DATE($C$3,5,1)-WEEKDAY(DATE($C$3,5,1),2)+1+38</x:f>
        <x:v>46177</x:v>
      </x:c>
      <x:c r="F23" s="19">
        <x:f>DATE($C$3,5,1)-WEEKDAY(DATE($C$3,5,1),2)+1+39</x:f>
        <x:v>46178</x:v>
      </x:c>
      <x:c r="G23" s="19">
        <x:f>DATE($C$3,5,1)-WEEKDAY(DATE($C$3,5,1),2)+1+40</x:f>
        <x:v>46179</x:v>
      </x:c>
      <x:c r="H23" s="19">
        <x:f>DATE($C$3,5,1)-WEEKDAY(DATE($C$3,5,1),2)+1+41</x:f>
        <x:v>46180</x:v>
      </x:c>
      <x:c r="I23" s="5" t="n"/>
      <x:c r="J23" s="19">
        <x:f>DATE($C$3,6,1)-WEEKDAY(DATE($C$3,6,1),2)+1+35</x:f>
        <x:v>46209</x:v>
      </x:c>
      <x:c r="K23" s="19">
        <x:f>DATE($C$3,6,1)-WEEKDAY(DATE($C$3,6,1),2)+1+36</x:f>
        <x:v>46210</x:v>
      </x:c>
      <x:c r="L23" s="19">
        <x:f>DATE($C$3,6,1)-WEEKDAY(DATE($C$3,6,1),2)+1+37</x:f>
        <x:v>46211</x:v>
      </x:c>
      <x:c r="M23" s="19">
        <x:f>DATE($C$3,6,1)-WEEKDAY(DATE($C$3,6,1),2)+1+38</x:f>
        <x:v>46212</x:v>
      </x:c>
      <x:c r="N23" s="19">
        <x:f>DATE($C$3,6,1)-WEEKDAY(DATE($C$3,6,1),2)+1+39</x:f>
        <x:v>46213</x:v>
      </x:c>
      <x:c r="O23" s="19">
        <x:f>DATE($C$3,6,1)-WEEKDAY(DATE($C$3,6,1),2)+1+40</x:f>
        <x:v>46214</x:v>
      </x:c>
      <x:c r="P23" s="19">
        <x:f>DATE($C$3,6,1)-WEEKDAY(DATE($C$3,6,1),2)+1+41</x:f>
        <x:v>46215</x:v>
      </x:c>
      <x:c r="Q23" s="5" t="n"/>
      <x:c r="R23" s="19">
        <x:f>DATE($C$3,7,1)-WEEKDAY(DATE($C$3,7,1),2)+1+35</x:f>
        <x:v>46237</x:v>
      </x:c>
      <x:c r="S23" s="19">
        <x:f>DATE($C$3,7,1)-WEEKDAY(DATE($C$3,7,1),2)+1+36</x:f>
        <x:v>46238</x:v>
      </x:c>
      <x:c r="T23" s="19">
        <x:f>DATE($C$3,7,1)-WEEKDAY(DATE($C$3,7,1),2)+1+37</x:f>
        <x:v>46239</x:v>
      </x:c>
      <x:c r="U23" s="19">
        <x:f>DATE($C$3,7,1)-WEEKDAY(DATE($C$3,7,1),2)+1+38</x:f>
        <x:v>46240</x:v>
      </x:c>
      <x:c r="V23" s="19">
        <x:f>DATE($C$3,7,1)-WEEKDAY(DATE($C$3,7,1),2)+1+39</x:f>
        <x:v>46241</x:v>
      </x:c>
      <x:c r="W23" s="19">
        <x:f>DATE($C$3,7,1)-WEEKDAY(DATE($C$3,7,1),2)+1+40</x:f>
        <x:v>46242</x:v>
      </x:c>
      <x:c r="X23" s="19">
        <x:f>DATE($C$3,7,1)-WEEKDAY(DATE($C$3,7,1),2)+1+41</x:f>
        <x:v>46243</x:v>
      </x:c>
      <x:c r="Y23" s="5" t="n"/>
      <x:c r="Z23" s="19">
        <x:f>DATE($C$3,8,1)-WEEKDAY(DATE($C$3,8,1),2)+1+35</x:f>
        <x:v>46265</x:v>
      </x:c>
      <x:c r="AA23" s="19">
        <x:f>DATE($C$3,8,1)-WEEKDAY(DATE($C$3,8,1),2)+1+36</x:f>
        <x:v>46266</x:v>
      </x:c>
      <x:c r="AB23" s="19">
        <x:f>DATE($C$3,8,1)-WEEKDAY(DATE($C$3,8,1),2)+1+37</x:f>
        <x:v>46267</x:v>
      </x:c>
      <x:c r="AC23" s="19">
        <x:f>DATE($C$3,8,1)-WEEKDAY(DATE($C$3,8,1),2)+1+38</x:f>
        <x:v>46268</x:v>
      </x:c>
      <x:c r="AD23" s="19">
        <x:f>DATE($C$3,8,1)-WEEKDAY(DATE($C$3,8,1),2)+1+39</x:f>
        <x:v>46269</x:v>
      </x:c>
      <x:c r="AE23" s="19">
        <x:f>DATE($C$3,8,1)-WEEKDAY(DATE($C$3,8,1),2)+1+40</x:f>
        <x:v>46270</x:v>
      </x:c>
      <x:c r="AF23" s="19">
        <x:f>DATE($C$3,8,1)-WEEKDAY(DATE($C$3,8,1),2)+1+41</x:f>
        <x:v>46271</x:v>
      </x:c>
    </x:row>
    <x:row r="24" ht="18" customHeight="1">
      <x:c r="B24" s="5" t="n"/>
      <x:c r="C24" s="5" t="n"/>
      <x:c r="D24" s="5" t="n"/>
      <x:c r="E24" s="5" t="n"/>
      <x:c r="F24" s="5" t="n"/>
      <x:c r="G24" s="5" t="n"/>
      <x:c r="H24" s="5" t="n"/>
      <x:c r="I24" s="5" t="n"/>
      <x:c r="J24" s="5" t="n"/>
      <x:c r="K24" s="5" t="n"/>
      <x:c r="L24" s="5" t="n"/>
      <x:c r="M24" s="5" t="n"/>
      <x:c r="N24" s="5" t="n"/>
      <x:c r="O24" s="5" t="n"/>
      <x:c r="P24" s="5" t="n"/>
      <x:c r="Q24" s="5" t="n"/>
      <x:c r="R24" s="5" t="n"/>
      <x:c r="S24" s="5" t="n"/>
      <x:c r="T24" s="5" t="n"/>
      <x:c r="U24" s="5" t="n"/>
      <x:c r="V24" s="5" t="n"/>
      <x:c r="W24" s="5" t="n"/>
      <x:c r="X24" s="5" t="n"/>
      <x:c r="Y24" s="5" t="n"/>
      <x:c r="Z24" s="5" t="n"/>
      <x:c r="AA24" s="5" t="n"/>
      <x:c r="AB24" s="5" t="n"/>
      <x:c r="AC24" s="5" t="n"/>
      <x:c r="AD24" s="5" t="n"/>
      <x:c r="AE24" s="5" t="n"/>
      <x:c r="AF24" s="5" t="n"/>
    </x:row>
    <x:row r="25" ht="20" customHeight="1">
      <x:c r="B25" s="3" t="inlineStr">
        <x:is>
          <x:t xml:space="preserve">September</x:t>
        </x:is>
      </x:c>
      <x:c r="C25" s="28" t="n"/>
      <x:c r="D25" s="28" t="n"/>
      <x:c r="E25" s="28" t="n"/>
      <x:c r="F25" s="28" t="n"/>
      <x:c r="G25" s="28" t="n"/>
      <x:c r="H25" s="27" t="n"/>
      <x:c r="I25" s="5" t="n"/>
      <x:c r="J25" s="3" t="inlineStr">
        <x:is>
          <x:t xml:space="preserve">Oktober</x:t>
        </x:is>
      </x:c>
      <x:c r="K25" s="28" t="n"/>
      <x:c r="L25" s="28" t="n"/>
      <x:c r="M25" s="28" t="n"/>
      <x:c r="N25" s="28" t="n"/>
      <x:c r="O25" s="28" t="n"/>
      <x:c r="P25" s="27" t="n"/>
      <x:c r="Q25" s="5" t="n"/>
      <x:c r="R25" s="3" t="inlineStr">
        <x:is>
          <x:t xml:space="preserve">November</x:t>
        </x:is>
      </x:c>
      <x:c r="S25" s="28" t="n"/>
      <x:c r="T25" s="28" t="n"/>
      <x:c r="U25" s="28" t="n"/>
      <x:c r="V25" s="28" t="n"/>
      <x:c r="W25" s="28" t="n"/>
      <x:c r="X25" s="27" t="n"/>
      <x:c r="Y25" s="5" t="n"/>
      <x:c r="Z25" s="3" t="inlineStr">
        <x:is>
          <x:t xml:space="preserve">Dezember</x:t>
        </x:is>
      </x:c>
      <x:c r="AA25" s="28" t="n"/>
      <x:c r="AB25" s="28" t="n"/>
      <x:c r="AC25" s="28" t="n"/>
      <x:c r="AD25" s="28" t="n"/>
      <x:c r="AE25" s="28" t="n"/>
      <x:c r="AF25" s="27" t="n"/>
    </x:row>
    <x:row r="26" ht="18" customHeight="1">
      <x:c r="B26" s="18" t="inlineStr">
        <x:is>
          <x:t xml:space="preserve">Mo</x:t>
        </x:is>
      </x:c>
      <x:c r="C26" s="18" t="inlineStr">
        <x:is>
          <x:t xml:space="preserve">Di</x:t>
        </x:is>
      </x:c>
      <x:c r="D26" s="18" t="inlineStr">
        <x:is>
          <x:t xml:space="preserve">Mi</x:t>
        </x:is>
      </x:c>
      <x:c r="E26" s="18" t="inlineStr">
        <x:is>
          <x:t xml:space="preserve">Do</x:t>
        </x:is>
      </x:c>
      <x:c r="F26" s="18" t="inlineStr">
        <x:is>
          <x:t xml:space="preserve">Fr</x:t>
        </x:is>
      </x:c>
      <x:c r="G26" s="18" t="inlineStr">
        <x:is>
          <x:t xml:space="preserve">Sa</x:t>
        </x:is>
      </x:c>
      <x:c r="H26" s="18" t="inlineStr">
        <x:is>
          <x:t xml:space="preserve">So</x:t>
        </x:is>
      </x:c>
      <x:c r="I26" s="5" t="n"/>
      <x:c r="J26" s="18" t="inlineStr">
        <x:is>
          <x:t xml:space="preserve">Mo</x:t>
        </x:is>
      </x:c>
      <x:c r="K26" s="18" t="inlineStr">
        <x:is>
          <x:t xml:space="preserve">Di</x:t>
        </x:is>
      </x:c>
      <x:c r="L26" s="18" t="inlineStr">
        <x:is>
          <x:t xml:space="preserve">Mi</x:t>
        </x:is>
      </x:c>
      <x:c r="M26" s="18" t="inlineStr">
        <x:is>
          <x:t xml:space="preserve">Do</x:t>
        </x:is>
      </x:c>
      <x:c r="N26" s="18" t="inlineStr">
        <x:is>
          <x:t xml:space="preserve">Fr</x:t>
        </x:is>
      </x:c>
      <x:c r="O26" s="18" t="inlineStr">
        <x:is>
          <x:t xml:space="preserve">Sa</x:t>
        </x:is>
      </x:c>
      <x:c r="P26" s="18" t="inlineStr">
        <x:is>
          <x:t xml:space="preserve">So</x:t>
        </x:is>
      </x:c>
      <x:c r="Q26" s="5" t="n"/>
      <x:c r="R26" s="18" t="inlineStr">
        <x:is>
          <x:t xml:space="preserve">Mo</x:t>
        </x:is>
      </x:c>
      <x:c r="S26" s="18" t="inlineStr">
        <x:is>
          <x:t xml:space="preserve">Di</x:t>
        </x:is>
      </x:c>
      <x:c r="T26" s="18" t="inlineStr">
        <x:is>
          <x:t xml:space="preserve">Mi</x:t>
        </x:is>
      </x:c>
      <x:c r="U26" s="18" t="inlineStr">
        <x:is>
          <x:t xml:space="preserve">Do</x:t>
        </x:is>
      </x:c>
      <x:c r="V26" s="18" t="inlineStr">
        <x:is>
          <x:t xml:space="preserve">Fr</x:t>
        </x:is>
      </x:c>
      <x:c r="W26" s="18" t="inlineStr">
        <x:is>
          <x:t xml:space="preserve">Sa</x:t>
        </x:is>
      </x:c>
      <x:c r="X26" s="18" t="inlineStr">
        <x:is>
          <x:t xml:space="preserve">So</x:t>
        </x:is>
      </x:c>
      <x:c r="Y26" s="5" t="n"/>
      <x:c r="Z26" s="18" t="inlineStr">
        <x:is>
          <x:t xml:space="preserve">Mo</x:t>
        </x:is>
      </x:c>
      <x:c r="AA26" s="18" t="inlineStr">
        <x:is>
          <x:t xml:space="preserve">Di</x:t>
        </x:is>
      </x:c>
      <x:c r="AB26" s="18" t="inlineStr">
        <x:is>
          <x:t xml:space="preserve">Mi</x:t>
        </x:is>
      </x:c>
      <x:c r="AC26" s="18" t="inlineStr">
        <x:is>
          <x:t xml:space="preserve">Do</x:t>
        </x:is>
      </x:c>
      <x:c r="AD26" s="18" t="inlineStr">
        <x:is>
          <x:t xml:space="preserve">Fr</x:t>
        </x:is>
      </x:c>
      <x:c r="AE26" s="18" t="inlineStr">
        <x:is>
          <x:t xml:space="preserve">Sa</x:t>
        </x:is>
      </x:c>
      <x:c r="AF26" s="18" t="inlineStr">
        <x:is>
          <x:t xml:space="preserve">So</x:t>
        </x:is>
      </x:c>
    </x:row>
    <x:row r="27" ht="30" customHeight="1">
      <x:c r="B27" s="19">
        <x:f>DATE($C$3,9,1)-WEEKDAY(DATE($C$3,9,1),2)+1+0</x:f>
        <x:v>46265</x:v>
      </x:c>
      <x:c r="C27" s="19">
        <x:f>DATE($C$3,9,1)-WEEKDAY(DATE($C$3,9,1),2)+1+1</x:f>
        <x:v>46266</x:v>
      </x:c>
      <x:c r="D27" s="19">
        <x:f>DATE($C$3,9,1)-WEEKDAY(DATE($C$3,9,1),2)+1+2</x:f>
        <x:v>46267</x:v>
      </x:c>
      <x:c r="E27" s="19">
        <x:f>DATE($C$3,9,1)-WEEKDAY(DATE($C$3,9,1),2)+1+3</x:f>
        <x:v>46268</x:v>
      </x:c>
      <x:c r="F27" s="19">
        <x:f>DATE($C$3,9,1)-WEEKDAY(DATE($C$3,9,1),2)+1+4</x:f>
        <x:v>46269</x:v>
      </x:c>
      <x:c r="G27" s="19">
        <x:f>DATE($C$3,9,1)-WEEKDAY(DATE($C$3,9,1),2)+1+5</x:f>
        <x:v>46270</x:v>
      </x:c>
      <x:c r="H27" s="19">
        <x:f>DATE($C$3,9,1)-WEEKDAY(DATE($C$3,9,1),2)+1+6</x:f>
        <x:v>46271</x:v>
      </x:c>
      <x:c r="I27" s="5" t="n"/>
      <x:c r="J27" s="19">
        <x:f>DATE($C$3,10,1)-WEEKDAY(DATE($C$3,10,1),2)+1+0</x:f>
        <x:v>46293</x:v>
      </x:c>
      <x:c r="K27" s="19">
        <x:f>DATE($C$3,10,1)-WEEKDAY(DATE($C$3,10,1),2)+1+1</x:f>
        <x:v>46294</x:v>
      </x:c>
      <x:c r="L27" s="19">
        <x:f>DATE($C$3,10,1)-WEEKDAY(DATE($C$3,10,1),2)+1+2</x:f>
        <x:v>46295</x:v>
      </x:c>
      <x:c r="M27" s="19">
        <x:f>DATE($C$3,10,1)-WEEKDAY(DATE($C$3,10,1),2)+1+3</x:f>
        <x:v>46296</x:v>
      </x:c>
      <x:c r="N27" s="19">
        <x:f>DATE($C$3,10,1)-WEEKDAY(DATE($C$3,10,1),2)+1+4</x:f>
        <x:v>46297</x:v>
      </x:c>
      <x:c r="O27" s="19">
        <x:f>DATE($C$3,10,1)-WEEKDAY(DATE($C$3,10,1),2)+1+5</x:f>
        <x:v>46298</x:v>
      </x:c>
      <x:c r="P27" s="19">
        <x:f>DATE($C$3,10,1)-WEEKDAY(DATE($C$3,10,1),2)+1+6</x:f>
        <x:v>46299</x:v>
      </x:c>
      <x:c r="Q27" s="5" t="n"/>
      <x:c r="R27" s="19">
        <x:f>DATE($C$3,11,1)-WEEKDAY(DATE($C$3,11,1),2)+1+0</x:f>
        <x:v>46321</x:v>
      </x:c>
      <x:c r="S27" s="19">
        <x:f>DATE($C$3,11,1)-WEEKDAY(DATE($C$3,11,1),2)+1+1</x:f>
        <x:v>46322</x:v>
      </x:c>
      <x:c r="T27" s="19">
        <x:f>DATE($C$3,11,1)-WEEKDAY(DATE($C$3,11,1),2)+1+2</x:f>
        <x:v>46323</x:v>
      </x:c>
      <x:c r="U27" s="19">
        <x:f>DATE($C$3,11,1)-WEEKDAY(DATE($C$3,11,1),2)+1+3</x:f>
        <x:v>46324</x:v>
      </x:c>
      <x:c r="V27" s="19">
        <x:f>DATE($C$3,11,1)-WEEKDAY(DATE($C$3,11,1),2)+1+4</x:f>
        <x:v>46325</x:v>
      </x:c>
      <x:c r="W27" s="19">
        <x:f>DATE($C$3,11,1)-WEEKDAY(DATE($C$3,11,1),2)+1+5</x:f>
        <x:v>46326</x:v>
      </x:c>
      <x:c r="X27" s="19">
        <x:f>DATE($C$3,11,1)-WEEKDAY(DATE($C$3,11,1),2)+1+6</x:f>
        <x:v>46327</x:v>
      </x:c>
      <x:c r="Y27" s="5" t="n"/>
      <x:c r="Z27" s="19">
        <x:f>DATE($C$3,12,1)-WEEKDAY(DATE($C$3,12,1),2)+1+0</x:f>
        <x:v>46356</x:v>
      </x:c>
      <x:c r="AA27" s="19">
        <x:f>DATE($C$3,12,1)-WEEKDAY(DATE($C$3,12,1),2)+1+1</x:f>
        <x:v>46357</x:v>
      </x:c>
      <x:c r="AB27" s="19">
        <x:f>DATE($C$3,12,1)-WEEKDAY(DATE($C$3,12,1),2)+1+2</x:f>
        <x:v>46358</x:v>
      </x:c>
      <x:c r="AC27" s="19">
        <x:f>DATE($C$3,12,1)-WEEKDAY(DATE($C$3,12,1),2)+1+3</x:f>
        <x:v>46359</x:v>
      </x:c>
      <x:c r="AD27" s="19">
        <x:f>DATE($C$3,12,1)-WEEKDAY(DATE($C$3,12,1),2)+1+4</x:f>
        <x:v>46360</x:v>
      </x:c>
      <x:c r="AE27" s="19">
        <x:f>DATE($C$3,12,1)-WEEKDAY(DATE($C$3,12,1),2)+1+5</x:f>
        <x:v>46361</x:v>
      </x:c>
      <x:c r="AF27" s="19">
        <x:f>DATE($C$3,12,1)-WEEKDAY(DATE($C$3,12,1),2)+1+6</x:f>
        <x:v>46362</x:v>
      </x:c>
    </x:row>
    <x:row r="28" ht="30" customHeight="1">
      <x:c r="B28" s="19">
        <x:f>DATE($C$3,9,1)-WEEKDAY(DATE($C$3,9,1),2)+1+7</x:f>
        <x:v>46272</x:v>
      </x:c>
      <x:c r="C28" s="19">
        <x:f>DATE($C$3,9,1)-WEEKDAY(DATE($C$3,9,1),2)+1+8</x:f>
        <x:v>46273</x:v>
      </x:c>
      <x:c r="D28" s="19">
        <x:f>DATE($C$3,9,1)-WEEKDAY(DATE($C$3,9,1),2)+1+9</x:f>
        <x:v>46274</x:v>
      </x:c>
      <x:c r="E28" s="19">
        <x:f>DATE($C$3,9,1)-WEEKDAY(DATE($C$3,9,1),2)+1+10</x:f>
        <x:v>46275</x:v>
      </x:c>
      <x:c r="F28" s="19">
        <x:f>DATE($C$3,9,1)-WEEKDAY(DATE($C$3,9,1),2)+1+11</x:f>
        <x:v>46276</x:v>
      </x:c>
      <x:c r="G28" s="19">
        <x:f>DATE($C$3,9,1)-WEEKDAY(DATE($C$3,9,1),2)+1+12</x:f>
        <x:v>46277</x:v>
      </x:c>
      <x:c r="H28" s="19">
        <x:f>DATE($C$3,9,1)-WEEKDAY(DATE($C$3,9,1),2)+1+13</x:f>
        <x:v>46278</x:v>
      </x:c>
      <x:c r="I28" s="5" t="n"/>
      <x:c r="J28" s="19">
        <x:f>DATE($C$3,10,1)-WEEKDAY(DATE($C$3,10,1),2)+1+7</x:f>
        <x:v>46300</x:v>
      </x:c>
      <x:c r="K28" s="19">
        <x:f>DATE($C$3,10,1)-WEEKDAY(DATE($C$3,10,1),2)+1+8</x:f>
        <x:v>46301</x:v>
      </x:c>
      <x:c r="L28" s="19">
        <x:f>DATE($C$3,10,1)-WEEKDAY(DATE($C$3,10,1),2)+1+9</x:f>
        <x:v>46302</x:v>
      </x:c>
      <x:c r="M28" s="19">
        <x:f>DATE($C$3,10,1)-WEEKDAY(DATE($C$3,10,1),2)+1+10</x:f>
        <x:v>46303</x:v>
      </x:c>
      <x:c r="N28" s="19">
        <x:f>DATE($C$3,10,1)-WEEKDAY(DATE($C$3,10,1),2)+1+11</x:f>
        <x:v>46304</x:v>
      </x:c>
      <x:c r="O28" s="19">
        <x:f>DATE($C$3,10,1)-WEEKDAY(DATE($C$3,10,1),2)+1+12</x:f>
        <x:v>46305</x:v>
      </x:c>
      <x:c r="P28" s="19">
        <x:f>DATE($C$3,10,1)-WEEKDAY(DATE($C$3,10,1),2)+1+13</x:f>
        <x:v>46306</x:v>
      </x:c>
      <x:c r="Q28" s="5" t="n"/>
      <x:c r="R28" s="19">
        <x:f>DATE($C$3,11,1)-WEEKDAY(DATE($C$3,11,1),2)+1+7</x:f>
        <x:v>46328</x:v>
      </x:c>
      <x:c r="S28" s="19">
        <x:f>DATE($C$3,11,1)-WEEKDAY(DATE($C$3,11,1),2)+1+8</x:f>
        <x:v>46329</x:v>
      </x:c>
      <x:c r="T28" s="19">
        <x:f>DATE($C$3,11,1)-WEEKDAY(DATE($C$3,11,1),2)+1+9</x:f>
        <x:v>46330</x:v>
      </x:c>
      <x:c r="U28" s="19">
        <x:f>DATE($C$3,11,1)-WEEKDAY(DATE($C$3,11,1),2)+1+10</x:f>
        <x:v>46331</x:v>
      </x:c>
      <x:c r="V28" s="19">
        <x:f>DATE($C$3,11,1)-WEEKDAY(DATE($C$3,11,1),2)+1+11</x:f>
        <x:v>46332</x:v>
      </x:c>
      <x:c r="W28" s="19">
        <x:f>DATE($C$3,11,1)-WEEKDAY(DATE($C$3,11,1),2)+1+12</x:f>
        <x:v>46333</x:v>
      </x:c>
      <x:c r="X28" s="19">
        <x:f>DATE($C$3,11,1)-WEEKDAY(DATE($C$3,11,1),2)+1+13</x:f>
        <x:v>46334</x:v>
      </x:c>
      <x:c r="Y28" s="5" t="n"/>
      <x:c r="Z28" s="19">
        <x:f>DATE($C$3,12,1)-WEEKDAY(DATE($C$3,12,1),2)+1+7</x:f>
        <x:v>46363</x:v>
      </x:c>
      <x:c r="AA28" s="19">
        <x:f>DATE($C$3,12,1)-WEEKDAY(DATE($C$3,12,1),2)+1+8</x:f>
        <x:v>46364</x:v>
      </x:c>
      <x:c r="AB28" s="19">
        <x:f>DATE($C$3,12,1)-WEEKDAY(DATE($C$3,12,1),2)+1+9</x:f>
        <x:v>46365</x:v>
      </x:c>
      <x:c r="AC28" s="19">
        <x:f>DATE($C$3,12,1)-WEEKDAY(DATE($C$3,12,1),2)+1+10</x:f>
        <x:v>46366</x:v>
      </x:c>
      <x:c r="AD28" s="19">
        <x:f>DATE($C$3,12,1)-WEEKDAY(DATE($C$3,12,1),2)+1+11</x:f>
        <x:v>46367</x:v>
      </x:c>
      <x:c r="AE28" s="19">
        <x:f>DATE($C$3,12,1)-WEEKDAY(DATE($C$3,12,1),2)+1+12</x:f>
        <x:v>46368</x:v>
      </x:c>
      <x:c r="AF28" s="19">
        <x:f>DATE($C$3,12,1)-WEEKDAY(DATE($C$3,12,1),2)+1+13</x:f>
        <x:v>46369</x:v>
      </x:c>
    </x:row>
    <x:row r="29" ht="30" customHeight="1">
      <x:c r="B29" s="19">
        <x:f>DATE($C$3,9,1)-WEEKDAY(DATE($C$3,9,1),2)+1+14</x:f>
        <x:v>46279</x:v>
      </x:c>
      <x:c r="C29" s="19">
        <x:f>DATE($C$3,9,1)-WEEKDAY(DATE($C$3,9,1),2)+1+15</x:f>
        <x:v>46280</x:v>
      </x:c>
      <x:c r="D29" s="19">
        <x:f>DATE($C$3,9,1)-WEEKDAY(DATE($C$3,9,1),2)+1+16</x:f>
        <x:v>46281</x:v>
      </x:c>
      <x:c r="E29" s="19">
        <x:f>DATE($C$3,9,1)-WEEKDAY(DATE($C$3,9,1),2)+1+17</x:f>
        <x:v>46282</x:v>
      </x:c>
      <x:c r="F29" s="19">
        <x:f>DATE($C$3,9,1)-WEEKDAY(DATE($C$3,9,1),2)+1+18</x:f>
        <x:v>46283</x:v>
      </x:c>
      <x:c r="G29" s="19">
        <x:f>DATE($C$3,9,1)-WEEKDAY(DATE($C$3,9,1),2)+1+19</x:f>
        <x:v>46284</x:v>
      </x:c>
      <x:c r="H29" s="19">
        <x:f>DATE($C$3,9,1)-WEEKDAY(DATE($C$3,9,1),2)+1+20</x:f>
        <x:v>46285</x:v>
      </x:c>
      <x:c r="I29" s="5" t="n"/>
      <x:c r="J29" s="19">
        <x:f>DATE($C$3,10,1)-WEEKDAY(DATE($C$3,10,1),2)+1+14</x:f>
        <x:v>46307</x:v>
      </x:c>
      <x:c r="K29" s="19">
        <x:f>DATE($C$3,10,1)-WEEKDAY(DATE($C$3,10,1),2)+1+15</x:f>
        <x:v>46308</x:v>
      </x:c>
      <x:c r="L29" s="19">
        <x:f>DATE($C$3,10,1)-WEEKDAY(DATE($C$3,10,1),2)+1+16</x:f>
        <x:v>46309</x:v>
      </x:c>
      <x:c r="M29" s="19">
        <x:f>DATE($C$3,10,1)-WEEKDAY(DATE($C$3,10,1),2)+1+17</x:f>
        <x:v>46310</x:v>
      </x:c>
      <x:c r="N29" s="19">
        <x:f>DATE($C$3,10,1)-WEEKDAY(DATE($C$3,10,1),2)+1+18</x:f>
        <x:v>46311</x:v>
      </x:c>
      <x:c r="O29" s="19">
        <x:f>DATE($C$3,10,1)-WEEKDAY(DATE($C$3,10,1),2)+1+19</x:f>
        <x:v>46312</x:v>
      </x:c>
      <x:c r="P29" s="19">
        <x:f>DATE($C$3,10,1)-WEEKDAY(DATE($C$3,10,1),2)+1+20</x:f>
        <x:v>46313</x:v>
      </x:c>
      <x:c r="Q29" s="5" t="n"/>
      <x:c r="R29" s="19">
        <x:f>DATE($C$3,11,1)-WEEKDAY(DATE($C$3,11,1),2)+1+14</x:f>
        <x:v>46335</x:v>
      </x:c>
      <x:c r="S29" s="19">
        <x:f>DATE($C$3,11,1)-WEEKDAY(DATE($C$3,11,1),2)+1+15</x:f>
        <x:v>46336</x:v>
      </x:c>
      <x:c r="T29" s="19">
        <x:f>DATE($C$3,11,1)-WEEKDAY(DATE($C$3,11,1),2)+1+16</x:f>
        <x:v>46337</x:v>
      </x:c>
      <x:c r="U29" s="19">
        <x:f>DATE($C$3,11,1)-WEEKDAY(DATE($C$3,11,1),2)+1+17</x:f>
        <x:v>46338</x:v>
      </x:c>
      <x:c r="V29" s="19">
        <x:f>DATE($C$3,11,1)-WEEKDAY(DATE($C$3,11,1),2)+1+18</x:f>
        <x:v>46339</x:v>
      </x:c>
      <x:c r="W29" s="19">
        <x:f>DATE($C$3,11,1)-WEEKDAY(DATE($C$3,11,1),2)+1+19</x:f>
        <x:v>46340</x:v>
      </x:c>
      <x:c r="X29" s="19">
        <x:f>DATE($C$3,11,1)-WEEKDAY(DATE($C$3,11,1),2)+1+20</x:f>
        <x:v>46341</x:v>
      </x:c>
      <x:c r="Y29" s="5" t="n"/>
      <x:c r="Z29" s="19">
        <x:f>DATE($C$3,12,1)-WEEKDAY(DATE($C$3,12,1),2)+1+14</x:f>
        <x:v>46370</x:v>
      </x:c>
      <x:c r="AA29" s="19">
        <x:f>DATE($C$3,12,1)-WEEKDAY(DATE($C$3,12,1),2)+1+15</x:f>
        <x:v>46371</x:v>
      </x:c>
      <x:c r="AB29" s="19">
        <x:f>DATE($C$3,12,1)-WEEKDAY(DATE($C$3,12,1),2)+1+16</x:f>
        <x:v>46372</x:v>
      </x:c>
      <x:c r="AC29" s="19">
        <x:f>DATE($C$3,12,1)-WEEKDAY(DATE($C$3,12,1),2)+1+17</x:f>
        <x:v>46373</x:v>
      </x:c>
      <x:c r="AD29" s="19">
        <x:f>DATE($C$3,12,1)-WEEKDAY(DATE($C$3,12,1),2)+1+18</x:f>
        <x:v>46374</x:v>
      </x:c>
      <x:c r="AE29" s="19">
        <x:f>DATE($C$3,12,1)-WEEKDAY(DATE($C$3,12,1),2)+1+19</x:f>
        <x:v>46375</x:v>
      </x:c>
      <x:c r="AF29" s="19">
        <x:f>DATE($C$3,12,1)-WEEKDAY(DATE($C$3,12,1),2)+1+20</x:f>
        <x:v>46376</x:v>
      </x:c>
    </x:row>
    <x:row r="30" ht="30" customHeight="1">
      <x:c r="B30" s="19">
        <x:f>DATE($C$3,9,1)-WEEKDAY(DATE($C$3,9,1),2)+1+21</x:f>
        <x:v>46286</x:v>
      </x:c>
      <x:c r="C30" s="19">
        <x:f>DATE($C$3,9,1)-WEEKDAY(DATE($C$3,9,1),2)+1+22</x:f>
        <x:v>46287</x:v>
      </x:c>
      <x:c r="D30" s="19">
        <x:f>DATE($C$3,9,1)-WEEKDAY(DATE($C$3,9,1),2)+1+23</x:f>
        <x:v>46288</x:v>
      </x:c>
      <x:c r="E30" s="19">
        <x:f>DATE($C$3,9,1)-WEEKDAY(DATE($C$3,9,1),2)+1+24</x:f>
        <x:v>46289</x:v>
      </x:c>
      <x:c r="F30" s="19">
        <x:f>DATE($C$3,9,1)-WEEKDAY(DATE($C$3,9,1),2)+1+25</x:f>
        <x:v>46290</x:v>
      </x:c>
      <x:c r="G30" s="19">
        <x:f>DATE($C$3,9,1)-WEEKDAY(DATE($C$3,9,1),2)+1+26</x:f>
        <x:v>46291</x:v>
      </x:c>
      <x:c r="H30" s="19">
        <x:f>DATE($C$3,9,1)-WEEKDAY(DATE($C$3,9,1),2)+1+27</x:f>
        <x:v>46292</x:v>
      </x:c>
      <x:c r="I30" s="5" t="n"/>
      <x:c r="J30" s="19">
        <x:f>DATE($C$3,10,1)-WEEKDAY(DATE($C$3,10,1),2)+1+21</x:f>
        <x:v>46314</x:v>
      </x:c>
      <x:c r="K30" s="19">
        <x:f>DATE($C$3,10,1)-WEEKDAY(DATE($C$3,10,1),2)+1+22</x:f>
        <x:v>46315</x:v>
      </x:c>
      <x:c r="L30" s="19">
        <x:f>DATE($C$3,10,1)-WEEKDAY(DATE($C$3,10,1),2)+1+23</x:f>
        <x:v>46316</x:v>
      </x:c>
      <x:c r="M30" s="19">
        <x:f>DATE($C$3,10,1)-WEEKDAY(DATE($C$3,10,1),2)+1+24</x:f>
        <x:v>46317</x:v>
      </x:c>
      <x:c r="N30" s="19">
        <x:f>DATE($C$3,10,1)-WEEKDAY(DATE($C$3,10,1),2)+1+25</x:f>
        <x:v>46318</x:v>
      </x:c>
      <x:c r="O30" s="19">
        <x:f>DATE($C$3,10,1)-WEEKDAY(DATE($C$3,10,1),2)+1+26</x:f>
        <x:v>46319</x:v>
      </x:c>
      <x:c r="P30" s="19">
        <x:f>DATE($C$3,10,1)-WEEKDAY(DATE($C$3,10,1),2)+1+27</x:f>
        <x:v>46320</x:v>
      </x:c>
      <x:c r="Q30" s="5" t="n"/>
      <x:c r="R30" s="19">
        <x:f>DATE($C$3,11,1)-WEEKDAY(DATE($C$3,11,1),2)+1+21</x:f>
        <x:v>46342</x:v>
      </x:c>
      <x:c r="S30" s="19">
        <x:f>DATE($C$3,11,1)-WEEKDAY(DATE($C$3,11,1),2)+1+22</x:f>
        <x:v>46343</x:v>
      </x:c>
      <x:c r="T30" s="19">
        <x:f>DATE($C$3,11,1)-WEEKDAY(DATE($C$3,11,1),2)+1+23</x:f>
        <x:v>46344</x:v>
      </x:c>
      <x:c r="U30" s="19">
        <x:f>DATE($C$3,11,1)-WEEKDAY(DATE($C$3,11,1),2)+1+24</x:f>
        <x:v>46345</x:v>
      </x:c>
      <x:c r="V30" s="19">
        <x:f>DATE($C$3,11,1)-WEEKDAY(DATE($C$3,11,1),2)+1+25</x:f>
        <x:v>46346</x:v>
      </x:c>
      <x:c r="W30" s="19">
        <x:f>DATE($C$3,11,1)-WEEKDAY(DATE($C$3,11,1),2)+1+26</x:f>
        <x:v>46347</x:v>
      </x:c>
      <x:c r="X30" s="19">
        <x:f>DATE($C$3,11,1)-WEEKDAY(DATE($C$3,11,1),2)+1+27</x:f>
        <x:v>46348</x:v>
      </x:c>
      <x:c r="Y30" s="5" t="n"/>
      <x:c r="Z30" s="19">
        <x:f>DATE($C$3,12,1)-WEEKDAY(DATE($C$3,12,1),2)+1+21</x:f>
        <x:v>46377</x:v>
      </x:c>
      <x:c r="AA30" s="19">
        <x:f>DATE($C$3,12,1)-WEEKDAY(DATE($C$3,12,1),2)+1+22</x:f>
        <x:v>46378</x:v>
      </x:c>
      <x:c r="AB30" s="19">
        <x:f>DATE($C$3,12,1)-WEEKDAY(DATE($C$3,12,1),2)+1+23</x:f>
        <x:v>46379</x:v>
      </x:c>
      <x:c r="AC30" s="19">
        <x:f>DATE($C$3,12,1)-WEEKDAY(DATE($C$3,12,1),2)+1+24</x:f>
        <x:v>46380</x:v>
      </x:c>
      <x:c r="AD30" s="19">
        <x:f>DATE($C$3,12,1)-WEEKDAY(DATE($C$3,12,1),2)+1+25</x:f>
        <x:v>46381</x:v>
      </x:c>
      <x:c r="AE30" s="19">
        <x:f>DATE($C$3,12,1)-WEEKDAY(DATE($C$3,12,1),2)+1+26</x:f>
        <x:v>46382</x:v>
      </x:c>
      <x:c r="AF30" s="19">
        <x:f>DATE($C$3,12,1)-WEEKDAY(DATE($C$3,12,1),2)+1+27</x:f>
        <x:v>46383</x:v>
      </x:c>
    </x:row>
    <x:row r="31" ht="30" customHeight="1">
      <x:c r="B31" s="19">
        <x:f>DATE($C$3,9,1)-WEEKDAY(DATE($C$3,9,1),2)+1+28</x:f>
        <x:v>46293</x:v>
      </x:c>
      <x:c r="C31" s="19">
        <x:f>DATE($C$3,9,1)-WEEKDAY(DATE($C$3,9,1),2)+1+29</x:f>
        <x:v>46294</x:v>
      </x:c>
      <x:c r="D31" s="19">
        <x:f>DATE($C$3,9,1)-WEEKDAY(DATE($C$3,9,1),2)+1+30</x:f>
        <x:v>46295</x:v>
      </x:c>
      <x:c r="E31" s="19">
        <x:f>DATE($C$3,9,1)-WEEKDAY(DATE($C$3,9,1),2)+1+31</x:f>
        <x:v>46296</x:v>
      </x:c>
      <x:c r="F31" s="19">
        <x:f>DATE($C$3,9,1)-WEEKDAY(DATE($C$3,9,1),2)+1+32</x:f>
        <x:v>46297</x:v>
      </x:c>
      <x:c r="G31" s="19">
        <x:f>DATE($C$3,9,1)-WEEKDAY(DATE($C$3,9,1),2)+1+33</x:f>
        <x:v>46298</x:v>
      </x:c>
      <x:c r="H31" s="19">
        <x:f>DATE($C$3,9,1)-WEEKDAY(DATE($C$3,9,1),2)+1+34</x:f>
        <x:v>46299</x:v>
      </x:c>
      <x:c r="I31" s="5" t="n"/>
      <x:c r="J31" s="19">
        <x:f>DATE($C$3,10,1)-WEEKDAY(DATE($C$3,10,1),2)+1+28</x:f>
        <x:v>46321</x:v>
      </x:c>
      <x:c r="K31" s="19">
        <x:f>DATE($C$3,10,1)-WEEKDAY(DATE($C$3,10,1),2)+1+29</x:f>
        <x:v>46322</x:v>
      </x:c>
      <x:c r="L31" s="19">
        <x:f>DATE($C$3,10,1)-WEEKDAY(DATE($C$3,10,1),2)+1+30</x:f>
        <x:v>46323</x:v>
      </x:c>
      <x:c r="M31" s="19">
        <x:f>DATE($C$3,10,1)-WEEKDAY(DATE($C$3,10,1),2)+1+31</x:f>
        <x:v>46324</x:v>
      </x:c>
      <x:c r="N31" s="19">
        <x:f>DATE($C$3,10,1)-WEEKDAY(DATE($C$3,10,1),2)+1+32</x:f>
        <x:v>46325</x:v>
      </x:c>
      <x:c r="O31" s="19">
        <x:f>DATE($C$3,10,1)-WEEKDAY(DATE($C$3,10,1),2)+1+33</x:f>
        <x:v>46326</x:v>
      </x:c>
      <x:c r="P31" s="19">
        <x:f>DATE($C$3,10,1)-WEEKDAY(DATE($C$3,10,1),2)+1+34</x:f>
        <x:v>46327</x:v>
      </x:c>
      <x:c r="Q31" s="5" t="n"/>
      <x:c r="R31" s="19">
        <x:f>DATE($C$3,11,1)-WEEKDAY(DATE($C$3,11,1),2)+1+28</x:f>
        <x:v>46349</x:v>
      </x:c>
      <x:c r="S31" s="19">
        <x:f>DATE($C$3,11,1)-WEEKDAY(DATE($C$3,11,1),2)+1+29</x:f>
        <x:v>46350</x:v>
      </x:c>
      <x:c r="T31" s="19">
        <x:f>DATE($C$3,11,1)-WEEKDAY(DATE($C$3,11,1),2)+1+30</x:f>
        <x:v>46351</x:v>
      </x:c>
      <x:c r="U31" s="19">
        <x:f>DATE($C$3,11,1)-WEEKDAY(DATE($C$3,11,1),2)+1+31</x:f>
        <x:v>46352</x:v>
      </x:c>
      <x:c r="V31" s="19">
        <x:f>DATE($C$3,11,1)-WEEKDAY(DATE($C$3,11,1),2)+1+32</x:f>
        <x:v>46353</x:v>
      </x:c>
      <x:c r="W31" s="19">
        <x:f>DATE($C$3,11,1)-WEEKDAY(DATE($C$3,11,1),2)+1+33</x:f>
        <x:v>46354</x:v>
      </x:c>
      <x:c r="X31" s="19">
        <x:f>DATE($C$3,11,1)-WEEKDAY(DATE($C$3,11,1),2)+1+34</x:f>
        <x:v>46355</x:v>
      </x:c>
      <x:c r="Y31" s="5" t="n"/>
      <x:c r="Z31" s="19">
        <x:f>DATE($C$3,12,1)-WEEKDAY(DATE($C$3,12,1),2)+1+28</x:f>
        <x:v>46384</x:v>
      </x:c>
      <x:c r="AA31" s="19">
        <x:f>DATE($C$3,12,1)-WEEKDAY(DATE($C$3,12,1),2)+1+29</x:f>
        <x:v>46385</x:v>
      </x:c>
      <x:c r="AB31" s="19">
        <x:f>DATE($C$3,12,1)-WEEKDAY(DATE($C$3,12,1),2)+1+30</x:f>
        <x:v>46386</x:v>
      </x:c>
      <x:c r="AC31" s="19">
        <x:f>DATE($C$3,12,1)-WEEKDAY(DATE($C$3,12,1),2)+1+31</x:f>
        <x:v>46387</x:v>
      </x:c>
      <x:c r="AD31" s="19">
        <x:f>DATE($C$3,12,1)-WEEKDAY(DATE($C$3,12,1),2)+1+32</x:f>
        <x:v>46388</x:v>
      </x:c>
      <x:c r="AE31" s="19">
        <x:f>DATE($C$3,12,1)-WEEKDAY(DATE($C$3,12,1),2)+1+33</x:f>
        <x:v>46389</x:v>
      </x:c>
      <x:c r="AF31" s="19">
        <x:f>DATE($C$3,12,1)-WEEKDAY(DATE($C$3,12,1),2)+1+34</x:f>
        <x:v>46390</x:v>
      </x:c>
    </x:row>
    <x:row r="32" ht="30" customHeight="1">
      <x:c r="B32" s="19">
        <x:f>DATE($C$3,9,1)-WEEKDAY(DATE($C$3,9,1),2)+1+35</x:f>
        <x:v>46300</x:v>
      </x:c>
      <x:c r="C32" s="19">
        <x:f>DATE($C$3,9,1)-WEEKDAY(DATE($C$3,9,1),2)+1+36</x:f>
        <x:v>46301</x:v>
      </x:c>
      <x:c r="D32" s="19">
        <x:f>DATE($C$3,9,1)-WEEKDAY(DATE($C$3,9,1),2)+1+37</x:f>
        <x:v>46302</x:v>
      </x:c>
      <x:c r="E32" s="19">
        <x:f>DATE($C$3,9,1)-WEEKDAY(DATE($C$3,9,1),2)+1+38</x:f>
        <x:v>46303</x:v>
      </x:c>
      <x:c r="F32" s="19">
        <x:f>DATE($C$3,9,1)-WEEKDAY(DATE($C$3,9,1),2)+1+39</x:f>
        <x:v>46304</x:v>
      </x:c>
      <x:c r="G32" s="19">
        <x:f>DATE($C$3,9,1)-WEEKDAY(DATE($C$3,9,1),2)+1+40</x:f>
        <x:v>46305</x:v>
      </x:c>
      <x:c r="H32" s="19">
        <x:f>DATE($C$3,9,1)-WEEKDAY(DATE($C$3,9,1),2)+1+41</x:f>
        <x:v>46306</x:v>
      </x:c>
      <x:c r="I32" s="5" t="n"/>
      <x:c r="J32" s="19">
        <x:f>DATE($C$3,10,1)-WEEKDAY(DATE($C$3,10,1),2)+1+35</x:f>
        <x:v>46328</x:v>
      </x:c>
      <x:c r="K32" s="19">
        <x:f>DATE($C$3,10,1)-WEEKDAY(DATE($C$3,10,1),2)+1+36</x:f>
        <x:v>46329</x:v>
      </x:c>
      <x:c r="L32" s="19">
        <x:f>DATE($C$3,10,1)-WEEKDAY(DATE($C$3,10,1),2)+1+37</x:f>
        <x:v>46330</x:v>
      </x:c>
      <x:c r="M32" s="19">
        <x:f>DATE($C$3,10,1)-WEEKDAY(DATE($C$3,10,1),2)+1+38</x:f>
        <x:v>46331</x:v>
      </x:c>
      <x:c r="N32" s="19">
        <x:f>DATE($C$3,10,1)-WEEKDAY(DATE($C$3,10,1),2)+1+39</x:f>
        <x:v>46332</x:v>
      </x:c>
      <x:c r="O32" s="19">
        <x:f>DATE($C$3,10,1)-WEEKDAY(DATE($C$3,10,1),2)+1+40</x:f>
        <x:v>46333</x:v>
      </x:c>
      <x:c r="P32" s="19">
        <x:f>DATE($C$3,10,1)-WEEKDAY(DATE($C$3,10,1),2)+1+41</x:f>
        <x:v>46334</x:v>
      </x:c>
      <x:c r="Q32" s="5" t="n"/>
      <x:c r="R32" s="19">
        <x:f>DATE($C$3,11,1)-WEEKDAY(DATE($C$3,11,1),2)+1+35</x:f>
        <x:v>46356</x:v>
      </x:c>
      <x:c r="S32" s="19">
        <x:f>DATE($C$3,11,1)-WEEKDAY(DATE($C$3,11,1),2)+1+36</x:f>
        <x:v>46357</x:v>
      </x:c>
      <x:c r="T32" s="19">
        <x:f>DATE($C$3,11,1)-WEEKDAY(DATE($C$3,11,1),2)+1+37</x:f>
        <x:v>46358</x:v>
      </x:c>
      <x:c r="U32" s="19">
        <x:f>DATE($C$3,11,1)-WEEKDAY(DATE($C$3,11,1),2)+1+38</x:f>
        <x:v>46359</x:v>
      </x:c>
      <x:c r="V32" s="19">
        <x:f>DATE($C$3,11,1)-WEEKDAY(DATE($C$3,11,1),2)+1+39</x:f>
        <x:v>46360</x:v>
      </x:c>
      <x:c r="W32" s="19">
        <x:f>DATE($C$3,11,1)-WEEKDAY(DATE($C$3,11,1),2)+1+40</x:f>
        <x:v>46361</x:v>
      </x:c>
      <x:c r="X32" s="19">
        <x:f>DATE($C$3,11,1)-WEEKDAY(DATE($C$3,11,1),2)+1+41</x:f>
        <x:v>46362</x:v>
      </x:c>
      <x:c r="Y32" s="5" t="n"/>
      <x:c r="Z32" s="19">
        <x:f>DATE($C$3,12,1)-WEEKDAY(DATE($C$3,12,1),2)+1+35</x:f>
        <x:v>46391</x:v>
      </x:c>
      <x:c r="AA32" s="19">
        <x:f>DATE($C$3,12,1)-WEEKDAY(DATE($C$3,12,1),2)+1+36</x:f>
        <x:v>46392</x:v>
      </x:c>
      <x:c r="AB32" s="19">
        <x:f>DATE($C$3,12,1)-WEEKDAY(DATE($C$3,12,1),2)+1+37</x:f>
        <x:v>46393</x:v>
      </x:c>
      <x:c r="AC32" s="19">
        <x:f>DATE($C$3,12,1)-WEEKDAY(DATE($C$3,12,1),2)+1+38</x:f>
        <x:v>46394</x:v>
      </x:c>
      <x:c r="AD32" s="19">
        <x:f>DATE($C$3,12,1)-WEEKDAY(DATE($C$3,12,1),2)+1+39</x:f>
        <x:v>46395</x:v>
      </x:c>
      <x:c r="AE32" s="19">
        <x:f>DATE($C$3,12,1)-WEEKDAY(DATE($C$3,12,1),2)+1+40</x:f>
        <x:v>46396</x:v>
      </x:c>
      <x:c r="AF32" s="19">
        <x:f>DATE($C$3,12,1)-WEEKDAY(DATE($C$3,12,1),2)+1+41</x:f>
        <x:v>46397</x:v>
      </x:c>
    </x:row>
    <x:row r="33" ht="18" customHeight="1">
      <x:c r="B33" s="5" t="n"/>
      <x:c r="C33" s="5" t="n"/>
      <x:c r="D33" s="5" t="n"/>
      <x:c r="E33" s="5" t="n"/>
      <x:c r="F33" s="5" t="n"/>
      <x:c r="G33" s="5" t="n"/>
      <x:c r="H33" s="5" t="n"/>
      <x:c r="I33" s="5" t="n"/>
      <x:c r="J33" s="5" t="n"/>
      <x:c r="K33" s="5" t="n"/>
      <x:c r="L33" s="5" t="n"/>
      <x:c r="M33" s="5" t="n"/>
      <x:c r="N33" s="5" t="n"/>
      <x:c r="O33" s="5" t="n"/>
      <x:c r="P33" s="5" t="n"/>
      <x:c r="Q33" s="5" t="n"/>
      <x:c r="R33" s="5" t="n"/>
      <x:c r="S33" s="5" t="n"/>
      <x:c r="T33" s="5" t="n"/>
      <x:c r="U33" s="5" t="n"/>
      <x:c r="V33" s="5" t="n"/>
      <x:c r="W33" s="5" t="n"/>
      <x:c r="X33" s="5" t="n"/>
      <x:c r="Y33" s="5" t="n"/>
      <x:c r="Z33" s="5" t="n"/>
      <x:c r="AA33" s="5" t="n"/>
      <x:c r="AB33" s="5" t="n"/>
      <x:c r="AC33" s="5" t="n"/>
      <x:c r="AD33" s="5" t="n"/>
      <x:c r="AE33" s="5" t="n"/>
      <x:c r="AF33" s="5" t="n"/>
    </x:row>
    <x:row r="34" ht="18" customHeight="1">
      <x:c r="B34" s="5" t="n"/>
      <x:c r="C34" s="5" t="n"/>
      <x:c r="D34" s="5" t="n"/>
      <x:c r="E34" s="5" t="n"/>
      <x:c r="F34" s="5" t="n"/>
      <x:c r="G34" s="5" t="n"/>
      <x:c r="H34" s="5" t="n"/>
      <x:c r="I34" s="5" t="n"/>
      <x:c r="J34" s="5" t="n"/>
      <x:c r="K34" s="5" t="n"/>
      <x:c r="L34" s="5" t="n"/>
      <x:c r="M34" s="5" t="n"/>
      <x:c r="N34" s="5" t="n"/>
      <x:c r="O34" s="5" t="n"/>
      <x:c r="P34" s="5" t="n"/>
      <x:c r="Q34" s="5" t="n"/>
      <x:c r="R34" s="5" t="n"/>
      <x:c r="S34" s="5" t="n"/>
      <x:c r="T34" s="5" t="n"/>
      <x:c r="U34" s="5" t="n"/>
      <x:c r="V34" s="5" t="n"/>
      <x:c r="W34" s="5" t="n"/>
      <x:c r="X34" s="5" t="n"/>
      <x:c r="Y34" s="5" t="n"/>
      <x:c r="Z34" s="5" t="n"/>
      <x:c r="AA34" s="5" t="n"/>
      <x:c r="AB34" s="5" t="n"/>
      <x:c r="AC34" s="5" t="n"/>
      <x:c r="AD34" s="5" t="n"/>
      <x:c r="AE34" s="5" t="n"/>
      <x:c r="AF34" s="5" t="n"/>
    </x:row>
    <x:row r="35" ht="18" customHeight="1">
      <x:c r="B35" s="5" t="n"/>
      <x:c r="C35" s="5" t="n"/>
      <x:c r="D35" s="5" t="n"/>
      <x:c r="E35" s="5" t="n"/>
      <x:c r="F35" s="5" t="n"/>
      <x:c r="G35" s="5" t="n"/>
      <x:c r="H35" s="5" t="n"/>
      <x:c r="I35" s="5" t="n"/>
      <x:c r="J35" s="5" t="n"/>
      <x:c r="K35" s="5" t="n"/>
      <x:c r="L35" s="5" t="n"/>
      <x:c r="M35" s="5" t="n"/>
      <x:c r="N35" s="5" t="n"/>
      <x:c r="O35" s="5" t="n"/>
      <x:c r="P35" s="5" t="n"/>
      <x:c r="Q35" s="5" t="n"/>
      <x:c r="R35" s="5" t="n"/>
      <x:c r="S35" s="5" t="n"/>
      <x:c r="T35" s="5" t="n"/>
      <x:c r="U35" s="5" t="n"/>
      <x:c r="V35" s="5" t="n"/>
      <x:c r="W35" s="5" t="n"/>
      <x:c r="X35" s="5" t="n"/>
      <x:c r="Y35" s="5" t="n"/>
      <x:c r="Z35" s="5" t="n"/>
      <x:c r="AA35" s="5" t="n"/>
      <x:c r="AB35" s="5" t="n"/>
      <x:c r="AC35" s="5" t="n"/>
      <x:c r="AD35" s="5" t="n"/>
      <x:c r="AE35" s="5" t="n"/>
      <x:c r="AF35" s="5" t="n"/>
    </x:row>
    <x:row r="36" ht="18" customHeight="1">
      <x:c r="B36" s="20" t="inlineStr">
        <x:is>
          <x:t xml:space="preserve">Benutzerdefinierte Termine (editierbar)</x:t>
        </x:is>
      </x:c>
      <x:c r="C36" s="28" t="n"/>
      <x:c r="D36" s="28" t="n"/>
      <x:c r="E36" s="28" t="n"/>
      <x:c r="F36" s="27" t="n"/>
      <x:c r="G36" s="5" t="n"/>
      <x:c r="H36" s="20" t="inlineStr">
        <x:is>
          <x:t xml:space="preserve">Automatische Feiertage</x:t>
        </x:is>
      </x:c>
      <x:c r="I36" s="28" t="n"/>
      <x:c r="J36" s="28" t="n"/>
      <x:c r="K36" s="28" t="n"/>
      <x:c r="L36" s="27" t="n"/>
      <x:c r="M36" s="5" t="n"/>
      <x:c r="N36" s="20" t="inlineStr">
        <x:is>
          <x:t xml:space="preserve">Hinweise</x:t>
        </x:is>
      </x:c>
      <x:c r="O36" s="28" t="n"/>
      <x:c r="P36" s="28" t="n"/>
      <x:c r="Q36" s="28" t="n"/>
      <x:c r="R36" s="28" t="n"/>
      <x:c r="S36" s="28" t="n"/>
      <x:c r="T36" s="28" t="n"/>
      <x:c r="U36" s="28" t="n"/>
      <x:c r="V36" s="28" t="n"/>
      <x:c r="W36" s="28" t="n"/>
      <x:c r="X36" s="28" t="n"/>
      <x:c r="Y36" s="28" t="n"/>
      <x:c r="Z36" s="28" t="n"/>
      <x:c r="AA36" s="28" t="n"/>
      <x:c r="AB36" s="28" t="n"/>
      <x:c r="AC36" s="28" t="n"/>
      <x:c r="AD36" s="28" t="n"/>
      <x:c r="AE36" s="28" t="n"/>
      <x:c r="AF36" s="27" t="n"/>
    </x:row>
    <x:row r="37" ht="18" customHeight="1">
      <x:c r="B37" s="3" t="inlineStr">
        <x:is>
          <x:t xml:space="preserve">Datum</x:t>
        </x:is>
      </x:c>
      <x:c r="C37" s="3" t="inlineStr">
        <x:is>
          <x:t xml:space="preserve">Bezeichnung</x:t>
        </x:is>
      </x:c>
      <x:c r="D37" s="17" t="n"/>
      <x:c r="E37" s="17" t="n"/>
      <x:c r="F37" s="17" t="n"/>
      <x:c r="G37" s="5" t="n"/>
      <x:c r="H37" s="3" t="inlineStr">
        <x:is>
          <x:t xml:space="preserve">Datum</x:t>
        </x:is>
      </x:c>
      <x:c r="I37" s="3" t="inlineStr">
        <x:is>
          <x:t xml:space="preserve">Feiertag</x:t>
        </x:is>
      </x:c>
      <x:c r="J37" s="17" t="n"/>
      <x:c r="K37" s="17" t="n"/>
      <x:c r="L37" s="17" t="n"/>
      <x:c r="M37" s="5" t="n"/>
      <x:c r="N37" s="22" t="inlineStr">
        <x:is>
          <x:t xml:space="preserve">• Änderungen am Jahr in C3 aktualisieren den gesamten Kalender automatisch.</x:t>
        </x:is>
      </x:c>
      <x:c r="O37" s="29" t="n"/>
      <x:c r="P37" s="29" t="n"/>
      <x:c r="Q37" s="29" t="n"/>
      <x:c r="R37" s="29" t="n"/>
      <x:c r="S37" s="29" t="n"/>
      <x:c r="T37" s="29" t="n"/>
      <x:c r="U37" s="29" t="n"/>
      <x:c r="V37" s="29" t="n"/>
      <x:c r="W37" s="29" t="n"/>
      <x:c r="X37" s="29" t="n"/>
      <x:c r="Y37" s="29" t="n"/>
      <x:c r="Z37" s="29" t="n"/>
      <x:c r="AA37" s="29" t="n"/>
      <x:c r="AB37" s="29" t="n"/>
      <x:c r="AC37" s="29" t="n"/>
      <x:c r="AD37" s="29" t="n"/>
      <x:c r="AE37" s="29" t="n"/>
      <x:c r="AF37" s="30" t="n"/>
    </x:row>
    <x:row r="38" ht="18" customHeight="1">
      <x:c r="B38" s="31">
        <x:f>DATE($C$3,1,15)</x:f>
        <x:v>46037</x:v>
      </x:c>
      <x:c r="C38" s="25" t="inlineStr">
        <x:is>
          <x:t xml:space="preserve">Projektstart</x:t>
        </x:is>
      </x:c>
      <x:c r="D38" s="23" t="n"/>
      <x:c r="E38" s="23" t="n"/>
      <x:c r="F38" s="23" t="n"/>
      <x:c r="G38" s="5" t="n"/>
      <x:c r="H38" s="31">
        <x:f>DATE($C$3,1,1)</x:f>
        <x:v>46023</x:v>
      </x:c>
      <x:c r="I38" s="26" t="inlineStr">
        <x:is>
          <x:t xml:space="preserve">Neujahr</x:t>
        </x:is>
      </x:c>
      <x:c r="J38" s="23" t="n"/>
      <x:c r="K38" s="23" t="n"/>
      <x:c r="L38" s="23" t="n"/>
      <x:c r="M38" s="5" t="n"/>
      <x:c r="N38" s="32" t="n"/>
      <x:c r="O38" s="33" t="n"/>
      <x:c r="P38" s="33" t="n"/>
      <x:c r="Q38" s="33" t="n"/>
      <x:c r="R38" s="33" t="n"/>
      <x:c r="S38" s="33" t="n"/>
      <x:c r="T38" s="33" t="n"/>
      <x:c r="U38" s="33" t="n"/>
      <x:c r="V38" s="33" t="n"/>
      <x:c r="W38" s="33" t="n"/>
      <x:c r="X38" s="33" t="n"/>
      <x:c r="Y38" s="33" t="n"/>
      <x:c r="Z38" s="33" t="n"/>
      <x:c r="AA38" s="33" t="n"/>
      <x:c r="AB38" s="33" t="n"/>
      <x:c r="AC38" s="33" t="n"/>
      <x:c r="AD38" s="33" t="n"/>
      <x:c r="AE38" s="33" t="n"/>
      <x:c r="AF38" s="34" t="n"/>
    </x:row>
    <x:row r="39" ht="18" customHeight="1">
      <x:c r="B39" s="31">
        <x:f>DATE($C$3,2,14)</x:f>
        <x:v>46067</x:v>
      </x:c>
      <x:c r="C39" s="25" t="inlineStr">
        <x:is>
          <x:t xml:space="preserve">Teammeeting</x:t>
        </x:is>
      </x:c>
      <x:c r="D39" s="23" t="n"/>
      <x:c r="E39" s="23" t="n"/>
      <x:c r="F39" s="23" t="n"/>
      <x:c r="G39" s="5" t="n"/>
      <x:c r="H39" s="31">
        <x:f>DATE($C$3,5,1)</x:f>
        <x:v>46143</x:v>
      </x:c>
      <x:c r="I39" s="26" t="inlineStr">
        <x:is>
          <x:t xml:space="preserve">Tag der Arbeit</x:t>
        </x:is>
      </x:c>
      <x:c r="J39" s="23" t="n"/>
      <x:c r="K39" s="23" t="n"/>
      <x:c r="L39" s="23" t="n"/>
      <x:c r="M39" s="5" t="n"/>
      <x:c r="N39" s="22" t="inlineStr">
        <x:is>
          <x:t xml:space="preserve">• Die Termine links sind nur Beispiele und können direkt überschrieben werden.</x:t>
        </x:is>
      </x:c>
      <x:c r="O39" s="29" t="n"/>
      <x:c r="P39" s="29" t="n"/>
      <x:c r="Q39" s="29" t="n"/>
      <x:c r="R39" s="29" t="n"/>
      <x:c r="S39" s="29" t="n"/>
      <x:c r="T39" s="29" t="n"/>
      <x:c r="U39" s="29" t="n"/>
      <x:c r="V39" s="29" t="n"/>
      <x:c r="W39" s="29" t="n"/>
      <x:c r="X39" s="29" t="n"/>
      <x:c r="Y39" s="29" t="n"/>
      <x:c r="Z39" s="29" t="n"/>
      <x:c r="AA39" s="29" t="n"/>
      <x:c r="AB39" s="29" t="n"/>
      <x:c r="AC39" s="29" t="n"/>
      <x:c r="AD39" s="29" t="n"/>
      <x:c r="AE39" s="29" t="n"/>
      <x:c r="AF39" s="30" t="n"/>
    </x:row>
    <x:row r="40" ht="18" customHeight="1">
      <x:c r="B40" s="31">
        <x:f>DATE($C$3,3,8)</x:f>
        <x:v>46089</x:v>
      </x:c>
      <x:c r="C40" s="25" t="inlineStr">
        <x:is>
          <x:t xml:space="preserve">Messe / Besuch</x:t>
        </x:is>
      </x:c>
      <x:c r="D40" s="23" t="n"/>
      <x:c r="E40" s="23" t="n"/>
      <x:c r="F40" s="23" t="n"/>
      <x:c r="G40" s="5" t="n"/>
      <x:c r="H40" s="31">
        <x:f>DATE($C$3,10,3)</x:f>
        <x:v>46298</x:v>
      </x:c>
      <x:c r="I40" s="26" t="inlineStr">
        <x:is>
          <x:t xml:space="preserve">Tag der Deutschen Einheit</x:t>
        </x:is>
      </x:c>
      <x:c r="J40" s="23" t="n"/>
      <x:c r="K40" s="23" t="n"/>
      <x:c r="L40" s="23" t="n"/>
      <x:c r="M40" s="5" t="n"/>
      <x:c r="N40" s="32" t="n"/>
      <x:c r="O40" s="33" t="n"/>
      <x:c r="P40" s="33" t="n"/>
      <x:c r="Q40" s="33" t="n"/>
      <x:c r="R40" s="33" t="n"/>
      <x:c r="S40" s="33" t="n"/>
      <x:c r="T40" s="33" t="n"/>
      <x:c r="U40" s="33" t="n"/>
      <x:c r="V40" s="33" t="n"/>
      <x:c r="W40" s="33" t="n"/>
      <x:c r="X40" s="33" t="n"/>
      <x:c r="Y40" s="33" t="n"/>
      <x:c r="Z40" s="33" t="n"/>
      <x:c r="AA40" s="33" t="n"/>
      <x:c r="AB40" s="33" t="n"/>
      <x:c r="AC40" s="33" t="n"/>
      <x:c r="AD40" s="33" t="n"/>
      <x:c r="AE40" s="33" t="n"/>
      <x:c r="AF40" s="34" t="n"/>
    </x:row>
    <x:row r="41" ht="18" customHeight="1">
      <x:c r="B41" s="31">
        <x:f>DATE($C$3,4,22)</x:f>
        <x:v>46134</x:v>
      </x:c>
      <x:c r="C41" s="25" t="inlineStr">
        <x:is>
          <x:t xml:space="preserve">Kundentermin</x:t>
        </x:is>
      </x:c>
      <x:c r="D41" s="23" t="n"/>
      <x:c r="E41" s="23" t="n"/>
      <x:c r="F41" s="23" t="n"/>
      <x:c r="G41" s="5" t="n"/>
      <x:c r="H41" s="31">
        <x:f>DATE($C$3,12,25)</x:f>
        <x:v>46381</x:v>
      </x:c>
      <x:c r="I41" s="26" t="inlineStr">
        <x:is>
          <x:t xml:space="preserve">1. Weihnachtstag</x:t>
        </x:is>
      </x:c>
      <x:c r="J41" s="23" t="n"/>
      <x:c r="K41" s="23" t="n"/>
      <x:c r="L41" s="23" t="n"/>
      <x:c r="M41" s="5" t="n"/>
      <x:c r="N41" s="22" t="inlineStr">
        <x:is>
          <x:t xml:space="preserve">• Wochenenden, feste Feiertage, eigene Termine und der heutige Tag werden farblich markiert.</x:t>
        </x:is>
      </x:c>
      <x:c r="O41" s="29" t="n"/>
      <x:c r="P41" s="29" t="n"/>
      <x:c r="Q41" s="29" t="n"/>
      <x:c r="R41" s="29" t="n"/>
      <x:c r="S41" s="29" t="n"/>
      <x:c r="T41" s="29" t="n"/>
      <x:c r="U41" s="29" t="n"/>
      <x:c r="V41" s="29" t="n"/>
      <x:c r="W41" s="29" t="n"/>
      <x:c r="X41" s="29" t="n"/>
      <x:c r="Y41" s="29" t="n"/>
      <x:c r="Z41" s="29" t="n"/>
      <x:c r="AA41" s="29" t="n"/>
      <x:c r="AB41" s="29" t="n"/>
      <x:c r="AC41" s="29" t="n"/>
      <x:c r="AD41" s="29" t="n"/>
      <x:c r="AE41" s="29" t="n"/>
      <x:c r="AF41" s="30" t="n"/>
    </x:row>
    <x:row r="42" ht="18" customHeight="1">
      <x:c r="B42" s="31">
        <x:f>DATE($C$3,6,5)</x:f>
        <x:v>46178</x:v>
      </x:c>
      <x:c r="C42" s="25" t="inlineStr">
        <x:is>
          <x:t xml:space="preserve">Urlaub beginnt</x:t>
        </x:is>
      </x:c>
      <x:c r="D42" s="23" t="n"/>
      <x:c r="E42" s="23" t="n"/>
      <x:c r="F42" s="23" t="n"/>
      <x:c r="G42" s="5" t="n"/>
      <x:c r="H42" s="31">
        <x:f>DATE($C$3,12,26)</x:f>
        <x:v>46382</x:v>
      </x:c>
      <x:c r="I42" s="26" t="inlineStr">
        <x:is>
          <x:t xml:space="preserve">2. Weihnachtstag</x:t>
        </x:is>
      </x:c>
      <x:c r="J42" s="23" t="n"/>
      <x:c r="K42" s="23" t="n"/>
      <x:c r="L42" s="23" t="n"/>
      <x:c r="M42" s="5" t="n"/>
      <x:c r="N42" s="32" t="n"/>
      <x:c r="O42" s="33" t="n"/>
      <x:c r="P42" s="33" t="n"/>
      <x:c r="Q42" s="33" t="n"/>
      <x:c r="R42" s="33" t="n"/>
      <x:c r="S42" s="33" t="n"/>
      <x:c r="T42" s="33" t="n"/>
      <x:c r="U42" s="33" t="n"/>
      <x:c r="V42" s="33" t="n"/>
      <x:c r="W42" s="33" t="n"/>
      <x:c r="X42" s="33" t="n"/>
      <x:c r="Y42" s="33" t="n"/>
      <x:c r="Z42" s="33" t="n"/>
      <x:c r="AA42" s="33" t="n"/>
      <x:c r="AB42" s="33" t="n"/>
      <x:c r="AC42" s="33" t="n"/>
      <x:c r="AD42" s="33" t="n"/>
      <x:c r="AE42" s="33" t="n"/>
      <x:c r="AF42" s="34" t="n"/>
    </x:row>
    <x:row r="43" ht="18" customHeight="1">
      <x:c r="B43" s="31">
        <x:f>DATE($C$3,8,18)</x:f>
        <x:v>46252</x:v>
      </x:c>
      <x:c r="C43" s="25" t="inlineStr">
        <x:is>
          <x:t xml:space="preserve">Workshop</x:t>
        </x:is>
      </x:c>
      <x:c r="D43" s="23" t="n"/>
      <x:c r="E43" s="23" t="n"/>
      <x:c r="F43" s="23" t="n"/>
      <x:c r="G43" s="5" t="n"/>
      <x:c r="H43" s="5" t="n"/>
      <x:c r="I43" s="5" t="n"/>
      <x:c r="J43" s="5" t="n"/>
      <x:c r="K43" s="5" t="n"/>
      <x:c r="L43" s="5" t="n"/>
      <x:c r="M43" s="5" t="n"/>
      <x:c r="N43" s="22" t="inlineStr">
        <x:is>
          <x:t xml:space="preserve">• Keine Makros, kein Blattschutz, nur Standardfunktionen von Excel.</x:t>
        </x:is>
      </x:c>
      <x:c r="O43" s="29" t="n"/>
      <x:c r="P43" s="29" t="n"/>
      <x:c r="Q43" s="29" t="n"/>
      <x:c r="R43" s="29" t="n"/>
      <x:c r="S43" s="29" t="n"/>
      <x:c r="T43" s="29" t="n"/>
      <x:c r="U43" s="29" t="n"/>
      <x:c r="V43" s="29" t="n"/>
      <x:c r="W43" s="29" t="n"/>
      <x:c r="X43" s="29" t="n"/>
      <x:c r="Y43" s="29" t="n"/>
      <x:c r="Z43" s="29" t="n"/>
      <x:c r="AA43" s="29" t="n"/>
      <x:c r="AB43" s="29" t="n"/>
      <x:c r="AC43" s="29" t="n"/>
      <x:c r="AD43" s="29" t="n"/>
      <x:c r="AE43" s="29" t="n"/>
      <x:c r="AF43" s="30" t="n"/>
    </x:row>
    <x:row r="44" ht="18" customHeight="1">
      <x:c r="B44" s="31">
        <x:f>DATE($C$3,9,30)</x:f>
        <x:v>46295</x:v>
      </x:c>
      <x:c r="C44" s="25" t="inlineStr">
        <x:is>
          <x:t xml:space="preserve">Quartalsreview</x:t>
        </x:is>
      </x:c>
      <x:c r="D44" s="23" t="n"/>
      <x:c r="E44" s="23" t="n"/>
      <x:c r="F44" s="23" t="n"/>
      <x:c r="G44" s="5" t="n"/>
      <x:c r="H44" s="5" t="n"/>
      <x:c r="I44" s="5" t="n"/>
      <x:c r="J44" s="5" t="n"/>
      <x:c r="K44" s="5" t="n"/>
      <x:c r="L44" s="5" t="n"/>
      <x:c r="M44" s="5" t="n"/>
      <x:c r="N44" s="32" t="n"/>
      <x:c r="O44" s="33" t="n"/>
      <x:c r="P44" s="33" t="n"/>
      <x:c r="Q44" s="33" t="n"/>
      <x:c r="R44" s="33" t="n"/>
      <x:c r="S44" s="33" t="n"/>
      <x:c r="T44" s="33" t="n"/>
      <x:c r="U44" s="33" t="n"/>
      <x:c r="V44" s="33" t="n"/>
      <x:c r="W44" s="33" t="n"/>
      <x:c r="X44" s="33" t="n"/>
      <x:c r="Y44" s="33" t="n"/>
      <x:c r="Z44" s="33" t="n"/>
      <x:c r="AA44" s="33" t="n"/>
      <x:c r="AB44" s="33" t="n"/>
      <x:c r="AC44" s="33" t="n"/>
      <x:c r="AD44" s="33" t="n"/>
      <x:c r="AE44" s="33" t="n"/>
      <x:c r="AF44" s="34" t="n"/>
    </x:row>
    <x:row r="45" ht="18" customHeight="1">
      <x:c r="B45" s="31">
        <x:f>DATE($C$3,11,12)</x:f>
        <x:v>46338</x:v>
      </x:c>
      <x:c r="C45" s="25" t="inlineStr">
        <x:is>
          <x:t xml:space="preserve">Präsentation</x:t>
        </x:is>
      </x:c>
      <x:c r="D45" s="23" t="n"/>
      <x:c r="E45" s="23" t="n"/>
      <x:c r="F45" s="23" t="n"/>
      <x:c r="G45" s="5" t="n"/>
      <x:c r="H45" s="5" t="n"/>
      <x:c r="I45" s="5" t="n"/>
      <x:c r="J45" s="5" t="n"/>
      <x:c r="K45" s="5" t="n"/>
      <x:c r="L45" s="5" t="n"/>
      <x:c r="M45" s="5" t="n"/>
      <x:c r="N45" s="5" t="n"/>
      <x:c r="O45" s="5" t="n"/>
      <x:c r="P45" s="5" t="n"/>
      <x:c r="Q45" s="5" t="n"/>
      <x:c r="R45" s="5" t="n"/>
      <x:c r="S45" s="5" t="n"/>
      <x:c r="T45" s="5" t="n"/>
      <x:c r="U45" s="5" t="n"/>
      <x:c r="V45" s="5" t="n"/>
      <x:c r="W45" s="5" t="n"/>
      <x:c r="X45" s="5" t="n"/>
      <x:c r="Y45" s="5" t="n"/>
      <x:c r="Z45" s="5" t="n"/>
      <x:c r="AA45" s="5" t="n"/>
      <x:c r="AB45" s="5" t="n"/>
      <x:c r="AC45" s="5" t="n"/>
      <x:c r="AD45" s="5" t="n"/>
      <x:c r="AE45" s="5" t="n"/>
      <x:c r="AF45" s="5" t="n"/>
    </x:row>
    <x:row r="46" ht="18" customHeight="1">
      <x:c r="B46" s="31" t="n"/>
      <x:c r="C46" s="25" t="n"/>
      <x:c r="D46" s="23" t="n"/>
      <x:c r="E46" s="23" t="n"/>
      <x:c r="F46" s="23" t="n"/>
      <x:c r="G46" s="5" t="n"/>
      <x:c r="H46" s="5" t="n"/>
      <x:c r="I46" s="5" t="n"/>
      <x:c r="J46" s="5" t="n"/>
      <x:c r="K46" s="5" t="n"/>
      <x:c r="L46" s="5" t="n"/>
      <x:c r="M46" s="5" t="n"/>
      <x:c r="N46" s="5" t="n"/>
      <x:c r="O46" s="5" t="n"/>
      <x:c r="P46" s="5" t="n"/>
      <x:c r="Q46" s="5" t="n"/>
      <x:c r="R46" s="5" t="n"/>
      <x:c r="S46" s="5" t="n"/>
      <x:c r="T46" s="5" t="n"/>
      <x:c r="U46" s="5" t="n"/>
      <x:c r="V46" s="5" t="n"/>
      <x:c r="W46" s="5" t="n"/>
      <x:c r="X46" s="5" t="n"/>
      <x:c r="Y46" s="5" t="n"/>
      <x:c r="Z46" s="5" t="n"/>
      <x:c r="AA46" s="5" t="n"/>
      <x:c r="AB46" s="5" t="n"/>
      <x:c r="AC46" s="5" t="n"/>
      <x:c r="AD46" s="5" t="n"/>
      <x:c r="AE46" s="5" t="n"/>
      <x:c r="AF46" s="5" t="n"/>
    </x:row>
    <x:row r="47" ht="18" customHeight="1">
      <x:c r="B47" s="31" t="n"/>
      <x:c r="C47" s="25" t="n"/>
      <x:c r="D47" s="23" t="n"/>
      <x:c r="E47" s="23" t="n"/>
      <x:c r="F47" s="23" t="n"/>
      <x:c r="G47" s="5" t="n"/>
      <x:c r="H47" s="5" t="n"/>
      <x:c r="I47" s="5" t="n"/>
      <x:c r="J47" s="5" t="n"/>
      <x:c r="K47" s="5" t="n"/>
      <x:c r="L47" s="5" t="n"/>
      <x:c r="M47" s="5" t="n"/>
      <x:c r="N47" s="5" t="n"/>
      <x:c r="O47" s="5" t="n"/>
      <x:c r="P47" s="5" t="n"/>
      <x:c r="Q47" s="5" t="n"/>
      <x:c r="R47" s="5" t="n"/>
      <x:c r="S47" s="5" t="n"/>
      <x:c r="T47" s="5" t="n"/>
      <x:c r="U47" s="5" t="n"/>
      <x:c r="V47" s="5" t="n"/>
      <x:c r="W47" s="5" t="n"/>
      <x:c r="X47" s="5" t="n"/>
      <x:c r="Y47" s="5" t="n"/>
      <x:c r="Z47" s="5" t="n"/>
      <x:c r="AA47" s="5" t="n"/>
      <x:c r="AB47" s="5" t="n"/>
      <x:c r="AC47" s="5" t="n"/>
      <x:c r="AD47" s="5" t="n"/>
      <x:c r="AE47" s="5" t="n"/>
      <x:c r="AF47" s="5" t="n"/>
    </x:row>
    <x:row r="48" ht="18" customHeight="1">
      <x:c r="B48" s="31" t="n"/>
      <x:c r="C48" s="25" t="n"/>
      <x:c r="D48" s="23" t="n"/>
      <x:c r="E48" s="23" t="n"/>
      <x:c r="F48" s="23" t="n"/>
      <x:c r="G48" s="5" t="n"/>
      <x:c r="H48" s="5" t="n"/>
      <x:c r="I48" s="5" t="n"/>
      <x:c r="J48" s="5" t="n"/>
      <x:c r="K48" s="5" t="n"/>
      <x:c r="L48" s="5" t="n"/>
      <x:c r="M48" s="5" t="n"/>
      <x:c r="N48" s="5" t="n"/>
      <x:c r="O48" s="5" t="n"/>
      <x:c r="P48" s="5" t="n"/>
      <x:c r="Q48" s="5" t="n"/>
      <x:c r="R48" s="5" t="n"/>
      <x:c r="S48" s="5" t="n"/>
      <x:c r="T48" s="5" t="n"/>
      <x:c r="U48" s="5" t="n"/>
      <x:c r="V48" s="5" t="n"/>
      <x:c r="W48" s="5" t="n"/>
      <x:c r="X48" s="5" t="n"/>
      <x:c r="Y48" s="5" t="n"/>
      <x:c r="Z48" s="5" t="n"/>
      <x:c r="AA48" s="5" t="n"/>
      <x:c r="AB48" s="5" t="n"/>
      <x:c r="AC48" s="5" t="n"/>
      <x:c r="AD48" s="5" t="n"/>
      <x:c r="AE48" s="5" t="n"/>
      <x:c r="AF48" s="5" t="n"/>
    </x:row>
    <x:row r="49" ht="18" customHeight="1">
      <x:c r="B49" s="31" t="n"/>
      <x:c r="C49" s="25" t="n"/>
      <x:c r="D49" s="23" t="n"/>
      <x:c r="E49" s="23" t="n"/>
      <x:c r="F49" s="23" t="n"/>
      <x:c r="G49" s="5" t="n"/>
      <x:c r="H49" s="5" t="n"/>
      <x:c r="I49" s="5" t="n"/>
      <x:c r="J49" s="5" t="n"/>
      <x:c r="K49" s="5" t="n"/>
      <x:c r="L49" s="5" t="n"/>
      <x:c r="M49" s="5" t="n"/>
      <x:c r="N49" s="5" t="n"/>
      <x:c r="O49" s="5" t="n"/>
      <x:c r="P49" s="5" t="n"/>
      <x:c r="Q49" s="5" t="n"/>
      <x:c r="R49" s="5" t="n"/>
      <x:c r="S49" s="5" t="n"/>
      <x:c r="T49" s="5" t="n"/>
      <x:c r="U49" s="5" t="n"/>
      <x:c r="V49" s="5" t="n"/>
      <x:c r="W49" s="5" t="n"/>
      <x:c r="X49" s="5" t="n"/>
      <x:c r="Y49" s="5" t="n"/>
      <x:c r="Z49" s="5" t="n"/>
      <x:c r="AA49" s="5" t="n"/>
      <x:c r="AB49" s="5" t="n"/>
      <x:c r="AC49" s="5" t="n"/>
      <x:c r="AD49" s="5" t="n"/>
      <x:c r="AE49" s="5" t="n"/>
      <x:c r="AF49" s="5" t="n"/>
    </x:row>
    <x:row r="50" ht="18" customHeight="1">
      <x:c r="B50" s="31" t="n"/>
      <x:c r="C50" s="25" t="n"/>
      <x:c r="D50" s="23" t="n"/>
      <x:c r="E50" s="23" t="n"/>
      <x:c r="F50" s="23" t="n"/>
      <x:c r="G50" s="5" t="n"/>
      <x:c r="H50" s="5" t="n"/>
      <x:c r="I50" s="5" t="n"/>
      <x:c r="J50" s="5" t="n"/>
      <x:c r="K50" s="5" t="n"/>
      <x:c r="L50" s="5" t="n"/>
      <x:c r="M50" s="5" t="n"/>
      <x:c r="N50" s="5" t="n"/>
      <x:c r="O50" s="5" t="n"/>
      <x:c r="P50" s="5" t="n"/>
      <x:c r="Q50" s="5" t="n"/>
      <x:c r="R50" s="5" t="n"/>
      <x:c r="S50" s="5" t="n"/>
      <x:c r="T50" s="5" t="n"/>
      <x:c r="U50" s="5" t="n"/>
      <x:c r="V50" s="5" t="n"/>
      <x:c r="W50" s="5" t="n"/>
      <x:c r="X50" s="5" t="n"/>
      <x:c r="Y50" s="5" t="n"/>
      <x:c r="Z50" s="5" t="n"/>
      <x:c r="AA50" s="5" t="n"/>
      <x:c r="AB50" s="5" t="n"/>
      <x:c r="AC50" s="5" t="n"/>
      <x:c r="AD50" s="5" t="n"/>
      <x:c r="AE50" s="5" t="n"/>
      <x:c r="AF50" s="5" t="n"/>
    </x:row>
    <x:row r="51" ht="18" customHeight="1">
      <x:c r="B51" s="31" t="n"/>
      <x:c r="C51" s="25" t="n"/>
      <x:c r="D51" s="23" t="n"/>
      <x:c r="E51" s="23" t="n"/>
      <x:c r="F51" s="23" t="n"/>
      <x:c r="G51" s="5" t="n"/>
      <x:c r="H51" s="5" t="n"/>
      <x:c r="I51" s="5" t="n"/>
      <x:c r="J51" s="5" t="n"/>
      <x:c r="K51" s="5" t="n"/>
      <x:c r="L51" s="5" t="n"/>
      <x:c r="M51" s="5" t="n"/>
      <x:c r="N51" s="5" t="n"/>
      <x:c r="O51" s="5" t="n"/>
      <x:c r="P51" s="5" t="n"/>
      <x:c r="Q51" s="5" t="n"/>
      <x:c r="R51" s="5" t="n"/>
      <x:c r="S51" s="5" t="n"/>
      <x:c r="T51" s="5" t="n"/>
      <x:c r="U51" s="5" t="n"/>
      <x:c r="V51" s="5" t="n"/>
      <x:c r="W51" s="5" t="n"/>
      <x:c r="X51" s="5" t="n"/>
      <x:c r="Y51" s="5" t="n"/>
      <x:c r="Z51" s="5" t="n"/>
      <x:c r="AA51" s="5" t="n"/>
      <x:c r="AB51" s="5" t="n"/>
      <x:c r="AC51" s="5" t="n"/>
      <x:c r="AD51" s="5" t="n"/>
      <x:c r="AE51" s="5" t="n"/>
      <x:c r="AF51" s="5" t="n"/>
    </x:row>
    <x:row r="52" ht="18" customHeight="1">
      <x:c r="B52" s="31" t="n"/>
      <x:c r="C52" s="25" t="n"/>
      <x:c r="D52" s="23" t="n"/>
      <x:c r="E52" s="23" t="n"/>
      <x:c r="F52" s="23" t="n"/>
      <x:c r="G52" s="5" t="n"/>
      <x:c r="H52" s="5" t="n"/>
      <x:c r="I52" s="5" t="n"/>
      <x:c r="J52" s="5" t="n"/>
      <x:c r="K52" s="5" t="n"/>
      <x:c r="L52" s="5" t="n"/>
      <x:c r="M52" s="5" t="n"/>
      <x:c r="N52" s="5" t="n"/>
      <x:c r="O52" s="5" t="n"/>
      <x:c r="P52" s="5" t="n"/>
      <x:c r="Q52" s="5" t="n"/>
      <x:c r="R52" s="5" t="n"/>
      <x:c r="S52" s="5" t="n"/>
      <x:c r="T52" s="5" t="n"/>
      <x:c r="U52" s="5" t="n"/>
      <x:c r="V52" s="5" t="n"/>
      <x:c r="W52" s="5" t="n"/>
      <x:c r="X52" s="5" t="n"/>
      <x:c r="Y52" s="5" t="n"/>
      <x:c r="Z52" s="5" t="n"/>
      <x:c r="AA52" s="5" t="n"/>
      <x:c r="AB52" s="5" t="n"/>
      <x:c r="AC52" s="5" t="n"/>
      <x:c r="AD52" s="5" t="n"/>
      <x:c r="AE52" s="5" t="n"/>
      <x:c r="AF52" s="5" t="n"/>
    </x:row>
    <x:row r="53" ht="18" customHeight="1">
      <x:c r="B53" s="5" t="n"/>
      <x:c r="C53" s="5" t="n"/>
      <x:c r="D53" s="5" t="n"/>
      <x:c r="E53" s="5" t="n"/>
      <x:c r="F53" s="5" t="n"/>
      <x:c r="G53" s="5" t="n"/>
      <x:c r="H53" s="5" t="n"/>
      <x:c r="I53" s="5" t="n"/>
      <x:c r="J53" s="5" t="n"/>
      <x:c r="K53" s="5" t="n"/>
      <x:c r="L53" s="5" t="n"/>
      <x:c r="M53" s="5" t="n"/>
      <x:c r="N53" s="5" t="n"/>
      <x:c r="O53" s="5" t="n"/>
      <x:c r="P53" s="5" t="n"/>
      <x:c r="Q53" s="5" t="n"/>
      <x:c r="R53" s="5" t="n"/>
      <x:c r="S53" s="5" t="n"/>
      <x:c r="T53" s="5" t="n"/>
      <x:c r="U53" s="5" t="n"/>
      <x:c r="V53" s="5" t="n"/>
      <x:c r="W53" s="5" t="n"/>
      <x:c r="X53" s="5" t="n"/>
      <x:c r="Y53" s="5" t="n"/>
      <x:c r="Z53" s="5" t="n"/>
      <x:c r="AA53" s="5" t="n"/>
      <x:c r="AB53" s="5" t="n"/>
      <x:c r="AC53" s="5" t="n"/>
      <x:c r="AD53" s="5" t="n"/>
      <x:c r="AE53" s="5" t="n"/>
      <x:c r="AF53" s="5" t="n"/>
    </x:row>
  </x:sheetData>
  <x:mergeCells>
    <x:mergeCell ref="AD3:AE3"/>
    <x:mergeCell ref="C52:F52"/>
    <x:mergeCell ref="Y3:AC3"/>
    <x:mergeCell ref="C39:F39"/>
    <x:mergeCell ref="I38:L38"/>
    <x:mergeCell ref="C37:F37"/>
    <x:mergeCell ref="N41:AF42"/>
    <x:mergeCell ref="I40:L40"/>
    <x:mergeCell ref="AF3:AF3"/>
    <x:mergeCell ref="B4:H4"/>
    <x:mergeCell ref="B16:H16"/>
    <x:mergeCell ref="N43:AF44"/>
    <x:mergeCell ref="B25:H25"/>
    <x:mergeCell ref="W3:X3"/>
    <x:mergeCell ref="C45:F45"/>
    <x:mergeCell ref="N39:AF40"/>
    <x:mergeCell ref="L3:O3"/>
    <x:mergeCell ref="R16:X16"/>
    <x:mergeCell ref="Z25:AF25"/>
    <x:mergeCell ref="R25:X25"/>
    <x:mergeCell ref="C41:F41"/>
    <x:mergeCell ref="C47:F47"/>
    <x:mergeCell ref="C50:F50"/>
    <x:mergeCell ref="C44:F44"/>
    <x:mergeCell ref="I37:L37"/>
    <x:mergeCell ref="P3:Q3"/>
    <x:mergeCell ref="B2:AF2"/>
    <x:mergeCell ref="C43:F43"/>
    <x:mergeCell ref="C46:F46"/>
    <x:mergeCell ref="B1:AF1"/>
    <x:mergeCell ref="B36:F36"/>
    <x:mergeCell ref="C51:F51"/>
    <x:mergeCell ref="C48:F48"/>
    <x:mergeCell ref="I39:L39"/>
    <x:mergeCell ref="I42:L42"/>
    <x:mergeCell ref="C38:F38"/>
    <x:mergeCell ref="N37:AF38"/>
    <x:mergeCell ref="C49:F49"/>
    <x:mergeCell ref="N36:AF36"/>
    <x:mergeCell ref="H36:L36"/>
    <x:mergeCell ref="B7:H7"/>
    <x:mergeCell ref="C42:F42"/>
    <x:mergeCell ref="R3:V3"/>
    <x:mergeCell ref="Z7:AF7"/>
    <x:mergeCell ref="R7:X7"/>
    <x:mergeCell ref="Z16:AF16"/>
    <x:mergeCell ref="I41:L41"/>
    <x:mergeCell ref="C40:F40"/>
    <x:mergeCell ref="J3:K3"/>
    <x:mergeCell ref="J7:P7"/>
    <x:mergeCell ref="J16:P16"/>
    <x:mergeCell ref="J25:P25"/>
  </x:mergeCells>
  <x:conditionalFormatting sqref="B9:H14">
    <x:cfRule type="expression" dxfId="0" priority="1">
      <x:formula>MONTH(B9)&lt;&gt;1</x:formula>
    </x:cfRule>
    <x:cfRule type="expression" dxfId="1" priority="2">
      <x:formula>B9=TODAY()</x:formula>
    </x:cfRule>
    <x:cfRule type="expression" dxfId="2" priority="3">
      <x:formula>OR(B9=DATE($C$3,1,1),B9=DATE($C$3,5,1),B9=DATE($C$3,10,3),B9=DATE($C$3,12,25),B9=DATE($C$3,12,26))</x:formula>
    </x:cfRule>
    <x:cfRule type="expression" dxfId="3" priority="4">
      <x:formula>COUNTIF($B$38:$B$52,B9)&gt;0</x:formula>
    </x:cfRule>
    <x:cfRule type="expression" dxfId="4" priority="5">
      <x:formula>AND(MONTH(B9)=1,WEEKDAY(B9,2)&gt;5)</x:formula>
    </x:cfRule>
  </x:conditionalFormatting>
  <x:conditionalFormatting sqref="J9:P14">
    <x:cfRule type="expression" dxfId="0" priority="6">
      <x:formula>MONTH(J9)&lt;&gt;2</x:formula>
    </x:cfRule>
    <x:cfRule type="expression" dxfId="1" priority="7">
      <x:formula>J9=TODAY()</x:formula>
    </x:cfRule>
    <x:cfRule type="expression" dxfId="2" priority="8">
      <x:formula>OR(J9=DATE($C$3,1,1),J9=DATE($C$3,5,1),J9=DATE($C$3,10,3),J9=DATE($C$3,12,25),J9=DATE($C$3,12,26))</x:formula>
    </x:cfRule>
    <x:cfRule type="expression" dxfId="3" priority="9">
      <x:formula>COUNTIF($B$38:$B$52,J9)&gt;0</x:formula>
    </x:cfRule>
    <x:cfRule type="expression" dxfId="4" priority="10">
      <x:formula>AND(MONTH(J9)=2,WEEKDAY(J9,2)&gt;5)</x:formula>
    </x:cfRule>
  </x:conditionalFormatting>
  <x:conditionalFormatting sqref="R9:X14">
    <x:cfRule type="expression" dxfId="0" priority="11">
      <x:formula>MONTH(R9)&lt;&gt;3</x:formula>
    </x:cfRule>
    <x:cfRule type="expression" dxfId="1" priority="12">
      <x:formula>R9=TODAY()</x:formula>
    </x:cfRule>
    <x:cfRule type="expression" dxfId="2" priority="13">
      <x:formula>OR(R9=DATE($C$3,1,1),R9=DATE($C$3,5,1),R9=DATE($C$3,10,3),R9=DATE($C$3,12,25),R9=DATE($C$3,12,26))</x:formula>
    </x:cfRule>
    <x:cfRule type="expression" dxfId="3" priority="14">
      <x:formula>COUNTIF($B$38:$B$52,R9)&gt;0</x:formula>
    </x:cfRule>
    <x:cfRule type="expression" dxfId="4" priority="15">
      <x:formula>AND(MONTH(R9)=3,WEEKDAY(R9,2)&gt;5)</x:formula>
    </x:cfRule>
  </x:conditionalFormatting>
  <x:conditionalFormatting sqref="Z9:AF14">
    <x:cfRule type="expression" dxfId="0" priority="16">
      <x:formula>MONTH(Z9)&lt;&gt;4</x:formula>
    </x:cfRule>
    <x:cfRule type="expression" dxfId="1" priority="17">
      <x:formula>Z9=TODAY()</x:formula>
    </x:cfRule>
    <x:cfRule type="expression" dxfId="2" priority="18">
      <x:formula>OR(Z9=DATE($C$3,1,1),Z9=DATE($C$3,5,1),Z9=DATE($C$3,10,3),Z9=DATE($C$3,12,25),Z9=DATE($C$3,12,26))</x:formula>
    </x:cfRule>
    <x:cfRule type="expression" dxfId="3" priority="19">
      <x:formula>COUNTIF($B$38:$B$52,Z9)&gt;0</x:formula>
    </x:cfRule>
    <x:cfRule type="expression" dxfId="4" priority="20">
      <x:formula>AND(MONTH(Z9)=4,WEEKDAY(Z9,2)&gt;5)</x:formula>
    </x:cfRule>
  </x:conditionalFormatting>
  <x:conditionalFormatting sqref="B18:H23">
    <x:cfRule type="expression" dxfId="0" priority="21">
      <x:formula>MONTH(B18)&lt;&gt;5</x:formula>
    </x:cfRule>
    <x:cfRule type="expression" dxfId="1" priority="22">
      <x:formula>B18=TODAY()</x:formula>
    </x:cfRule>
    <x:cfRule type="expression" dxfId="2" priority="23">
      <x:formula>OR(B18=DATE($C$3,1,1),B18=DATE($C$3,5,1),B18=DATE($C$3,10,3),B18=DATE($C$3,12,25),B18=DATE($C$3,12,26))</x:formula>
    </x:cfRule>
    <x:cfRule type="expression" dxfId="3" priority="24">
      <x:formula>COUNTIF($B$38:$B$52,B18)&gt;0</x:formula>
    </x:cfRule>
    <x:cfRule type="expression" dxfId="4" priority="25">
      <x:formula>AND(MONTH(B18)=5,WEEKDAY(B18,2)&gt;5)</x:formula>
    </x:cfRule>
  </x:conditionalFormatting>
  <x:conditionalFormatting sqref="J18:P23">
    <x:cfRule type="expression" dxfId="0" priority="26">
      <x:formula>MONTH(J18)&lt;&gt;6</x:formula>
    </x:cfRule>
    <x:cfRule type="expression" dxfId="1" priority="27">
      <x:formula>J18=TODAY()</x:formula>
    </x:cfRule>
    <x:cfRule type="expression" dxfId="2" priority="28">
      <x:formula>OR(J18=DATE($C$3,1,1),J18=DATE($C$3,5,1),J18=DATE($C$3,10,3),J18=DATE($C$3,12,25),J18=DATE($C$3,12,26))</x:formula>
    </x:cfRule>
    <x:cfRule type="expression" dxfId="3" priority="29">
      <x:formula>COUNTIF($B$38:$B$52,J18)&gt;0</x:formula>
    </x:cfRule>
    <x:cfRule type="expression" dxfId="4" priority="30">
      <x:formula>AND(MONTH(J18)=6,WEEKDAY(J18,2)&gt;5)</x:formula>
    </x:cfRule>
  </x:conditionalFormatting>
  <x:conditionalFormatting sqref="R18:X23">
    <x:cfRule type="expression" dxfId="0" priority="31">
      <x:formula>MONTH(R18)&lt;&gt;7</x:formula>
    </x:cfRule>
    <x:cfRule type="expression" dxfId="1" priority="32">
      <x:formula>R18=TODAY()</x:formula>
    </x:cfRule>
    <x:cfRule type="expression" dxfId="2" priority="33">
      <x:formula>OR(R18=DATE($C$3,1,1),R18=DATE($C$3,5,1),R18=DATE($C$3,10,3),R18=DATE($C$3,12,25),R18=DATE($C$3,12,26))</x:formula>
    </x:cfRule>
    <x:cfRule type="expression" dxfId="3" priority="34">
      <x:formula>COUNTIF($B$38:$B$52,R18)&gt;0</x:formula>
    </x:cfRule>
    <x:cfRule type="expression" dxfId="4" priority="35">
      <x:formula>AND(MONTH(R18)=7,WEEKDAY(R18,2)&gt;5)</x:formula>
    </x:cfRule>
  </x:conditionalFormatting>
  <x:conditionalFormatting sqref="Z18:AF23">
    <x:cfRule type="expression" dxfId="0" priority="36">
      <x:formula>MONTH(Z18)&lt;&gt;8</x:formula>
    </x:cfRule>
    <x:cfRule type="expression" dxfId="1" priority="37">
      <x:formula>Z18=TODAY()</x:formula>
    </x:cfRule>
    <x:cfRule type="expression" dxfId="2" priority="38">
      <x:formula>OR(Z18=DATE($C$3,1,1),Z18=DATE($C$3,5,1),Z18=DATE($C$3,10,3),Z18=DATE($C$3,12,25),Z18=DATE($C$3,12,26))</x:formula>
    </x:cfRule>
    <x:cfRule type="expression" dxfId="3" priority="39">
      <x:formula>COUNTIF($B$38:$B$52,Z18)&gt;0</x:formula>
    </x:cfRule>
    <x:cfRule type="expression" dxfId="4" priority="40">
      <x:formula>AND(MONTH(Z18)=8,WEEKDAY(Z18,2)&gt;5)</x:formula>
    </x:cfRule>
  </x:conditionalFormatting>
  <x:conditionalFormatting sqref="B27:H32">
    <x:cfRule type="expression" dxfId="0" priority="41">
      <x:formula>MONTH(B27)&lt;&gt;9</x:formula>
    </x:cfRule>
    <x:cfRule type="expression" dxfId="1" priority="42">
      <x:formula>B27=TODAY()</x:formula>
    </x:cfRule>
    <x:cfRule type="expression" dxfId="2" priority="43">
      <x:formula>OR(B27=DATE($C$3,1,1),B27=DATE($C$3,5,1),B27=DATE($C$3,10,3),B27=DATE($C$3,12,25),B27=DATE($C$3,12,26))</x:formula>
    </x:cfRule>
    <x:cfRule type="expression" dxfId="3" priority="44">
      <x:formula>COUNTIF($B$38:$B$52,B27)&gt;0</x:formula>
    </x:cfRule>
    <x:cfRule type="expression" dxfId="4" priority="45">
      <x:formula>AND(MONTH(B27)=9,WEEKDAY(B27,2)&gt;5)</x:formula>
    </x:cfRule>
  </x:conditionalFormatting>
  <x:conditionalFormatting sqref="J27:P32">
    <x:cfRule type="expression" dxfId="0" priority="46">
      <x:formula>MONTH(J27)&lt;&gt;10</x:formula>
    </x:cfRule>
    <x:cfRule type="expression" dxfId="1" priority="47">
      <x:formula>J27=TODAY()</x:formula>
    </x:cfRule>
    <x:cfRule type="expression" dxfId="2" priority="48">
      <x:formula>OR(J27=DATE($C$3,1,1),J27=DATE($C$3,5,1),J27=DATE($C$3,10,3),J27=DATE($C$3,12,25),J27=DATE($C$3,12,26))</x:formula>
    </x:cfRule>
    <x:cfRule type="expression" dxfId="3" priority="49">
      <x:formula>COUNTIF($B$38:$B$52,J27)&gt;0</x:formula>
    </x:cfRule>
    <x:cfRule type="expression" dxfId="4" priority="50">
      <x:formula>AND(MONTH(J27)=10,WEEKDAY(J27,2)&gt;5)</x:formula>
    </x:cfRule>
  </x:conditionalFormatting>
  <x:conditionalFormatting sqref="R27:X32">
    <x:cfRule type="expression" dxfId="0" priority="51">
      <x:formula>MONTH(R27)&lt;&gt;11</x:formula>
    </x:cfRule>
    <x:cfRule type="expression" dxfId="1" priority="52">
      <x:formula>R27=TODAY()</x:formula>
    </x:cfRule>
    <x:cfRule type="expression" dxfId="2" priority="53">
      <x:formula>OR(R27=DATE($C$3,1,1),R27=DATE($C$3,5,1),R27=DATE($C$3,10,3),R27=DATE($C$3,12,25),R27=DATE($C$3,12,26))</x:formula>
    </x:cfRule>
    <x:cfRule type="expression" dxfId="3" priority="54">
      <x:formula>COUNTIF($B$38:$B$52,R27)&gt;0</x:formula>
    </x:cfRule>
    <x:cfRule type="expression" dxfId="4" priority="55">
      <x:formula>AND(MONTH(R27)=11,WEEKDAY(R27,2)&gt;5)</x:formula>
    </x:cfRule>
  </x:conditionalFormatting>
  <x:conditionalFormatting sqref="Z27:AF32">
    <x:cfRule type="expression" dxfId="0" priority="56">
      <x:formula>MONTH(Z27)&lt;&gt;12</x:formula>
    </x:cfRule>
    <x:cfRule type="expression" dxfId="1" priority="57">
      <x:formula>Z27=TODAY()</x:formula>
    </x:cfRule>
    <x:cfRule type="expression" dxfId="2" priority="58">
      <x:formula>OR(Z27=DATE($C$3,1,1),Z27=DATE($C$3,5,1),Z27=DATE($C$3,10,3),Z27=DATE($C$3,12,25),Z27=DATE($C$3,12,26))</x:formula>
    </x:cfRule>
    <x:cfRule type="expression" dxfId="3" priority="59">
      <x:formula>COUNTIF($B$38:$B$52,Z27)&gt;0</x:formula>
    </x:cfRule>
    <x:cfRule type="expression" dxfId="4" priority="60">
      <x:formula>AND(MONTH(Z27)=12,WEEKDAY(Z27,2)&gt;5)</x:formula>
    </x:cfRule>
  </x:conditionalFormatting>
  <x:dataValidations count="1">
    <x:dataValidation type="whole" operator="between" allowBlank="0" showDropDown="0" showInputMessage="0" showErrorMessage="0" errorTitle="Ungültige Eingabe" error="Nur Jahre zwischen 1900 und 2100 sind erlaubt." promptTitle="Jahr auswählen" prompt="Bitte ein Jahr zwischen 1900 und 2100 eingeben." sqref="C3">
      <x:formula1>1900</x:formula1>
      <x:formula2>2100</x:formula2>
    </x:dataValidation>
  </x:dataValidations>
  <x:pageMargins left="0.7" right="0.7" top="0.75" bottom="0.75" header="0.3" footer="0.3"/>
  <x:legacyDrawing xmlns:r="http://schemas.openxmlformats.org/officeDocument/2006/relationships" r:id="R1d2c751c97b543ae"/>
</x:worksheet>
</file>