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risikoanalyse\"/>
    </mc:Choice>
  </mc:AlternateContent>
  <xr:revisionPtr revIDLastSave="0" documentId="13_ncr:1_{DDAF8926-10A4-4917-AD43-A5AE4CB44A54}" xr6:coauthVersionLast="47" xr6:coauthVersionMax="47" xr10:uidLastSave="{00000000-0000-0000-0000-000000000000}"/>
  <bookViews>
    <workbookView xWindow="2325" yWindow="1680" windowWidth="23790" windowHeight="13500" firstSheet="1" activeTab="4" xr2:uid="{00000000-000D-0000-FFFF-FFFF00000000}"/>
  </bookViews>
  <sheets>
    <sheet name="Lookups" sheetId="2" state="hidden" r:id="rId1"/>
    <sheet name="Hinweise" sheetId="3" r:id="rId2"/>
    <sheet name="Risikoanalyse" sheetId="4" r:id="rId3"/>
    <sheet name="Risikoregister" sheetId="5" r:id="rId4"/>
    <sheet name="Heatmap" sheetId="6" r:id="rId5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8" i="6" l="1"/>
  <c r="K18" i="6"/>
  <c r="J18" i="6"/>
  <c r="I18" i="6"/>
  <c r="L17" i="6"/>
  <c r="K17" i="6"/>
  <c r="J17" i="6"/>
  <c r="I17" i="6"/>
  <c r="L16" i="6"/>
  <c r="K16" i="6"/>
  <c r="J16" i="6"/>
  <c r="I16" i="6"/>
  <c r="L15" i="6"/>
  <c r="K15" i="6"/>
  <c r="J15" i="6"/>
  <c r="I15" i="6"/>
  <c r="L14" i="6"/>
  <c r="K14" i="6"/>
  <c r="J14" i="6"/>
  <c r="I14" i="6"/>
  <c r="L13" i="6"/>
  <c r="K13" i="6"/>
  <c r="J13" i="6"/>
  <c r="I13" i="6"/>
  <c r="L12" i="6"/>
  <c r="K12" i="6"/>
  <c r="J12" i="6"/>
  <c r="I12" i="6"/>
  <c r="L11" i="6"/>
  <c r="K11" i="6"/>
  <c r="J11" i="6"/>
  <c r="I11" i="6"/>
  <c r="L10" i="6"/>
  <c r="J10" i="6"/>
  <c r="I10" i="6"/>
  <c r="L9" i="6"/>
  <c r="J9" i="6"/>
  <c r="I9" i="6"/>
  <c r="L8" i="6"/>
  <c r="J8" i="6"/>
  <c r="I8" i="6"/>
  <c r="L7" i="6"/>
  <c r="J7" i="6"/>
  <c r="I7" i="6"/>
  <c r="K32" i="5"/>
  <c r="J32" i="5"/>
  <c r="I32" i="5"/>
  <c r="L32" i="5" s="1"/>
  <c r="E32" i="5"/>
  <c r="C32" i="5"/>
  <c r="B32" i="5"/>
  <c r="A32" i="5"/>
  <c r="K31" i="5"/>
  <c r="J31" i="5"/>
  <c r="I31" i="5"/>
  <c r="L31" i="5" s="1"/>
  <c r="E31" i="5"/>
  <c r="C31" i="5"/>
  <c r="B31" i="5"/>
  <c r="A31" i="5"/>
  <c r="K30" i="5"/>
  <c r="J30" i="5"/>
  <c r="I30" i="5"/>
  <c r="E30" i="5"/>
  <c r="C30" i="5"/>
  <c r="B30" i="5"/>
  <c r="A30" i="5"/>
  <c r="K29" i="5"/>
  <c r="J29" i="5"/>
  <c r="I29" i="5"/>
  <c r="E29" i="5"/>
  <c r="C29" i="5"/>
  <c r="B29" i="5"/>
  <c r="A29" i="5"/>
  <c r="K28" i="5"/>
  <c r="J28" i="5"/>
  <c r="I28" i="5"/>
  <c r="L28" i="5" s="1"/>
  <c r="E28" i="5"/>
  <c r="C28" i="5"/>
  <c r="B28" i="5"/>
  <c r="A28" i="5"/>
  <c r="K27" i="5"/>
  <c r="J27" i="5"/>
  <c r="I27" i="5"/>
  <c r="L27" i="5" s="1"/>
  <c r="E27" i="5"/>
  <c r="C27" i="5"/>
  <c r="B27" i="5"/>
  <c r="A27" i="5"/>
  <c r="K26" i="5"/>
  <c r="J26" i="5"/>
  <c r="I26" i="5"/>
  <c r="L26" i="5" s="1"/>
  <c r="E26" i="5"/>
  <c r="C26" i="5"/>
  <c r="B26" i="5"/>
  <c r="A26" i="5"/>
  <c r="K25" i="5"/>
  <c r="J25" i="5"/>
  <c r="I25" i="5"/>
  <c r="L25" i="5" s="1"/>
  <c r="E25" i="5"/>
  <c r="C25" i="5"/>
  <c r="B25" i="5"/>
  <c r="A25" i="5"/>
  <c r="K24" i="5"/>
  <c r="J24" i="5"/>
  <c r="I24" i="5"/>
  <c r="L24" i="5" s="1"/>
  <c r="E24" i="5"/>
  <c r="C24" i="5"/>
  <c r="B24" i="5"/>
  <c r="A24" i="5"/>
  <c r="K23" i="5"/>
  <c r="J23" i="5"/>
  <c r="I23" i="5"/>
  <c r="L23" i="5" s="1"/>
  <c r="E23" i="5"/>
  <c r="C23" i="5"/>
  <c r="B23" i="5"/>
  <c r="A23" i="5"/>
  <c r="K22" i="5"/>
  <c r="J22" i="5"/>
  <c r="I22" i="5"/>
  <c r="E22" i="5"/>
  <c r="C22" i="5"/>
  <c r="B22" i="5"/>
  <c r="A22" i="5"/>
  <c r="K21" i="5"/>
  <c r="J21" i="5"/>
  <c r="I21" i="5"/>
  <c r="E21" i="5"/>
  <c r="C21" i="5"/>
  <c r="B21" i="5"/>
  <c r="A21" i="5"/>
  <c r="K20" i="5"/>
  <c r="J20" i="5"/>
  <c r="I20" i="5"/>
  <c r="L20" i="5" s="1"/>
  <c r="E20" i="5"/>
  <c r="C20" i="5"/>
  <c r="B20" i="5"/>
  <c r="A20" i="5"/>
  <c r="K19" i="5"/>
  <c r="J19" i="5"/>
  <c r="I19" i="5"/>
  <c r="E19" i="5"/>
  <c r="C19" i="5"/>
  <c r="B19" i="5"/>
  <c r="A19" i="5"/>
  <c r="K18" i="5"/>
  <c r="J18" i="5"/>
  <c r="I18" i="5"/>
  <c r="E18" i="5"/>
  <c r="C18" i="5"/>
  <c r="B18" i="5"/>
  <c r="A18" i="5"/>
  <c r="K17" i="5"/>
  <c r="J17" i="5"/>
  <c r="I17" i="5"/>
  <c r="L17" i="5" s="1"/>
  <c r="E17" i="5"/>
  <c r="C17" i="5"/>
  <c r="B17" i="5"/>
  <c r="A17" i="5"/>
  <c r="J16" i="5"/>
  <c r="I16" i="5"/>
  <c r="E16" i="5"/>
  <c r="C16" i="5"/>
  <c r="B16" i="5"/>
  <c r="A16" i="5"/>
  <c r="J15" i="5"/>
  <c r="I15" i="5"/>
  <c r="E15" i="5"/>
  <c r="C15" i="5"/>
  <c r="B15" i="5"/>
  <c r="A15" i="5"/>
  <c r="J14" i="5"/>
  <c r="I14" i="5"/>
  <c r="L14" i="5" s="1"/>
  <c r="E14" i="5"/>
  <c r="C14" i="5"/>
  <c r="B14" i="5"/>
  <c r="A14" i="5"/>
  <c r="J13" i="5"/>
  <c r="I13" i="5"/>
  <c r="L13" i="5" s="1"/>
  <c r="E13" i="5"/>
  <c r="C13" i="5"/>
  <c r="B13" i="5"/>
  <c r="A13" i="5"/>
  <c r="B9" i="5"/>
  <c r="B8" i="5"/>
  <c r="B7" i="5"/>
  <c r="B6" i="5"/>
  <c r="B5" i="5"/>
  <c r="J36" i="4"/>
  <c r="I36" i="4"/>
  <c r="K36" i="4" s="1"/>
  <c r="J35" i="4"/>
  <c r="I35" i="4"/>
  <c r="J34" i="4"/>
  <c r="I34" i="4"/>
  <c r="K34" i="4" s="1"/>
  <c r="J33" i="4"/>
  <c r="I33" i="4"/>
  <c r="K33" i="4" s="1"/>
  <c r="J32" i="4"/>
  <c r="I32" i="4"/>
  <c r="J31" i="4"/>
  <c r="I31" i="4"/>
  <c r="J30" i="4"/>
  <c r="I30" i="4"/>
  <c r="J29" i="4"/>
  <c r="I29" i="4"/>
  <c r="J28" i="4"/>
  <c r="I28" i="4"/>
  <c r="K28" i="4" s="1"/>
  <c r="J27" i="4"/>
  <c r="I27" i="4"/>
  <c r="J26" i="4"/>
  <c r="I26" i="4"/>
  <c r="K26" i="4" s="1"/>
  <c r="J25" i="4"/>
  <c r="I25" i="4"/>
  <c r="K25" i="4" s="1"/>
  <c r="J24" i="4"/>
  <c r="I24" i="4"/>
  <c r="K24" i="4" s="1"/>
  <c r="J23" i="4"/>
  <c r="I23" i="4"/>
  <c r="J22" i="4"/>
  <c r="I22" i="4"/>
  <c r="K22" i="4" s="1"/>
  <c r="J21" i="4"/>
  <c r="I21" i="4"/>
  <c r="J20" i="4"/>
  <c r="I20" i="4"/>
  <c r="J19" i="4"/>
  <c r="I19" i="4"/>
  <c r="J18" i="4"/>
  <c r="I18" i="4"/>
  <c r="K18" i="4" s="1"/>
  <c r="J17" i="4"/>
  <c r="I17" i="4"/>
  <c r="L16" i="5" l="1"/>
  <c r="L19" i="5"/>
  <c r="K35" i="4"/>
  <c r="F9" i="6"/>
  <c r="K32" i="4"/>
  <c r="L30" i="5"/>
  <c r="K21" i="4"/>
  <c r="K31" i="4"/>
  <c r="K23" i="4"/>
  <c r="L18" i="5"/>
  <c r="L29" i="5"/>
  <c r="F7" i="6"/>
  <c r="K30" i="4"/>
  <c r="B7" i="6"/>
  <c r="K27" i="4"/>
  <c r="K19" i="4"/>
  <c r="K9" i="6" s="1"/>
  <c r="K20" i="4"/>
  <c r="K16" i="5" s="1"/>
  <c r="K29" i="4"/>
  <c r="L15" i="5"/>
  <c r="L21" i="5"/>
  <c r="B10" i="6"/>
  <c r="D7" i="6"/>
  <c r="B8" i="6"/>
  <c r="L22" i="5"/>
  <c r="E9" i="6"/>
  <c r="K14" i="5"/>
  <c r="K8" i="6"/>
  <c r="C10" i="6"/>
  <c r="D10" i="6"/>
  <c r="C8" i="6"/>
  <c r="E10" i="6"/>
  <c r="D8" i="6"/>
  <c r="K17" i="4"/>
  <c r="E8" i="6"/>
  <c r="F8" i="6"/>
  <c r="B6" i="6"/>
  <c r="C6" i="6"/>
  <c r="F10" i="6"/>
  <c r="D6" i="6"/>
  <c r="E6" i="6"/>
  <c r="B9" i="6"/>
  <c r="F6" i="6"/>
  <c r="C9" i="6"/>
  <c r="D9" i="6"/>
  <c r="C7" i="6"/>
  <c r="E7" i="6"/>
  <c r="K10" i="6" l="1"/>
  <c r="K15" i="5"/>
  <c r="K13" i="5"/>
  <c r="K7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A3" authorId="0" shapeId="0" xr:uid="{00000000-0006-0000-0300-000001000000}">
      <text>
        <r>
          <rPr>
            <sz val="11"/>
            <color theme="1"/>
            <rFont val="Calibri"/>
            <family val="2"/>
            <scheme val="minor"/>
          </rPr>
          <t>Adapted from uploaded workbook Risk-Assessment-Spreadsheet.xlsm. Internal source trace for current conversation.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2" authorId="0" shapeId="0" xr:uid="{00000000-0006-0000-0500-000001000000}">
      <text>
        <r>
          <rPr>
            <sz val="11"/>
            <color theme="1"/>
            <rFont val="Calibri"/>
            <family val="2"/>
            <scheme val="minor"/>
          </rPr>
          <t>Heatmap generated from adapted template based on the uploaded source workbook.</t>
        </r>
      </text>
    </comment>
  </commentList>
</comments>
</file>

<file path=xl/sharedStrings.xml><?xml version="1.0" encoding="utf-8"?>
<sst xmlns="http://schemas.openxmlformats.org/spreadsheetml/2006/main" count="179" uniqueCount="139">
  <si>
    <t>Auswirkung</t>
  </si>
  <si>
    <t>Eintrittswahrscheinlichkeit</t>
  </si>
  <si>
    <t>Strategie</t>
  </si>
  <si>
    <t>Status</t>
  </si>
  <si>
    <t>Kategorie</t>
  </si>
  <si>
    <t>Organisationseinheit</t>
  </si>
  <si>
    <t>Unwesentlich</t>
  </si>
  <si>
    <t>Niedrig</t>
  </si>
  <si>
    <t>Vermeiden</t>
  </si>
  <si>
    <t>Offen</t>
  </si>
  <si>
    <t>Strategisch</t>
  </si>
  <si>
    <t>Geschäftsführung</t>
  </si>
  <si>
    <t>Gering</t>
  </si>
  <si>
    <t>Niedrig-Mittel</t>
  </si>
  <si>
    <t>Vermindern</t>
  </si>
  <si>
    <t>In Bearbeitung</t>
  </si>
  <si>
    <t>Operativ</t>
  </si>
  <si>
    <t>Finanzen</t>
  </si>
  <si>
    <t>Moderat</t>
  </si>
  <si>
    <t>Mittel</t>
  </si>
  <si>
    <t>Übertragen</t>
  </si>
  <si>
    <t>Geplant</t>
  </si>
  <si>
    <t>Finanziell</t>
  </si>
  <si>
    <t>Controlling</t>
  </si>
  <si>
    <t>Erheblich</t>
  </si>
  <si>
    <t>Mittel-Hoch</t>
  </si>
  <si>
    <t>Akzeptieren</t>
  </si>
  <si>
    <t>Erledigt</t>
  </si>
  <si>
    <t>Recht/Compliance</t>
  </si>
  <si>
    <t>IT</t>
  </si>
  <si>
    <t>Katastrophal</t>
  </si>
  <si>
    <t>Hoch</t>
  </si>
  <si>
    <t>Akzeptiert</t>
  </si>
  <si>
    <t>IT/Cyber</t>
  </si>
  <si>
    <t>Operations</t>
  </si>
  <si>
    <t>Personal</t>
  </si>
  <si>
    <t>Einkauf</t>
  </si>
  <si>
    <t>Datenschutz</t>
  </si>
  <si>
    <t>Produktion</t>
  </si>
  <si>
    <t>Lieferkette</t>
  </si>
  <si>
    <t>Vertrieb</t>
  </si>
  <si>
    <t>Reputation</t>
  </si>
  <si>
    <t>Marketing</t>
  </si>
  <si>
    <t>Arbeitssicherheit</t>
  </si>
  <si>
    <t>HR/Personal</t>
  </si>
  <si>
    <t>Recht &amp; Compliance</t>
  </si>
  <si>
    <t>Projektmanagement</t>
  </si>
  <si>
    <t>Risikoanalyse Excel Vorlage</t>
  </si>
  <si>
    <t>Generische Vorlage für Identifikation, Bewertung, Behandlung und Monitoring von Risiken</t>
  </si>
  <si>
    <t>Kurzanleitung</t>
  </si>
  <si>
    <t>1</t>
  </si>
  <si>
    <t>Stammdaten erfassen</t>
  </si>
  <si>
    <t>Organisationseinheit, Bearbeiter, Datum der Analyse und nächstes Review eintragen.</t>
  </si>
  <si>
    <t>2</t>
  </si>
  <si>
    <t>Ziel definieren</t>
  </si>
  <si>
    <t>Das betroffene Ziel, Projekt, Vorhaben oder den Prozess in der großen Beschreibungszelle festhalten.</t>
  </si>
  <si>
    <t>3</t>
  </si>
  <si>
    <t>Risiken bewerten</t>
  </si>
  <si>
    <t>Je Risiko Kategorie, Beschreibung, Kontrollen, Auswirkungen und Eintrittswahrscheinlichkeit auswählen. Der Risikowert wird automatisch berechnet.</t>
  </si>
  <si>
    <t>4</t>
  </si>
  <si>
    <t>Maßnahmen planen</t>
  </si>
  <si>
    <t>Strategie, Maßnahme, Verantwortliche Person und Zieltermin pflegen.</t>
  </si>
  <si>
    <t>5</t>
  </si>
  <si>
    <t>Nachverfolgung</t>
  </si>
  <si>
    <t>Im Risikoregister Residual-Risiko bewerten und Status aktualisieren.</t>
  </si>
  <si>
    <t>Bewertungslogik</t>
  </si>
  <si>
    <t>1 Unwesentlich | 2 Gering | 3 Moderat | 4 Erheblich | 5 Katastrophal</t>
  </si>
  <si>
    <t>1 Niedrig | 2 Niedrig-Mittel | 3 Mittel | 4 Mittel-Hoch | 5 Hoch</t>
  </si>
  <si>
    <t>Risikowert</t>
  </si>
  <si>
    <t>Risikowert = Auswirkung × Eintrittswahrscheinlichkeit</t>
  </si>
  <si>
    <t>Ampel</t>
  </si>
  <si>
    <t>1-4 niedrig | 5-11 mittel | 12-25 hoch</t>
  </si>
  <si>
    <t>Risikoanalyse</t>
  </si>
  <si>
    <t>Vorlage zur strukturierten Erfassung, Bewertung und Behandlung von Risiken</t>
  </si>
  <si>
    <t>Bereich / Einheit:</t>
  </si>
  <si>
    <t>Organisationseinheit:</t>
  </si>
  <si>
    <t>Bearbeitet von:</t>
  </si>
  <si>
    <t>Datum der Analyse:</t>
  </si>
  <si>
    <t>Nächstes Review:</t>
  </si>
  <si>
    <t>Ziel / Prozess / Vorhaben:</t>
  </si>
  <si>
    <t>Kurz beschreiben, welches Ziel, welcher Prozess oder welches Vorhaben durch die Analyse abgedeckt wird.</t>
  </si>
  <si>
    <t>Risikoberechnung</t>
  </si>
  <si>
    <t>Risiko-ID</t>
  </si>
  <si>
    <t>Risikokategorie</t>
  </si>
  <si>
    <t>Risikobeschreibung</t>
  </si>
  <si>
    <t>Bestehende Kontrollen / heutige Steuerung</t>
  </si>
  <si>
    <t>Ursachen / Auslöser</t>
  </si>
  <si>
    <t>Mögliche Auswirkungen</t>
  </si>
  <si>
    <t>Eintritts-
wahrscheinlichkeit</t>
  </si>
  <si>
    <t>Auswirkung
(Wert)</t>
  </si>
  <si>
    <t>Wahrscheinlichkeit
(Wert)</t>
  </si>
  <si>
    <t>Beteiligte</t>
  </si>
  <si>
    <t>Maßnahme / zusätzliche Steuerung</t>
  </si>
  <si>
    <t>Verantwortlich</t>
  </si>
  <si>
    <t>Zieltermin</t>
  </si>
  <si>
    <t>Risiko 01</t>
  </si>
  <si>
    <t>Beispielhafte operative Unterbrechung</t>
  </si>
  <si>
    <t>Risiko 02</t>
  </si>
  <si>
    <t>Beispielhafte Budgetabweichung</t>
  </si>
  <si>
    <t>Risiko 03</t>
  </si>
  <si>
    <t>Beispielhafter Compliance-Vorfall</t>
  </si>
  <si>
    <t>Risiko 04</t>
  </si>
  <si>
    <t>Beispielhafter IT-Ausfall</t>
  </si>
  <si>
    <t>Bewertungsskala</t>
  </si>
  <si>
    <t>AUSWIRKUNG</t>
  </si>
  <si>
    <t>EINTRITTSWAHRSCHEINLICHKEIT</t>
  </si>
  <si>
    <t>(1) Unwesentlich – kaum operative, finanzielle oder reputative Wirkung.</t>
  </si>
  <si>
    <t>(1) Niedrig – kurzfristig eher unwahrscheinlich.</t>
  </si>
  <si>
    <t>(2) Gering – begrenzte Wirkung, lokal beherrschbar.</t>
  </si>
  <si>
    <t>(2) Niedrig-Mittel – möglich, aber nicht naheliegend.</t>
  </si>
  <si>
    <t>(3) Moderat – spürbare Störung, Mehraufwand oder begrenzte Folgekosten.</t>
  </si>
  <si>
    <t>(3) Mittel – realistische Eintrittschance, Gegenmaßnahmen sinnvoll.</t>
  </si>
  <si>
    <t>(4) Erheblich – deutliche Zielgefährdung, hoher Managementaufwand, mögliche Eskalation.</t>
  </si>
  <si>
    <t>(4) Mittel-Hoch – eher wahrscheinlich, aktive Steuerung erforderlich.</t>
  </si>
  <si>
    <t>(5) Katastrophal – existenzielle oder schwerwiegende Auswirkung auf Betrieb, Compliance, Sicherheit oder Reputation.</t>
  </si>
  <si>
    <t>(5) Hoch – hohe Eintrittswahrscheinlichkeit, sofortige Maßnahmen nötig.</t>
  </si>
  <si>
    <t>Hinweis: Die ersten vier Beispielrisiken können überschrieben oder gelöscht werden. Leere Eingaben erzeugen bewusst keine 0- oder #N/A-Werte.</t>
  </si>
  <si>
    <t>Risikoregister</t>
  </si>
  <si>
    <t>Datum:</t>
  </si>
  <si>
    <t>Risikobewertung</t>
  </si>
  <si>
    <t>Identifiziertes Risiko</t>
  </si>
  <si>
    <t>Maßnahmen zur Risikobehandlung</t>
  </si>
  <si>
    <t>Updates / Statuskommentar</t>
  </si>
  <si>
    <t>Ist-Termin</t>
  </si>
  <si>
    <t>Residual-
Auswirkung</t>
  </si>
  <si>
    <t>Residual-
Wahrscheinlichkeit</t>
  </si>
  <si>
    <t>Residual-
Auswirkung (Wert)</t>
  </si>
  <si>
    <t>Residual-
Wahrscheinlichkeit (Wert)</t>
  </si>
  <si>
    <t>Score
(original)</t>
  </si>
  <si>
    <t>Score
(residual)</t>
  </si>
  <si>
    <t>Risikostufen</t>
  </si>
  <si>
    <t>Niedrig | 1-4</t>
  </si>
  <si>
    <t>Mittel | 5-11</t>
  </si>
  <si>
    <t>Hoch | 12-25</t>
  </si>
  <si>
    <t>Heatmap der Risiken</t>
  </si>
  <si>
    <t>Die Matrix zeigt aktuelle Risiken aus der Haupttabelle anhand von Auswirkung (x) und Eintrittswahrscheinlichkeit (y).</t>
  </si>
  <si>
    <t>Aktuelle Risiken</t>
  </si>
  <si>
    <t>Score</t>
  </si>
  <si>
    <t>Legende 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</si>
</sst>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8" x14ac:knownFonts="1">
    <font>
      <sz val="11"/>
      <color theme="1"/>
      <name val="Calibri"/>
      <family val="2"/>
      <scheme val="minor"/>
    </font>
    <font>
      <b/>
      <sz val="14"/>
      <color rgb="FF000000"/>
      <name val="Calibri"/>
    </font>
    <font>
      <i/>
      <sz val="10"/>
      <color rgb="FF000000"/>
      <name val="Calibri"/>
    </font>
    <font>
      <b/>
      <sz val="11"/>
      <color rgb="FFFFFFFF"/>
      <name val="Calibri"/>
    </font>
    <font>
      <b/>
      <sz val="9"/>
      <color rgb="FF000000"/>
      <name val="Calibri"/>
    </font>
    <font>
      <sz val="9"/>
      <color rgb="FF000000"/>
      <name val="Calibri"/>
    </font>
    <font>
      <b/>
      <sz val="9"/>
      <color rgb="FFFFFFFF"/>
      <name val="Calibri"/>
    </font>
    <font>
      <b/>
      <sz val="10"/>
      <name val="Calibri"/>
    </font>
  </fonts>
  <fills count="20">
    <fill>
      <patternFill patternType="none"/>
    </fill>
    <fill>
      <patternFill patternType="gray125"/>
    </fill>
    <fill>
      <patternFill patternType="solid">
        <fgColor rgb="FFE75B0B"/>
      </patternFill>
    </fill>
    <fill>
      <patternFill patternType="solid">
        <fgColor rgb="FFD9D9D9"/>
      </patternFill>
    </fill>
    <fill>
      <patternFill patternType="solid">
        <fgColor rgb="FFF2F2F2"/>
      </patternFill>
    </fill>
    <fill>
      <patternFill patternType="solid"/>
    </fill>
    <fill>
      <patternFill patternType="solid">
        <fgColor rgb="FF00B050"/>
      </patternFill>
    </fill>
    <fill>
      <patternFill patternType="solid">
        <fgColor rgb="FFFFF200"/>
      </patternFill>
    </fill>
    <fill>
      <patternFill patternType="solid">
        <fgColor rgb="FFFF3B30"/>
      </patternFill>
    </fill>
    <fill>
      <patternFill patternType="solid">
        <fgColor rgb="FFF2F200"/>
      </patternFill>
    </fill>
    <fill>
      <patternFill patternType="solid">
        <fgColor rgb="FFFFD966"/>
      </patternFill>
    </fill>
    <fill>
      <patternFill patternType="solid">
        <fgColor rgb="FFFFC000"/>
      </patternFill>
    </fill>
    <fill>
      <patternFill patternType="solid">
        <fgColor rgb="FFFF6600"/>
      </patternFill>
    </fill>
    <fill>
      <patternFill patternType="solid">
        <fgColor rgb="FFFF3300"/>
      </patternFill>
    </fill>
    <fill>
      <patternFill patternType="solid">
        <fgColor rgb="FFD9F000"/>
      </patternFill>
    </fill>
    <fill>
      <patternFill patternType="solid">
        <fgColor rgb="FFFF9900"/>
      </patternFill>
    </fill>
    <fill>
      <patternFill patternType="solid">
        <fgColor rgb="FFA8E61D"/>
      </patternFill>
    </fill>
    <fill>
      <patternFill patternType="solid">
        <fgColor rgb="FF70D52A"/>
      </patternFill>
    </fill>
    <fill>
      <patternFill patternType="solid">
        <fgColor rgb="FF36C24A"/>
      </patternFill>
    </fill>
    <fill>
      <patternFill patternType="solid">
        <fgColor rgb="FF5FD230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4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4" fillId="0" borderId="1" xfId="0" applyFont="1" applyBorder="1"/>
    <xf numFmtId="0" fontId="5" fillId="0" borderId="1" xfId="0" applyFont="1" applyBorder="1" applyAlignment="1">
      <alignment horizontal="left" vertical="top" wrapText="1"/>
    </xf>
    <xf numFmtId="0" fontId="4" fillId="4" borderId="1" xfId="0" applyFont="1" applyFill="1" applyBorder="1"/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/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0" fontId="0" fillId="6" borderId="1" xfId="0" applyFill="1" applyBorder="1"/>
    <xf numFmtId="0" fontId="0" fillId="7" borderId="1" xfId="0" applyFill="1" applyBorder="1"/>
    <xf numFmtId="0" fontId="0" fillId="8" borderId="1" xfId="0" applyFill="1" applyBorder="1"/>
    <xf numFmtId="0" fontId="4" fillId="0" borderId="0" xfId="0" applyFont="1" applyAlignment="1">
      <alignment horizontal="center" vertical="center" wrapText="1"/>
    </xf>
    <xf numFmtId="0" fontId="7" fillId="9" borderId="1" xfId="0" applyFont="1" applyFill="1" applyBorder="1" applyAlignment="1">
      <alignment horizontal="center" vertical="center" wrapText="1"/>
    </xf>
    <xf numFmtId="0" fontId="7" fillId="10" borderId="1" xfId="0" applyFont="1" applyFill="1" applyBorder="1" applyAlignment="1">
      <alignment horizontal="center" vertical="center" wrapText="1"/>
    </xf>
    <xf numFmtId="0" fontId="7" fillId="11" borderId="1" xfId="0" applyFont="1" applyFill="1" applyBorder="1" applyAlignment="1">
      <alignment horizontal="center" vertical="center" wrapText="1"/>
    </xf>
    <xf numFmtId="0" fontId="7" fillId="12" borderId="1" xfId="0" applyFont="1" applyFill="1" applyBorder="1" applyAlignment="1">
      <alignment horizontal="center" vertical="center" wrapText="1"/>
    </xf>
    <xf numFmtId="0" fontId="7" fillId="13" borderId="1" xfId="0" applyFont="1" applyFill="1" applyBorder="1" applyAlignment="1">
      <alignment horizontal="center" vertical="center" wrapText="1"/>
    </xf>
    <xf numFmtId="0" fontId="7" fillId="14" borderId="1" xfId="0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 wrapText="1"/>
    </xf>
    <xf numFmtId="0" fontId="7" fillId="15" borderId="1" xfId="0" applyFont="1" applyFill="1" applyBorder="1" applyAlignment="1">
      <alignment horizontal="center" vertical="center" wrapText="1"/>
    </xf>
    <xf numFmtId="0" fontId="7" fillId="16" borderId="1" xfId="0" applyFont="1" applyFill="1" applyBorder="1" applyAlignment="1">
      <alignment horizontal="center" vertical="center" wrapText="1"/>
    </xf>
    <xf numFmtId="0" fontId="7" fillId="17" borderId="1" xfId="0" applyFont="1" applyFill="1" applyBorder="1" applyAlignment="1">
      <alignment horizontal="center" vertical="center" wrapText="1"/>
    </xf>
    <xf numFmtId="0" fontId="7" fillId="18" borderId="1" xfId="0" applyFont="1" applyFill="1" applyBorder="1" applyAlignment="1">
      <alignment horizontal="center" vertical="center" wrapText="1"/>
    </xf>
    <xf numFmtId="0" fontId="7" fillId="19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/>
    <xf numFmtId="0" fontId="5" fillId="0" borderId="1" xfId="0" applyFont="1" applyBorder="1" applyAlignment="1">
      <alignment horizontal="left" vertical="top" wrapText="1"/>
    </xf>
    <xf numFmtId="0" fontId="0" fillId="0" borderId="4" xfId="0" applyBorder="1"/>
    <xf numFmtId="0" fontId="0" fillId="0" borderId="5" xfId="0" applyBorder="1"/>
    <xf numFmtId="0" fontId="3" fillId="2" borderId="0" xfId="0" applyFont="1" applyFill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164" fontId="5" fillId="0" borderId="1" xfId="0" applyNumberFormat="1" applyFont="1" applyBorder="1" applyAlignment="1">
      <alignment horizontal="left" vertical="center" wrapText="1"/>
    </xf>
    <xf numFmtId="0" fontId="0" fillId="0" borderId="2" xfId="0" applyBorder="1"/>
    <xf numFmtId="0" fontId="0" fillId="0" borderId="3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3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6">
    <dxf>
      <fill>
        <patternFill patternType="solid">
          <fgColor rgb="FFFF3B30"/>
        </patternFill>
      </fill>
    </dxf>
    <dxf>
      <fill>
        <patternFill patternType="solid">
          <fgColor rgb="FFFFF200"/>
        </patternFill>
      </fill>
    </dxf>
    <dxf>
      <fill>
        <patternFill patternType="solid">
          <fgColor rgb="FF00B050"/>
        </patternFill>
      </fill>
    </dxf>
    <dxf>
      <fill>
        <patternFill patternType="solid">
          <fgColor rgb="FFFF3B30"/>
        </patternFill>
      </fill>
    </dxf>
    <dxf>
      <fill>
        <patternFill patternType="solid">
          <fgColor rgb="FFFFF200"/>
        </patternFill>
      </fill>
    </dxf>
    <dxf>
      <fill>
        <patternFill patternType="solid">
          <fgColor rgb="FF00B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3"/>
  <sheetViews>
    <sheetView workbookViewId="0"/>
  </sheetViews>
  <sheetFormatPr baseColWidth="10" defaultColWidth="9.140625" defaultRowHeight="15" x14ac:dyDescent="0.25"/>
  <cols>
    <col min="1" max="14" width="22" customWidth="1"/>
  </cols>
  <sheetData>
    <row r="1" spans="1:13" x14ac:dyDescent="0.25">
      <c r="A1" t="s">
        <v>0</v>
      </c>
      <c r="D1" t="s">
        <v>1</v>
      </c>
      <c r="G1" t="s">
        <v>2</v>
      </c>
      <c r="I1" t="s">
        <v>3</v>
      </c>
      <c r="K1" t="s">
        <v>4</v>
      </c>
      <c r="M1" t="s">
        <v>5</v>
      </c>
    </row>
    <row r="2" spans="1:13" x14ac:dyDescent="0.25">
      <c r="A2" t="s">
        <v>6</v>
      </c>
      <c r="B2">
        <v>1</v>
      </c>
      <c r="D2" t="s">
        <v>7</v>
      </c>
      <c r="E2">
        <v>1</v>
      </c>
      <c r="G2" t="s">
        <v>8</v>
      </c>
      <c r="I2" t="s">
        <v>9</v>
      </c>
      <c r="K2" t="s">
        <v>10</v>
      </c>
      <c r="M2" t="s">
        <v>11</v>
      </c>
    </row>
    <row r="3" spans="1:13" x14ac:dyDescent="0.25">
      <c r="A3" t="s">
        <v>12</v>
      </c>
      <c r="B3">
        <v>2</v>
      </c>
      <c r="D3" t="s">
        <v>13</v>
      </c>
      <c r="E3">
        <v>2</v>
      </c>
      <c r="G3" t="s">
        <v>14</v>
      </c>
      <c r="I3" t="s">
        <v>15</v>
      </c>
      <c r="K3" t="s">
        <v>16</v>
      </c>
      <c r="M3" t="s">
        <v>17</v>
      </c>
    </row>
    <row r="4" spans="1:13" x14ac:dyDescent="0.25">
      <c r="A4" t="s">
        <v>18</v>
      </c>
      <c r="B4">
        <v>3</v>
      </c>
      <c r="D4" t="s">
        <v>19</v>
      </c>
      <c r="E4">
        <v>3</v>
      </c>
      <c r="G4" t="s">
        <v>20</v>
      </c>
      <c r="I4" t="s">
        <v>21</v>
      </c>
      <c r="K4" t="s">
        <v>22</v>
      </c>
      <c r="M4" t="s">
        <v>23</v>
      </c>
    </row>
    <row r="5" spans="1:13" x14ac:dyDescent="0.25">
      <c r="A5" t="s">
        <v>24</v>
      </c>
      <c r="B5">
        <v>4</v>
      </c>
      <c r="D5" t="s">
        <v>25</v>
      </c>
      <c r="E5">
        <v>4</v>
      </c>
      <c r="G5" t="s">
        <v>26</v>
      </c>
      <c r="I5" t="s">
        <v>27</v>
      </c>
      <c r="K5" t="s">
        <v>28</v>
      </c>
      <c r="M5" t="s">
        <v>29</v>
      </c>
    </row>
    <row r="6" spans="1:13" x14ac:dyDescent="0.25">
      <c r="A6" t="s">
        <v>30</v>
      </c>
      <c r="B6">
        <v>5</v>
      </c>
      <c r="D6" t="s">
        <v>31</v>
      </c>
      <c r="E6">
        <v>5</v>
      </c>
      <c r="I6" t="s">
        <v>32</v>
      </c>
      <c r="K6" t="s">
        <v>33</v>
      </c>
      <c r="M6" t="s">
        <v>34</v>
      </c>
    </row>
    <row r="7" spans="1:13" x14ac:dyDescent="0.25">
      <c r="K7" t="s">
        <v>35</v>
      </c>
      <c r="M7" t="s">
        <v>36</v>
      </c>
    </row>
    <row r="8" spans="1:13" x14ac:dyDescent="0.25">
      <c r="K8" t="s">
        <v>37</v>
      </c>
      <c r="M8" t="s">
        <v>38</v>
      </c>
    </row>
    <row r="9" spans="1:13" x14ac:dyDescent="0.25">
      <c r="K9" t="s">
        <v>39</v>
      </c>
      <c r="M9" t="s">
        <v>40</v>
      </c>
    </row>
    <row r="10" spans="1:13" x14ac:dyDescent="0.25">
      <c r="K10" t="s">
        <v>41</v>
      </c>
      <c r="M10" t="s">
        <v>42</v>
      </c>
    </row>
    <row r="11" spans="1:13" x14ac:dyDescent="0.25">
      <c r="K11" t="s">
        <v>43</v>
      </c>
      <c r="M11" t="s">
        <v>44</v>
      </c>
    </row>
    <row r="12" spans="1:13" x14ac:dyDescent="0.25">
      <c r="M12" t="s">
        <v>45</v>
      </c>
    </row>
    <row r="13" spans="1:13" x14ac:dyDescent="0.25">
      <c r="M13" t="s">
        <v>46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E17"/>
  <sheetViews>
    <sheetView showGridLines="0" workbookViewId="0"/>
  </sheetViews>
  <sheetFormatPr baseColWidth="10" defaultColWidth="9.140625" defaultRowHeight="15" x14ac:dyDescent="0.25"/>
  <cols>
    <col min="1" max="1" width="4" customWidth="1"/>
    <col min="2" max="2" width="32" customWidth="1"/>
    <col min="3" max="3" width="26" customWidth="1"/>
    <col min="4" max="4" width="40" customWidth="1"/>
    <col min="5" max="5" width="16" customWidth="1"/>
  </cols>
  <sheetData>
    <row r="2" spans="2:5" x14ac:dyDescent="0.25">
      <c r="B2" s="29" t="s">
        <v>47</v>
      </c>
      <c r="C2" s="30"/>
      <c r="D2" s="30"/>
      <c r="E2" s="30"/>
    </row>
    <row r="3" spans="2:5" x14ac:dyDescent="0.25">
      <c r="B3" s="36" t="s">
        <v>48</v>
      </c>
      <c r="C3" s="30"/>
      <c r="D3" s="30"/>
      <c r="E3" s="30"/>
    </row>
    <row r="5" spans="2:5" x14ac:dyDescent="0.25">
      <c r="B5" s="34" t="s">
        <v>49</v>
      </c>
      <c r="C5" s="30"/>
      <c r="D5" s="30"/>
      <c r="E5" s="30"/>
    </row>
    <row r="6" spans="2:5" x14ac:dyDescent="0.25">
      <c r="B6" s="1" t="s">
        <v>50</v>
      </c>
      <c r="C6" s="7" t="s">
        <v>51</v>
      </c>
      <c r="D6" s="31" t="s">
        <v>52</v>
      </c>
      <c r="E6" s="33"/>
    </row>
    <row r="7" spans="2:5" x14ac:dyDescent="0.25">
      <c r="B7" s="1" t="s">
        <v>53</v>
      </c>
      <c r="C7" s="7" t="s">
        <v>54</v>
      </c>
      <c r="D7" s="31" t="s">
        <v>55</v>
      </c>
      <c r="E7" s="33"/>
    </row>
    <row r="8" spans="2:5" x14ac:dyDescent="0.25">
      <c r="B8" s="1" t="s">
        <v>56</v>
      </c>
      <c r="C8" s="7" t="s">
        <v>57</v>
      </c>
      <c r="D8" s="31" t="s">
        <v>58</v>
      </c>
      <c r="E8" s="33"/>
    </row>
    <row r="9" spans="2:5" x14ac:dyDescent="0.25">
      <c r="B9" s="1" t="s">
        <v>59</v>
      </c>
      <c r="C9" s="7" t="s">
        <v>60</v>
      </c>
      <c r="D9" s="31" t="s">
        <v>61</v>
      </c>
      <c r="E9" s="33"/>
    </row>
    <row r="10" spans="2:5" x14ac:dyDescent="0.25">
      <c r="B10" s="1" t="s">
        <v>62</v>
      </c>
      <c r="C10" s="7" t="s">
        <v>63</v>
      </c>
      <c r="D10" s="31" t="s">
        <v>64</v>
      </c>
      <c r="E10" s="33"/>
    </row>
    <row r="13" spans="2:5" x14ac:dyDescent="0.25">
      <c r="B13" s="34" t="s">
        <v>65</v>
      </c>
      <c r="C13" s="30"/>
      <c r="D13" s="30"/>
      <c r="E13" s="30"/>
    </row>
    <row r="14" spans="2:5" x14ac:dyDescent="0.25">
      <c r="B14" s="5" t="s">
        <v>0</v>
      </c>
      <c r="C14" s="35" t="s">
        <v>66</v>
      </c>
      <c r="D14" s="32"/>
      <c r="E14" s="33"/>
    </row>
    <row r="15" spans="2:5" x14ac:dyDescent="0.25">
      <c r="B15" s="5" t="s">
        <v>1</v>
      </c>
      <c r="C15" s="35" t="s">
        <v>67</v>
      </c>
      <c r="D15" s="32"/>
      <c r="E15" s="33"/>
    </row>
    <row r="16" spans="2:5" x14ac:dyDescent="0.25">
      <c r="B16" s="5" t="s">
        <v>68</v>
      </c>
      <c r="C16" s="35" t="s">
        <v>69</v>
      </c>
      <c r="D16" s="32"/>
      <c r="E16" s="33"/>
    </row>
    <row r="17" spans="2:5" x14ac:dyDescent="0.25">
      <c r="B17" s="5" t="s">
        <v>70</v>
      </c>
      <c r="C17" s="35" t="s">
        <v>71</v>
      </c>
      <c r="D17" s="32"/>
      <c r="E17" s="33"/>
    </row>
  </sheetData>
  <mergeCells count="13">
    <mergeCell ref="C17:E17"/>
    <mergeCell ref="B3:E3"/>
    <mergeCell ref="B5:E5"/>
    <mergeCell ref="B2:E2"/>
    <mergeCell ref="D9:E9"/>
    <mergeCell ref="C15:E15"/>
    <mergeCell ref="D8:E8"/>
    <mergeCell ref="D6:E6"/>
    <mergeCell ref="C16:E16"/>
    <mergeCell ref="C14:E14"/>
    <mergeCell ref="D7:E7"/>
    <mergeCell ref="D10:E10"/>
    <mergeCell ref="B13:E13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3:Q48"/>
  <sheetViews>
    <sheetView showGridLines="0" workbookViewId="0">
      <pane ySplit="14" topLeftCell="A15" activePane="bottomLeft" state="frozen"/>
      <selection pane="bottomLeft"/>
    </sheetView>
  </sheetViews>
  <sheetFormatPr baseColWidth="10" defaultColWidth="9.140625" defaultRowHeight="15" x14ac:dyDescent="0.25"/>
  <cols>
    <col min="1" max="1" width="14" customWidth="1"/>
    <col min="2" max="2" width="16" customWidth="1"/>
    <col min="3" max="3" width="28" customWidth="1"/>
    <col min="4" max="4" width="22" customWidth="1"/>
    <col min="5" max="6" width="18" customWidth="1"/>
    <col min="7" max="7" width="14" customWidth="1"/>
    <col min="8" max="8" width="16" customWidth="1"/>
    <col min="9" max="10" width="10" customWidth="1"/>
    <col min="11" max="11" width="11" customWidth="1"/>
    <col min="12" max="12" width="18" customWidth="1"/>
    <col min="13" max="13" width="14" customWidth="1"/>
    <col min="14" max="14" width="22" customWidth="1"/>
    <col min="15" max="15" width="18" customWidth="1"/>
    <col min="16" max="16" width="13" customWidth="1"/>
    <col min="17" max="17" width="12" customWidth="1"/>
  </cols>
  <sheetData>
    <row r="3" spans="1:17" x14ac:dyDescent="0.25">
      <c r="A3" s="29" t="s">
        <v>72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</row>
    <row r="4" spans="1:17" x14ac:dyDescent="0.25">
      <c r="A4" s="36" t="s">
        <v>73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</row>
    <row r="5" spans="1:17" x14ac:dyDescent="0.25">
      <c r="A5" s="8" t="s">
        <v>74</v>
      </c>
      <c r="B5" s="35"/>
      <c r="C5" s="32"/>
      <c r="D5" s="33"/>
    </row>
    <row r="6" spans="1:17" ht="24" x14ac:dyDescent="0.25">
      <c r="A6" s="8" t="s">
        <v>75</v>
      </c>
      <c r="B6" s="35" t="s">
        <v>11</v>
      </c>
      <c r="C6" s="32"/>
      <c r="D6" s="33"/>
    </row>
    <row r="7" spans="1:17" x14ac:dyDescent="0.25">
      <c r="A7" s="8" t="s">
        <v>76</v>
      </c>
      <c r="B7" s="35"/>
      <c r="C7" s="32"/>
      <c r="D7" s="33"/>
    </row>
    <row r="8" spans="1:17" ht="24" x14ac:dyDescent="0.25">
      <c r="A8" s="8" t="s">
        <v>77</v>
      </c>
      <c r="B8" s="38">
        <v>46105.353293518521</v>
      </c>
      <c r="C8" s="32"/>
      <c r="D8" s="33"/>
    </row>
    <row r="9" spans="1:17" x14ac:dyDescent="0.25">
      <c r="A9" s="8" t="s">
        <v>78</v>
      </c>
      <c r="B9" s="38"/>
      <c r="C9" s="32"/>
      <c r="D9" s="33"/>
    </row>
    <row r="12" spans="1:17" ht="24" customHeight="1" x14ac:dyDescent="0.25">
      <c r="A12" s="9" t="s">
        <v>79</v>
      </c>
      <c r="B12" s="31" t="s">
        <v>80</v>
      </c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40"/>
    </row>
    <row r="13" spans="1:17" ht="30" customHeight="1" x14ac:dyDescent="0.25">
      <c r="B13" s="41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3"/>
    </row>
    <row r="14" spans="1:17" x14ac:dyDescent="0.25">
      <c r="I14" s="44" t="s">
        <v>81</v>
      </c>
      <c r="J14" s="30"/>
      <c r="K14" s="30"/>
    </row>
    <row r="15" spans="1:17" ht="38.1" customHeight="1" x14ac:dyDescent="0.25">
      <c r="A15" s="1" t="s">
        <v>82</v>
      </c>
      <c r="B15" s="1" t="s">
        <v>83</v>
      </c>
      <c r="C15" s="1" t="s">
        <v>84</v>
      </c>
      <c r="D15" s="1" t="s">
        <v>85</v>
      </c>
      <c r="E15" s="1" t="s">
        <v>86</v>
      </c>
      <c r="F15" s="1" t="s">
        <v>87</v>
      </c>
      <c r="G15" s="1" t="s">
        <v>0</v>
      </c>
      <c r="H15" s="1" t="s">
        <v>88</v>
      </c>
      <c r="I15" s="10" t="s">
        <v>89</v>
      </c>
      <c r="J15" s="10" t="s">
        <v>90</v>
      </c>
      <c r="K15" s="10" t="s">
        <v>68</v>
      </c>
      <c r="L15" s="1" t="s">
        <v>91</v>
      </c>
      <c r="M15" s="1" t="s">
        <v>2</v>
      </c>
      <c r="N15" s="1" t="s">
        <v>92</v>
      </c>
      <c r="O15" s="1" t="s">
        <v>93</v>
      </c>
      <c r="P15" s="1" t="s">
        <v>94</v>
      </c>
      <c r="Q15" s="1" t="s">
        <v>3</v>
      </c>
    </row>
    <row r="17" spans="1:17" ht="33.950000000000003" customHeight="1" x14ac:dyDescent="0.25">
      <c r="A17" s="3" t="s">
        <v>95</v>
      </c>
      <c r="B17" s="3" t="s">
        <v>16</v>
      </c>
      <c r="C17" s="6" t="s">
        <v>96</v>
      </c>
      <c r="D17" s="6"/>
      <c r="E17" s="6"/>
      <c r="F17" s="6"/>
      <c r="G17" s="3" t="s">
        <v>12</v>
      </c>
      <c r="H17" s="3" t="s">
        <v>13</v>
      </c>
      <c r="I17" s="11">
        <f>IF(G17="","",VLOOKUP(G17,Lookups!$A$2:$B$6,2,FALSE))</f>
        <v>2</v>
      </c>
      <c r="J17" s="11">
        <f>IF(H17="","",VLOOKUP(H17,Lookups!$D$2:$E$6,2,FALSE))</f>
        <v>2</v>
      </c>
      <c r="K17" s="11">
        <f t="shared" ref="K17:K36" si="0">IF(OR(I17="",J17=""),"",I17*J17)</f>
        <v>4</v>
      </c>
      <c r="L17" s="6"/>
      <c r="M17" s="3" t="s">
        <v>14</v>
      </c>
      <c r="N17" s="6"/>
      <c r="O17" s="6"/>
      <c r="P17" s="12"/>
      <c r="Q17" s="3" t="s">
        <v>9</v>
      </c>
    </row>
    <row r="18" spans="1:17" ht="33.950000000000003" customHeight="1" x14ac:dyDescent="0.25">
      <c r="A18" s="3" t="s">
        <v>97</v>
      </c>
      <c r="B18" s="3" t="s">
        <v>22</v>
      </c>
      <c r="C18" s="6" t="s">
        <v>98</v>
      </c>
      <c r="D18" s="6"/>
      <c r="E18" s="6"/>
      <c r="F18" s="6"/>
      <c r="G18" s="3" t="s">
        <v>6</v>
      </c>
      <c r="H18" s="3" t="s">
        <v>25</v>
      </c>
      <c r="I18" s="11">
        <f>IF(G18="","",VLOOKUP(G18,Lookups!$A$2:$B$6,2,FALSE))</f>
        <v>1</v>
      </c>
      <c r="J18" s="11">
        <f>IF(H18="","",VLOOKUP(H18,Lookups!$D$2:$E$6,2,FALSE))</f>
        <v>4</v>
      </c>
      <c r="K18" s="11">
        <f t="shared" si="0"/>
        <v>4</v>
      </c>
      <c r="L18" s="6"/>
      <c r="M18" s="3" t="s">
        <v>26</v>
      </c>
      <c r="N18" s="6"/>
      <c r="O18" s="6"/>
      <c r="P18" s="12"/>
      <c r="Q18" s="3" t="s">
        <v>9</v>
      </c>
    </row>
    <row r="19" spans="1:17" ht="33.950000000000003" customHeight="1" x14ac:dyDescent="0.25">
      <c r="A19" s="3" t="s">
        <v>99</v>
      </c>
      <c r="B19" s="3" t="s">
        <v>28</v>
      </c>
      <c r="C19" s="6" t="s">
        <v>100</v>
      </c>
      <c r="D19" s="6"/>
      <c r="E19" s="6"/>
      <c r="F19" s="6"/>
      <c r="G19" s="3" t="s">
        <v>30</v>
      </c>
      <c r="H19" s="3" t="s">
        <v>13</v>
      </c>
      <c r="I19" s="11">
        <f>IF(G19="","",VLOOKUP(G19,Lookups!$A$2:$B$6,2,FALSE))</f>
        <v>5</v>
      </c>
      <c r="J19" s="11">
        <f>IF(H19="","",VLOOKUP(H19,Lookups!$D$2:$E$6,2,FALSE))</f>
        <v>2</v>
      </c>
      <c r="K19" s="11">
        <f t="shared" si="0"/>
        <v>10</v>
      </c>
      <c r="L19" s="6"/>
      <c r="M19" s="3" t="s">
        <v>8</v>
      </c>
      <c r="N19" s="6"/>
      <c r="O19" s="6"/>
      <c r="P19" s="12"/>
      <c r="Q19" s="3" t="s">
        <v>9</v>
      </c>
    </row>
    <row r="20" spans="1:17" ht="33.950000000000003" customHeight="1" x14ac:dyDescent="0.25">
      <c r="A20" s="3" t="s">
        <v>101</v>
      </c>
      <c r="B20" s="3" t="s">
        <v>33</v>
      </c>
      <c r="C20" s="6" t="s">
        <v>102</v>
      </c>
      <c r="D20" s="6"/>
      <c r="E20" s="6"/>
      <c r="F20" s="6"/>
      <c r="G20" s="3" t="s">
        <v>12</v>
      </c>
      <c r="H20" s="3" t="s">
        <v>31</v>
      </c>
      <c r="I20" s="11">
        <f>IF(G20="","",VLOOKUP(G20,Lookups!$A$2:$B$6,2,FALSE))</f>
        <v>2</v>
      </c>
      <c r="J20" s="11">
        <f>IF(H20="","",VLOOKUP(H20,Lookups!$D$2:$E$6,2,FALSE))</f>
        <v>5</v>
      </c>
      <c r="K20" s="11">
        <f t="shared" si="0"/>
        <v>10</v>
      </c>
      <c r="L20" s="6"/>
      <c r="M20" s="3" t="s">
        <v>14</v>
      </c>
      <c r="N20" s="6"/>
      <c r="O20" s="6"/>
      <c r="P20" s="12"/>
      <c r="Q20" s="3" t="s">
        <v>15</v>
      </c>
    </row>
    <row r="21" spans="1:17" ht="33.950000000000003" customHeight="1" x14ac:dyDescent="0.25">
      <c r="A21" s="3"/>
      <c r="B21" s="3"/>
      <c r="C21" s="6"/>
      <c r="D21" s="6"/>
      <c r="E21" s="6"/>
      <c r="F21" s="6"/>
      <c r="G21" s="3"/>
      <c r="H21" s="3"/>
      <c r="I21" s="11" t="str">
        <f>IF(G21="","",VLOOKUP(G21,Lookups!$A$2:$B$6,2,FALSE))</f>
        <v/>
      </c>
      <c r="J21" s="11" t="str">
        <f>IF(H21="","",VLOOKUP(H21,Lookups!$D$2:$E$6,2,FALSE))</f>
        <v/>
      </c>
      <c r="K21" s="11" t="str">
        <f t="shared" si="0"/>
        <v/>
      </c>
      <c r="L21" s="6"/>
      <c r="M21" s="3"/>
      <c r="N21" s="6"/>
      <c r="O21" s="6"/>
      <c r="P21" s="12"/>
      <c r="Q21" s="3"/>
    </row>
    <row r="22" spans="1:17" ht="33.950000000000003" customHeight="1" x14ac:dyDescent="0.25">
      <c r="A22" s="3"/>
      <c r="B22" s="3"/>
      <c r="C22" s="6"/>
      <c r="D22" s="6"/>
      <c r="E22" s="6"/>
      <c r="F22" s="6"/>
      <c r="G22" s="3"/>
      <c r="H22" s="3"/>
      <c r="I22" s="11" t="str">
        <f>IF(G22="","",VLOOKUP(G22,Lookups!$A$2:$B$6,2,FALSE))</f>
        <v/>
      </c>
      <c r="J22" s="11" t="str">
        <f>IF(H22="","",VLOOKUP(H22,Lookups!$D$2:$E$6,2,FALSE))</f>
        <v/>
      </c>
      <c r="K22" s="11" t="str">
        <f t="shared" si="0"/>
        <v/>
      </c>
      <c r="L22" s="6"/>
      <c r="M22" s="3"/>
      <c r="N22" s="6"/>
      <c r="O22" s="6"/>
      <c r="P22" s="12"/>
      <c r="Q22" s="3"/>
    </row>
    <row r="23" spans="1:17" ht="33.950000000000003" customHeight="1" x14ac:dyDescent="0.25">
      <c r="A23" s="3"/>
      <c r="B23" s="3"/>
      <c r="C23" s="6"/>
      <c r="D23" s="6"/>
      <c r="E23" s="6"/>
      <c r="F23" s="6"/>
      <c r="G23" s="3"/>
      <c r="H23" s="3"/>
      <c r="I23" s="11" t="str">
        <f>IF(G23="","",VLOOKUP(G23,Lookups!$A$2:$B$6,2,FALSE))</f>
        <v/>
      </c>
      <c r="J23" s="11" t="str">
        <f>IF(H23="","",VLOOKUP(H23,Lookups!$D$2:$E$6,2,FALSE))</f>
        <v/>
      </c>
      <c r="K23" s="11" t="str">
        <f t="shared" si="0"/>
        <v/>
      </c>
      <c r="L23" s="6"/>
      <c r="M23" s="3"/>
      <c r="N23" s="6"/>
      <c r="O23" s="6"/>
      <c r="P23" s="12"/>
      <c r="Q23" s="3"/>
    </row>
    <row r="24" spans="1:17" ht="33.950000000000003" customHeight="1" x14ac:dyDescent="0.25">
      <c r="A24" s="3"/>
      <c r="B24" s="3"/>
      <c r="C24" s="6"/>
      <c r="D24" s="6"/>
      <c r="E24" s="6"/>
      <c r="F24" s="6"/>
      <c r="G24" s="3"/>
      <c r="H24" s="3"/>
      <c r="I24" s="11" t="str">
        <f>IF(G24="","",VLOOKUP(G24,Lookups!$A$2:$B$6,2,FALSE))</f>
        <v/>
      </c>
      <c r="J24" s="11" t="str">
        <f>IF(H24="","",VLOOKUP(H24,Lookups!$D$2:$E$6,2,FALSE))</f>
        <v/>
      </c>
      <c r="K24" s="11" t="str">
        <f t="shared" si="0"/>
        <v/>
      </c>
      <c r="L24" s="6"/>
      <c r="M24" s="3"/>
      <c r="N24" s="6"/>
      <c r="O24" s="6"/>
      <c r="P24" s="12"/>
      <c r="Q24" s="3"/>
    </row>
    <row r="25" spans="1:17" ht="33.950000000000003" customHeight="1" x14ac:dyDescent="0.25">
      <c r="A25" s="3"/>
      <c r="B25" s="3"/>
      <c r="C25" s="6"/>
      <c r="D25" s="6"/>
      <c r="E25" s="6"/>
      <c r="F25" s="6"/>
      <c r="G25" s="3"/>
      <c r="H25" s="3"/>
      <c r="I25" s="11" t="str">
        <f>IF(G25="","",VLOOKUP(G25,Lookups!$A$2:$B$6,2,FALSE))</f>
        <v/>
      </c>
      <c r="J25" s="11" t="str">
        <f>IF(H25="","",VLOOKUP(H25,Lookups!$D$2:$E$6,2,FALSE))</f>
        <v/>
      </c>
      <c r="K25" s="11" t="str">
        <f t="shared" si="0"/>
        <v/>
      </c>
      <c r="L25" s="6"/>
      <c r="M25" s="3"/>
      <c r="N25" s="6"/>
      <c r="O25" s="6"/>
      <c r="P25" s="12"/>
      <c r="Q25" s="3"/>
    </row>
    <row r="26" spans="1:17" ht="33.950000000000003" customHeight="1" x14ac:dyDescent="0.25">
      <c r="A26" s="3"/>
      <c r="B26" s="3"/>
      <c r="C26" s="6"/>
      <c r="D26" s="6"/>
      <c r="E26" s="6"/>
      <c r="F26" s="6"/>
      <c r="G26" s="3"/>
      <c r="H26" s="3"/>
      <c r="I26" s="11" t="str">
        <f>IF(G26="","",VLOOKUP(G26,Lookups!$A$2:$B$6,2,FALSE))</f>
        <v/>
      </c>
      <c r="J26" s="11" t="str">
        <f>IF(H26="","",VLOOKUP(H26,Lookups!$D$2:$E$6,2,FALSE))</f>
        <v/>
      </c>
      <c r="K26" s="11" t="str">
        <f t="shared" si="0"/>
        <v/>
      </c>
      <c r="L26" s="6"/>
      <c r="M26" s="3"/>
      <c r="N26" s="6"/>
      <c r="O26" s="6"/>
      <c r="P26" s="12"/>
      <c r="Q26" s="3"/>
    </row>
    <row r="27" spans="1:17" ht="33.950000000000003" customHeight="1" x14ac:dyDescent="0.25">
      <c r="A27" s="3"/>
      <c r="B27" s="3"/>
      <c r="C27" s="6"/>
      <c r="D27" s="6"/>
      <c r="E27" s="6"/>
      <c r="F27" s="6"/>
      <c r="G27" s="3"/>
      <c r="H27" s="3"/>
      <c r="I27" s="11" t="str">
        <f>IF(G27="","",VLOOKUP(G27,Lookups!$A$2:$B$6,2,FALSE))</f>
        <v/>
      </c>
      <c r="J27" s="11" t="str">
        <f>IF(H27="","",VLOOKUP(H27,Lookups!$D$2:$E$6,2,FALSE))</f>
        <v/>
      </c>
      <c r="K27" s="11" t="str">
        <f t="shared" si="0"/>
        <v/>
      </c>
      <c r="L27" s="6"/>
      <c r="M27" s="3"/>
      <c r="N27" s="6"/>
      <c r="O27" s="6"/>
      <c r="P27" s="12"/>
      <c r="Q27" s="3"/>
    </row>
    <row r="28" spans="1:17" ht="33.950000000000003" customHeight="1" x14ac:dyDescent="0.25">
      <c r="A28" s="3"/>
      <c r="B28" s="3"/>
      <c r="C28" s="6"/>
      <c r="D28" s="6"/>
      <c r="E28" s="6"/>
      <c r="F28" s="6"/>
      <c r="G28" s="3"/>
      <c r="H28" s="3"/>
      <c r="I28" s="11" t="str">
        <f>IF(G28="","",VLOOKUP(G28,Lookups!$A$2:$B$6,2,FALSE))</f>
        <v/>
      </c>
      <c r="J28" s="11" t="str">
        <f>IF(H28="","",VLOOKUP(H28,Lookups!$D$2:$E$6,2,FALSE))</f>
        <v/>
      </c>
      <c r="K28" s="11" t="str">
        <f t="shared" si="0"/>
        <v/>
      </c>
      <c r="L28" s="6"/>
      <c r="M28" s="3"/>
      <c r="N28" s="6"/>
      <c r="O28" s="6"/>
      <c r="P28" s="12"/>
      <c r="Q28" s="3"/>
    </row>
    <row r="29" spans="1:17" ht="33.950000000000003" customHeight="1" x14ac:dyDescent="0.25">
      <c r="A29" s="3"/>
      <c r="B29" s="3"/>
      <c r="C29" s="6"/>
      <c r="D29" s="6"/>
      <c r="E29" s="6"/>
      <c r="F29" s="6"/>
      <c r="G29" s="3"/>
      <c r="H29" s="3"/>
      <c r="I29" s="11" t="str">
        <f>IF(G29="","",VLOOKUP(G29,Lookups!$A$2:$B$6,2,FALSE))</f>
        <v/>
      </c>
      <c r="J29" s="11" t="str">
        <f>IF(H29="","",VLOOKUP(H29,Lookups!$D$2:$E$6,2,FALSE))</f>
        <v/>
      </c>
      <c r="K29" s="11" t="str">
        <f t="shared" si="0"/>
        <v/>
      </c>
      <c r="L29" s="6"/>
      <c r="M29" s="3"/>
      <c r="N29" s="6"/>
      <c r="O29" s="6"/>
      <c r="P29" s="12"/>
      <c r="Q29" s="3"/>
    </row>
    <row r="30" spans="1:17" ht="33.950000000000003" customHeight="1" x14ac:dyDescent="0.25">
      <c r="A30" s="3"/>
      <c r="B30" s="3"/>
      <c r="C30" s="6"/>
      <c r="D30" s="6"/>
      <c r="E30" s="6"/>
      <c r="F30" s="6"/>
      <c r="G30" s="3"/>
      <c r="H30" s="3"/>
      <c r="I30" s="11" t="str">
        <f>IF(G30="","",VLOOKUP(G30,Lookups!$A$2:$B$6,2,FALSE))</f>
        <v/>
      </c>
      <c r="J30" s="11" t="str">
        <f>IF(H30="","",VLOOKUP(H30,Lookups!$D$2:$E$6,2,FALSE))</f>
        <v/>
      </c>
      <c r="K30" s="11" t="str">
        <f t="shared" si="0"/>
        <v/>
      </c>
      <c r="L30" s="6"/>
      <c r="M30" s="3"/>
      <c r="N30" s="6"/>
      <c r="O30" s="6"/>
      <c r="P30" s="12"/>
      <c r="Q30" s="3"/>
    </row>
    <row r="31" spans="1:17" ht="33.950000000000003" customHeight="1" x14ac:dyDescent="0.25">
      <c r="A31" s="3"/>
      <c r="B31" s="3"/>
      <c r="C31" s="6"/>
      <c r="D31" s="6"/>
      <c r="E31" s="6"/>
      <c r="F31" s="6"/>
      <c r="G31" s="3"/>
      <c r="H31" s="3"/>
      <c r="I31" s="11" t="str">
        <f>IF(G31="","",VLOOKUP(G31,Lookups!$A$2:$B$6,2,FALSE))</f>
        <v/>
      </c>
      <c r="J31" s="11" t="str">
        <f>IF(H31="","",VLOOKUP(H31,Lookups!$D$2:$E$6,2,FALSE))</f>
        <v/>
      </c>
      <c r="K31" s="11" t="str">
        <f t="shared" si="0"/>
        <v/>
      </c>
      <c r="L31" s="6"/>
      <c r="M31" s="3"/>
      <c r="N31" s="6"/>
      <c r="O31" s="6"/>
      <c r="P31" s="12"/>
      <c r="Q31" s="3"/>
    </row>
    <row r="32" spans="1:17" ht="33.950000000000003" customHeight="1" x14ac:dyDescent="0.25">
      <c r="A32" s="3"/>
      <c r="B32" s="3"/>
      <c r="C32" s="6"/>
      <c r="D32" s="6"/>
      <c r="E32" s="6"/>
      <c r="F32" s="6"/>
      <c r="G32" s="3"/>
      <c r="H32" s="3"/>
      <c r="I32" s="11" t="str">
        <f>IF(G32="","",VLOOKUP(G32,Lookups!$A$2:$B$6,2,FALSE))</f>
        <v/>
      </c>
      <c r="J32" s="11" t="str">
        <f>IF(H32="","",VLOOKUP(H32,Lookups!$D$2:$E$6,2,FALSE))</f>
        <v/>
      </c>
      <c r="K32" s="11" t="str">
        <f t="shared" si="0"/>
        <v/>
      </c>
      <c r="L32" s="6"/>
      <c r="M32" s="3"/>
      <c r="N32" s="6"/>
      <c r="O32" s="6"/>
      <c r="P32" s="12"/>
      <c r="Q32" s="3"/>
    </row>
    <row r="33" spans="1:17" ht="33.950000000000003" customHeight="1" x14ac:dyDescent="0.25">
      <c r="A33" s="3"/>
      <c r="B33" s="3"/>
      <c r="C33" s="6"/>
      <c r="D33" s="6"/>
      <c r="E33" s="6"/>
      <c r="F33" s="6"/>
      <c r="G33" s="3"/>
      <c r="H33" s="3"/>
      <c r="I33" s="11" t="str">
        <f>IF(G33="","",VLOOKUP(G33,Lookups!$A$2:$B$6,2,FALSE))</f>
        <v/>
      </c>
      <c r="J33" s="11" t="str">
        <f>IF(H33="","",VLOOKUP(H33,Lookups!$D$2:$E$6,2,FALSE))</f>
        <v/>
      </c>
      <c r="K33" s="11" t="str">
        <f t="shared" si="0"/>
        <v/>
      </c>
      <c r="L33" s="6"/>
      <c r="M33" s="3"/>
      <c r="N33" s="6"/>
      <c r="O33" s="6"/>
      <c r="P33" s="12"/>
      <c r="Q33" s="3"/>
    </row>
    <row r="34" spans="1:17" ht="33.950000000000003" customHeight="1" x14ac:dyDescent="0.25">
      <c r="A34" s="3"/>
      <c r="B34" s="3"/>
      <c r="C34" s="6"/>
      <c r="D34" s="6"/>
      <c r="E34" s="6"/>
      <c r="F34" s="6"/>
      <c r="G34" s="3"/>
      <c r="H34" s="3"/>
      <c r="I34" s="11" t="str">
        <f>IF(G34="","",VLOOKUP(G34,Lookups!$A$2:$B$6,2,FALSE))</f>
        <v/>
      </c>
      <c r="J34" s="11" t="str">
        <f>IF(H34="","",VLOOKUP(H34,Lookups!$D$2:$E$6,2,FALSE))</f>
        <v/>
      </c>
      <c r="K34" s="11" t="str">
        <f t="shared" si="0"/>
        <v/>
      </c>
      <c r="L34" s="6"/>
      <c r="M34" s="3"/>
      <c r="N34" s="6"/>
      <c r="O34" s="6"/>
      <c r="P34" s="12"/>
      <c r="Q34" s="3"/>
    </row>
    <row r="35" spans="1:17" ht="33.950000000000003" customHeight="1" x14ac:dyDescent="0.25">
      <c r="A35" s="3"/>
      <c r="B35" s="3"/>
      <c r="C35" s="6"/>
      <c r="D35" s="6"/>
      <c r="E35" s="6"/>
      <c r="F35" s="6"/>
      <c r="G35" s="3"/>
      <c r="H35" s="3"/>
      <c r="I35" s="11" t="str">
        <f>IF(G35="","",VLOOKUP(G35,Lookups!$A$2:$B$6,2,FALSE))</f>
        <v/>
      </c>
      <c r="J35" s="11" t="str">
        <f>IF(H35="","",VLOOKUP(H35,Lookups!$D$2:$E$6,2,FALSE))</f>
        <v/>
      </c>
      <c r="K35" s="11" t="str">
        <f t="shared" si="0"/>
        <v/>
      </c>
      <c r="L35" s="6"/>
      <c r="M35" s="3"/>
      <c r="N35" s="6"/>
      <c r="O35" s="6"/>
      <c r="P35" s="12"/>
      <c r="Q35" s="3"/>
    </row>
    <row r="36" spans="1:17" ht="33.950000000000003" customHeight="1" x14ac:dyDescent="0.25">
      <c r="A36" s="3"/>
      <c r="B36" s="3"/>
      <c r="C36" s="6"/>
      <c r="D36" s="6"/>
      <c r="E36" s="6"/>
      <c r="F36" s="6"/>
      <c r="G36" s="3"/>
      <c r="H36" s="3"/>
      <c r="I36" s="11" t="str">
        <f>IF(G36="","",VLOOKUP(G36,Lookups!$A$2:$B$6,2,FALSE))</f>
        <v/>
      </c>
      <c r="J36" s="11" t="str">
        <f>IF(H36="","",VLOOKUP(H36,Lookups!$D$2:$E$6,2,FALSE))</f>
        <v/>
      </c>
      <c r="K36" s="11" t="str">
        <f t="shared" si="0"/>
        <v/>
      </c>
      <c r="L36" s="6"/>
      <c r="M36" s="3"/>
      <c r="N36" s="6"/>
      <c r="O36" s="6"/>
      <c r="P36" s="12"/>
      <c r="Q36" s="3"/>
    </row>
    <row r="39" spans="1:17" x14ac:dyDescent="0.25">
      <c r="A39" s="37" t="s">
        <v>103</v>
      </c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</row>
    <row r="40" spans="1:17" x14ac:dyDescent="0.25">
      <c r="A40" s="45" t="s">
        <v>104</v>
      </c>
      <c r="B40" s="30"/>
      <c r="C40" s="30"/>
      <c r="D40" s="45" t="s">
        <v>105</v>
      </c>
      <c r="E40" s="30"/>
      <c r="F40" s="30"/>
    </row>
    <row r="41" spans="1:17" ht="27.95" customHeight="1" x14ac:dyDescent="0.25">
      <c r="A41" s="35" t="s">
        <v>106</v>
      </c>
      <c r="B41" s="32"/>
      <c r="C41" s="33"/>
      <c r="D41" s="35" t="s">
        <v>107</v>
      </c>
      <c r="E41" s="32"/>
      <c r="F41" s="33"/>
    </row>
    <row r="42" spans="1:17" ht="27.95" customHeight="1" x14ac:dyDescent="0.25">
      <c r="A42" s="35" t="s">
        <v>108</v>
      </c>
      <c r="B42" s="32"/>
      <c r="C42" s="33"/>
      <c r="D42" s="35" t="s">
        <v>109</v>
      </c>
      <c r="E42" s="32"/>
      <c r="F42" s="33"/>
    </row>
    <row r="43" spans="1:17" ht="27.95" customHeight="1" x14ac:dyDescent="0.25">
      <c r="A43" s="35" t="s">
        <v>110</v>
      </c>
      <c r="B43" s="32"/>
      <c r="C43" s="33"/>
      <c r="D43" s="35" t="s">
        <v>111</v>
      </c>
      <c r="E43" s="32"/>
      <c r="F43" s="33"/>
    </row>
    <row r="44" spans="1:17" ht="27.95" customHeight="1" x14ac:dyDescent="0.25">
      <c r="A44" s="35" t="s">
        <v>112</v>
      </c>
      <c r="B44" s="32"/>
      <c r="C44" s="33"/>
      <c r="D44" s="35" t="s">
        <v>113</v>
      </c>
      <c r="E44" s="32"/>
      <c r="F44" s="33"/>
    </row>
    <row r="45" spans="1:17" ht="39.950000000000003" customHeight="1" x14ac:dyDescent="0.25">
      <c r="A45" s="35" t="s">
        <v>114</v>
      </c>
      <c r="B45" s="32"/>
      <c r="C45" s="33"/>
      <c r="D45" s="35" t="s">
        <v>115</v>
      </c>
      <c r="E45" s="32"/>
      <c r="F45" s="33"/>
    </row>
    <row r="47" spans="1:17" x14ac:dyDescent="0.25">
      <c r="A47" s="31" t="s">
        <v>116</v>
      </c>
      <c r="B47" s="39"/>
      <c r="C47" s="39"/>
      <c r="D47" s="39"/>
      <c r="E47" s="39"/>
      <c r="F47" s="40"/>
    </row>
    <row r="48" spans="1:17" x14ac:dyDescent="0.25">
      <c r="A48" s="41"/>
      <c r="B48" s="42"/>
      <c r="C48" s="42"/>
      <c r="D48" s="42"/>
      <c r="E48" s="42"/>
      <c r="F48" s="43"/>
    </row>
  </sheetData>
  <mergeCells count="23">
    <mergeCell ref="A45:C45"/>
    <mergeCell ref="A4:Q4"/>
    <mergeCell ref="D40:F40"/>
    <mergeCell ref="D45:F45"/>
    <mergeCell ref="A47:F48"/>
    <mergeCell ref="B6:D6"/>
    <mergeCell ref="D42:F42"/>
    <mergeCell ref="B5:D5"/>
    <mergeCell ref="A44:C44"/>
    <mergeCell ref="A3:Q3"/>
    <mergeCell ref="A40:C40"/>
    <mergeCell ref="D44:F44"/>
    <mergeCell ref="B7:D7"/>
    <mergeCell ref="D43:F43"/>
    <mergeCell ref="A42:C42"/>
    <mergeCell ref="I14:K14"/>
    <mergeCell ref="B9:D9"/>
    <mergeCell ref="A43:C43"/>
    <mergeCell ref="A41:C41"/>
    <mergeCell ref="D41:F41"/>
    <mergeCell ref="A39:Q39"/>
    <mergeCell ref="B8:D8"/>
    <mergeCell ref="B12:Q13"/>
  </mergeCells>
  <conditionalFormatting sqref="K17:K36">
    <cfRule type="cellIs" dxfId="5" priority="1" operator="between">
      <formula>1</formula>
      <formula>4</formula>
    </cfRule>
    <cfRule type="cellIs" dxfId="4" priority="2" operator="between">
      <formula>5</formula>
      <formula>11</formula>
    </cfRule>
    <cfRule type="cellIs" dxfId="3" priority="3" operator="between">
      <formula>12</formula>
      <formula>25</formula>
    </cfRule>
  </conditionalFormatting>
  <pageMargins left="0.3" right="0.3" top="0.5" bottom="0.4" header="0.2" footer="0.2"/>
  <pageSetup fitToHeight="2" orientation="landscape"/>
  <legacyDrawing r:id="rId1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xr:uid="{00000000-0002-0000-0300-000000000000}">
          <x14:formula1>
            <xm:f>Lookups!$K$2:$K$11</xm:f>
          </x14:formula1>
          <xm:sqref>B17:B36</xm:sqref>
        </x14:dataValidation>
        <x14:dataValidation type="list" allowBlank="1" xr:uid="{00000000-0002-0000-0300-000001000000}">
          <x14:formula1>
            <xm:f>Lookups!$M$2:$M$13</xm:f>
          </x14:formula1>
          <xm:sqref>B6:D6</xm:sqref>
        </x14:dataValidation>
        <x14:dataValidation type="list" allowBlank="1" xr:uid="{00000000-0002-0000-0300-000002000000}">
          <x14:formula1>
            <xm:f>Lookups!$A$2:$A$6</xm:f>
          </x14:formula1>
          <xm:sqref>G17:G36</xm:sqref>
        </x14:dataValidation>
        <x14:dataValidation type="list" allowBlank="1" xr:uid="{00000000-0002-0000-0300-000003000000}">
          <x14:formula1>
            <xm:f>Lookups!$D$2:$D$6</xm:f>
          </x14:formula1>
          <xm:sqref>H17:H36</xm:sqref>
        </x14:dataValidation>
        <x14:dataValidation type="list" allowBlank="1" xr:uid="{00000000-0002-0000-0300-000004000000}">
          <x14:formula1>
            <xm:f>Lookups!$G$2:$G$5</xm:f>
          </x14:formula1>
          <xm:sqref>M17:M36</xm:sqref>
        </x14:dataValidation>
        <x14:dataValidation type="list" allowBlank="1" xr:uid="{00000000-0002-0000-0300-000005000000}">
          <x14:formula1>
            <xm:f>Lookups!$I$2:$I$6</xm:f>
          </x14:formula1>
          <xm:sqref>Q17:Q36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3:L38"/>
  <sheetViews>
    <sheetView showGridLines="0" workbookViewId="0">
      <pane ySplit="11" topLeftCell="A12" activePane="bottomLeft" state="frozen"/>
      <selection pane="bottomLeft"/>
    </sheetView>
  </sheetViews>
  <sheetFormatPr baseColWidth="10" defaultColWidth="9.140625" defaultRowHeight="15" x14ac:dyDescent="0.25"/>
  <cols>
    <col min="1" max="1" width="14" customWidth="1"/>
    <col min="2" max="2" width="22" customWidth="1"/>
    <col min="3" max="3" width="18" customWidth="1"/>
    <col min="4" max="4" width="28" customWidth="1"/>
    <col min="5" max="7" width="14" customWidth="1"/>
    <col min="8" max="8" width="16" customWidth="1"/>
    <col min="9" max="10" width="10" customWidth="1"/>
    <col min="11" max="12" width="12" customWidth="1"/>
  </cols>
  <sheetData>
    <row r="3" spans="1:12" x14ac:dyDescent="0.25">
      <c r="A3" s="29" t="s">
        <v>117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</row>
    <row r="5" spans="1:12" x14ac:dyDescent="0.25">
      <c r="A5" s="8" t="s">
        <v>74</v>
      </c>
      <c r="B5" s="35" t="str">
        <f>IF(Risikoanalyse!B5="","",Risikoanalyse!B5)</f>
        <v/>
      </c>
      <c r="C5" s="32"/>
      <c r="D5" s="33"/>
    </row>
    <row r="6" spans="1:12" ht="24" x14ac:dyDescent="0.25">
      <c r="A6" s="8" t="s">
        <v>75</v>
      </c>
      <c r="B6" s="35" t="str">
        <f>IF(Risikoanalyse!B6="","",Risikoanalyse!B6)</f>
        <v>Geschäftsführung</v>
      </c>
      <c r="C6" s="32"/>
      <c r="D6" s="33"/>
    </row>
    <row r="7" spans="1:12" x14ac:dyDescent="0.25">
      <c r="A7" s="8" t="s">
        <v>76</v>
      </c>
      <c r="B7" s="35" t="str">
        <f>IF(Risikoanalyse!B7="","",Risikoanalyse!B7)</f>
        <v/>
      </c>
      <c r="C7" s="32"/>
      <c r="D7" s="33"/>
    </row>
    <row r="8" spans="1:12" x14ac:dyDescent="0.25">
      <c r="A8" s="8" t="s">
        <v>118</v>
      </c>
      <c r="B8" s="38">
        <f>IF(Risikoanalyse!B8="","",Risikoanalyse!B8)</f>
        <v>46105.353293518521</v>
      </c>
      <c r="C8" s="32"/>
      <c r="D8" s="33"/>
    </row>
    <row r="9" spans="1:12" x14ac:dyDescent="0.25">
      <c r="A9" s="8" t="s">
        <v>78</v>
      </c>
      <c r="B9" s="38" t="str">
        <f>IF(Risikoanalyse!B9="","",Risikoanalyse!B9)</f>
        <v/>
      </c>
      <c r="C9" s="32"/>
      <c r="D9" s="33"/>
    </row>
    <row r="11" spans="1:12" x14ac:dyDescent="0.25">
      <c r="K11" s="44" t="s">
        <v>119</v>
      </c>
      <c r="L11" s="30"/>
    </row>
    <row r="12" spans="1:12" ht="36" customHeight="1" x14ac:dyDescent="0.25">
      <c r="A12" s="1" t="s">
        <v>120</v>
      </c>
      <c r="B12" s="1" t="s">
        <v>121</v>
      </c>
      <c r="C12" s="1" t="s">
        <v>93</v>
      </c>
      <c r="D12" s="1" t="s">
        <v>122</v>
      </c>
      <c r="E12" s="1" t="s">
        <v>94</v>
      </c>
      <c r="F12" s="1" t="s">
        <v>123</v>
      </c>
      <c r="G12" s="1" t="s">
        <v>124</v>
      </c>
      <c r="H12" s="1" t="s">
        <v>125</v>
      </c>
      <c r="I12" s="1" t="s">
        <v>126</v>
      </c>
      <c r="J12" s="1" t="s">
        <v>127</v>
      </c>
      <c r="K12" s="10" t="s">
        <v>128</v>
      </c>
      <c r="L12" s="10" t="s">
        <v>129</v>
      </c>
    </row>
    <row r="13" spans="1:12" ht="24" customHeight="1" x14ac:dyDescent="0.25">
      <c r="A13" s="3" t="str">
        <f>IF(Risikoanalyse!A17="","",Risikoanalyse!A17)</f>
        <v>Risiko 01</v>
      </c>
      <c r="B13" s="6" t="str">
        <f>IF(Risikoanalyse!N17="","",Risikoanalyse!N17)</f>
        <v/>
      </c>
      <c r="C13" s="6" t="str">
        <f>IF(Risikoanalyse!O17="","",Risikoanalyse!O17)</f>
        <v/>
      </c>
      <c r="D13" s="6"/>
      <c r="E13" s="12" t="str">
        <f>IF(Risikoanalyse!P17="","",Risikoanalyse!P17)</f>
        <v/>
      </c>
      <c r="F13" s="12"/>
      <c r="G13" s="3"/>
      <c r="H13" s="3"/>
      <c r="I13" s="4" t="str">
        <f>IF(G13="","",VLOOKUP(G13,Lookups!$A$2:$B$6,2,FALSE))</f>
        <v/>
      </c>
      <c r="J13" s="4" t="str">
        <f>IF(H13="","",VLOOKUP(H13,Lookups!$D$2:$E$6,2,FALSE))</f>
        <v/>
      </c>
      <c r="K13" s="11">
        <f>IF(Risikoanalyse!A17="","",Risikoanalyse!K17)</f>
        <v>4</v>
      </c>
      <c r="L13" s="11" t="str">
        <f t="shared" ref="L13:L32" si="0">IF(OR(I13="",J13=""),"",I13*J13)</f>
        <v/>
      </c>
    </row>
    <row r="14" spans="1:12" ht="24" customHeight="1" x14ac:dyDescent="0.25">
      <c r="A14" s="3" t="str">
        <f>IF(Risikoanalyse!A18="","",Risikoanalyse!A18)</f>
        <v>Risiko 02</v>
      </c>
      <c r="B14" s="6" t="str">
        <f>IF(Risikoanalyse!N18="","",Risikoanalyse!N18)</f>
        <v/>
      </c>
      <c r="C14" s="6" t="str">
        <f>IF(Risikoanalyse!O18="","",Risikoanalyse!O18)</f>
        <v/>
      </c>
      <c r="D14" s="6"/>
      <c r="E14" s="12" t="str">
        <f>IF(Risikoanalyse!P18="","",Risikoanalyse!P18)</f>
        <v/>
      </c>
      <c r="F14" s="12"/>
      <c r="G14" s="3"/>
      <c r="H14" s="3"/>
      <c r="I14" s="4" t="str">
        <f>IF(G14="","",VLOOKUP(G14,Lookups!$A$2:$B$6,2,FALSE))</f>
        <v/>
      </c>
      <c r="J14" s="4" t="str">
        <f>IF(H14="","",VLOOKUP(H14,Lookups!$D$2:$E$6,2,FALSE))</f>
        <v/>
      </c>
      <c r="K14" s="11">
        <f>IF(Risikoanalyse!A18="","",Risikoanalyse!K18)</f>
        <v>4</v>
      </c>
      <c r="L14" s="11" t="str">
        <f t="shared" si="0"/>
        <v/>
      </c>
    </row>
    <row r="15" spans="1:12" ht="24" customHeight="1" x14ac:dyDescent="0.25">
      <c r="A15" s="3" t="str">
        <f>IF(Risikoanalyse!A19="","",Risikoanalyse!A19)</f>
        <v>Risiko 03</v>
      </c>
      <c r="B15" s="6" t="str">
        <f>IF(Risikoanalyse!N19="","",Risikoanalyse!N19)</f>
        <v/>
      </c>
      <c r="C15" s="6" t="str">
        <f>IF(Risikoanalyse!O19="","",Risikoanalyse!O19)</f>
        <v/>
      </c>
      <c r="D15" s="6"/>
      <c r="E15" s="12" t="str">
        <f>IF(Risikoanalyse!P19="","",Risikoanalyse!P19)</f>
        <v/>
      </c>
      <c r="F15" s="12"/>
      <c r="G15" s="3"/>
      <c r="H15" s="3"/>
      <c r="I15" s="4" t="str">
        <f>IF(G15="","",VLOOKUP(G15,Lookups!$A$2:$B$6,2,FALSE))</f>
        <v/>
      </c>
      <c r="J15" s="4" t="str">
        <f>IF(H15="","",VLOOKUP(H15,Lookups!$D$2:$E$6,2,FALSE))</f>
        <v/>
      </c>
      <c r="K15" s="11">
        <f>IF(Risikoanalyse!A19="","",Risikoanalyse!K19)</f>
        <v>10</v>
      </c>
      <c r="L15" s="11" t="str">
        <f t="shared" si="0"/>
        <v/>
      </c>
    </row>
    <row r="16" spans="1:12" ht="24" customHeight="1" x14ac:dyDescent="0.25">
      <c r="A16" s="3" t="str">
        <f>IF(Risikoanalyse!A20="","",Risikoanalyse!A20)</f>
        <v>Risiko 04</v>
      </c>
      <c r="B16" s="6" t="str">
        <f>IF(Risikoanalyse!N20="","",Risikoanalyse!N20)</f>
        <v/>
      </c>
      <c r="C16" s="6" t="str">
        <f>IF(Risikoanalyse!O20="","",Risikoanalyse!O20)</f>
        <v/>
      </c>
      <c r="D16" s="6"/>
      <c r="E16" s="12" t="str">
        <f>IF(Risikoanalyse!P20="","",Risikoanalyse!P20)</f>
        <v/>
      </c>
      <c r="F16" s="12"/>
      <c r="G16" s="3"/>
      <c r="H16" s="3"/>
      <c r="I16" s="4" t="str">
        <f>IF(G16="","",VLOOKUP(G16,Lookups!$A$2:$B$6,2,FALSE))</f>
        <v/>
      </c>
      <c r="J16" s="4" t="str">
        <f>IF(H16="","",VLOOKUP(H16,Lookups!$D$2:$E$6,2,FALSE))</f>
        <v/>
      </c>
      <c r="K16" s="11">
        <f>IF(Risikoanalyse!A20="","",Risikoanalyse!K20)</f>
        <v>10</v>
      </c>
      <c r="L16" s="11" t="str">
        <f t="shared" si="0"/>
        <v/>
      </c>
    </row>
    <row r="17" spans="1:12" ht="24" customHeight="1" x14ac:dyDescent="0.25">
      <c r="A17" s="3" t="str">
        <f>IF(Risikoanalyse!A21="","",Risikoanalyse!A21)</f>
        <v/>
      </c>
      <c r="B17" s="6" t="str">
        <f>IF(Risikoanalyse!N21="","",Risikoanalyse!N21)</f>
        <v/>
      </c>
      <c r="C17" s="6" t="str">
        <f>IF(Risikoanalyse!O21="","",Risikoanalyse!O21)</f>
        <v/>
      </c>
      <c r="D17" s="6"/>
      <c r="E17" s="12" t="str">
        <f>IF(Risikoanalyse!P21="","",Risikoanalyse!P21)</f>
        <v/>
      </c>
      <c r="F17" s="12"/>
      <c r="G17" s="3"/>
      <c r="H17" s="3"/>
      <c r="I17" s="4" t="str">
        <f>IF(G17="","",VLOOKUP(G17,Lookups!$A$2:$B$6,2,FALSE))</f>
        <v/>
      </c>
      <c r="J17" s="4" t="str">
        <f>IF(H17="","",VLOOKUP(H17,Lookups!$D$2:$E$6,2,FALSE))</f>
        <v/>
      </c>
      <c r="K17" s="11" t="str">
        <f>IF(Risikoanalyse!A21="","",Risikoanalyse!K21)</f>
        <v/>
      </c>
      <c r="L17" s="11" t="str">
        <f t="shared" si="0"/>
        <v/>
      </c>
    </row>
    <row r="18" spans="1:12" ht="24" customHeight="1" x14ac:dyDescent="0.25">
      <c r="A18" s="3" t="str">
        <f>IF(Risikoanalyse!A22="","",Risikoanalyse!A22)</f>
        <v/>
      </c>
      <c r="B18" s="6" t="str">
        <f>IF(Risikoanalyse!N22="","",Risikoanalyse!N22)</f>
        <v/>
      </c>
      <c r="C18" s="6" t="str">
        <f>IF(Risikoanalyse!O22="","",Risikoanalyse!O22)</f>
        <v/>
      </c>
      <c r="D18" s="6"/>
      <c r="E18" s="12" t="str">
        <f>IF(Risikoanalyse!P22="","",Risikoanalyse!P22)</f>
        <v/>
      </c>
      <c r="F18" s="12"/>
      <c r="G18" s="3"/>
      <c r="H18" s="3"/>
      <c r="I18" s="4" t="str">
        <f>IF(G18="","",VLOOKUP(G18,Lookups!$A$2:$B$6,2,FALSE))</f>
        <v/>
      </c>
      <c r="J18" s="4" t="str">
        <f>IF(H18="","",VLOOKUP(H18,Lookups!$D$2:$E$6,2,FALSE))</f>
        <v/>
      </c>
      <c r="K18" s="11" t="str">
        <f>IF(Risikoanalyse!A22="","",Risikoanalyse!K22)</f>
        <v/>
      </c>
      <c r="L18" s="11" t="str">
        <f t="shared" si="0"/>
        <v/>
      </c>
    </row>
    <row r="19" spans="1:12" ht="24" customHeight="1" x14ac:dyDescent="0.25">
      <c r="A19" s="3" t="str">
        <f>IF(Risikoanalyse!A23="","",Risikoanalyse!A23)</f>
        <v/>
      </c>
      <c r="B19" s="6" t="str">
        <f>IF(Risikoanalyse!N23="","",Risikoanalyse!N23)</f>
        <v/>
      </c>
      <c r="C19" s="6" t="str">
        <f>IF(Risikoanalyse!O23="","",Risikoanalyse!O23)</f>
        <v/>
      </c>
      <c r="D19" s="6"/>
      <c r="E19" s="12" t="str">
        <f>IF(Risikoanalyse!P23="","",Risikoanalyse!P23)</f>
        <v/>
      </c>
      <c r="F19" s="12"/>
      <c r="G19" s="3"/>
      <c r="H19" s="3"/>
      <c r="I19" s="4" t="str">
        <f>IF(G19="","",VLOOKUP(G19,Lookups!$A$2:$B$6,2,FALSE))</f>
        <v/>
      </c>
      <c r="J19" s="4" t="str">
        <f>IF(H19="","",VLOOKUP(H19,Lookups!$D$2:$E$6,2,FALSE))</f>
        <v/>
      </c>
      <c r="K19" s="11" t="str">
        <f>IF(Risikoanalyse!A23="","",Risikoanalyse!K23)</f>
        <v/>
      </c>
      <c r="L19" s="11" t="str">
        <f t="shared" si="0"/>
        <v/>
      </c>
    </row>
    <row r="20" spans="1:12" ht="24" customHeight="1" x14ac:dyDescent="0.25">
      <c r="A20" s="3" t="str">
        <f>IF(Risikoanalyse!A24="","",Risikoanalyse!A24)</f>
        <v/>
      </c>
      <c r="B20" s="6" t="str">
        <f>IF(Risikoanalyse!N24="","",Risikoanalyse!N24)</f>
        <v/>
      </c>
      <c r="C20" s="6" t="str">
        <f>IF(Risikoanalyse!O24="","",Risikoanalyse!O24)</f>
        <v/>
      </c>
      <c r="D20" s="6"/>
      <c r="E20" s="12" t="str">
        <f>IF(Risikoanalyse!P24="","",Risikoanalyse!P24)</f>
        <v/>
      </c>
      <c r="F20" s="12"/>
      <c r="G20" s="3"/>
      <c r="H20" s="3"/>
      <c r="I20" s="4" t="str">
        <f>IF(G20="","",VLOOKUP(G20,Lookups!$A$2:$B$6,2,FALSE))</f>
        <v/>
      </c>
      <c r="J20" s="4" t="str">
        <f>IF(H20="","",VLOOKUP(H20,Lookups!$D$2:$E$6,2,FALSE))</f>
        <v/>
      </c>
      <c r="K20" s="11" t="str">
        <f>IF(Risikoanalyse!A24="","",Risikoanalyse!K24)</f>
        <v/>
      </c>
      <c r="L20" s="11" t="str">
        <f t="shared" si="0"/>
        <v/>
      </c>
    </row>
    <row r="21" spans="1:12" ht="24" customHeight="1" x14ac:dyDescent="0.25">
      <c r="A21" s="3" t="str">
        <f>IF(Risikoanalyse!A25="","",Risikoanalyse!A25)</f>
        <v/>
      </c>
      <c r="B21" s="6" t="str">
        <f>IF(Risikoanalyse!N25="","",Risikoanalyse!N25)</f>
        <v/>
      </c>
      <c r="C21" s="6" t="str">
        <f>IF(Risikoanalyse!O25="","",Risikoanalyse!O25)</f>
        <v/>
      </c>
      <c r="D21" s="6"/>
      <c r="E21" s="12" t="str">
        <f>IF(Risikoanalyse!P25="","",Risikoanalyse!P25)</f>
        <v/>
      </c>
      <c r="F21" s="12"/>
      <c r="G21" s="3"/>
      <c r="H21" s="3"/>
      <c r="I21" s="4" t="str">
        <f>IF(G21="","",VLOOKUP(G21,Lookups!$A$2:$B$6,2,FALSE))</f>
        <v/>
      </c>
      <c r="J21" s="4" t="str">
        <f>IF(H21="","",VLOOKUP(H21,Lookups!$D$2:$E$6,2,FALSE))</f>
        <v/>
      </c>
      <c r="K21" s="11" t="str">
        <f>IF(Risikoanalyse!A25="","",Risikoanalyse!K25)</f>
        <v/>
      </c>
      <c r="L21" s="11" t="str">
        <f t="shared" si="0"/>
        <v/>
      </c>
    </row>
    <row r="22" spans="1:12" ht="24" customHeight="1" x14ac:dyDescent="0.25">
      <c r="A22" s="3" t="str">
        <f>IF(Risikoanalyse!A26="","",Risikoanalyse!A26)</f>
        <v/>
      </c>
      <c r="B22" s="6" t="str">
        <f>IF(Risikoanalyse!N26="","",Risikoanalyse!N26)</f>
        <v/>
      </c>
      <c r="C22" s="6" t="str">
        <f>IF(Risikoanalyse!O26="","",Risikoanalyse!O26)</f>
        <v/>
      </c>
      <c r="D22" s="6"/>
      <c r="E22" s="12" t="str">
        <f>IF(Risikoanalyse!P26="","",Risikoanalyse!P26)</f>
        <v/>
      </c>
      <c r="F22" s="12"/>
      <c r="G22" s="3"/>
      <c r="H22" s="3"/>
      <c r="I22" s="4" t="str">
        <f>IF(G22="","",VLOOKUP(G22,Lookups!$A$2:$B$6,2,FALSE))</f>
        <v/>
      </c>
      <c r="J22" s="4" t="str">
        <f>IF(H22="","",VLOOKUP(H22,Lookups!$D$2:$E$6,2,FALSE))</f>
        <v/>
      </c>
      <c r="K22" s="11" t="str">
        <f>IF(Risikoanalyse!A26="","",Risikoanalyse!K26)</f>
        <v/>
      </c>
      <c r="L22" s="11" t="str">
        <f t="shared" si="0"/>
        <v/>
      </c>
    </row>
    <row r="23" spans="1:12" ht="24" customHeight="1" x14ac:dyDescent="0.25">
      <c r="A23" s="3" t="str">
        <f>IF(Risikoanalyse!A27="","",Risikoanalyse!A27)</f>
        <v/>
      </c>
      <c r="B23" s="6" t="str">
        <f>IF(Risikoanalyse!N27="","",Risikoanalyse!N27)</f>
        <v/>
      </c>
      <c r="C23" s="6" t="str">
        <f>IF(Risikoanalyse!O27="","",Risikoanalyse!O27)</f>
        <v/>
      </c>
      <c r="D23" s="6"/>
      <c r="E23" s="12" t="str">
        <f>IF(Risikoanalyse!P27="","",Risikoanalyse!P27)</f>
        <v/>
      </c>
      <c r="F23" s="12"/>
      <c r="G23" s="3"/>
      <c r="H23" s="3"/>
      <c r="I23" s="4" t="str">
        <f>IF(G23="","",VLOOKUP(G23,Lookups!$A$2:$B$6,2,FALSE))</f>
        <v/>
      </c>
      <c r="J23" s="4" t="str">
        <f>IF(H23="","",VLOOKUP(H23,Lookups!$D$2:$E$6,2,FALSE))</f>
        <v/>
      </c>
      <c r="K23" s="11" t="str">
        <f>IF(Risikoanalyse!A27="","",Risikoanalyse!K27)</f>
        <v/>
      </c>
      <c r="L23" s="11" t="str">
        <f t="shared" si="0"/>
        <v/>
      </c>
    </row>
    <row r="24" spans="1:12" ht="24" customHeight="1" x14ac:dyDescent="0.25">
      <c r="A24" s="3" t="str">
        <f>IF(Risikoanalyse!A28="","",Risikoanalyse!A28)</f>
        <v/>
      </c>
      <c r="B24" s="6" t="str">
        <f>IF(Risikoanalyse!N28="","",Risikoanalyse!N28)</f>
        <v/>
      </c>
      <c r="C24" s="6" t="str">
        <f>IF(Risikoanalyse!O28="","",Risikoanalyse!O28)</f>
        <v/>
      </c>
      <c r="D24" s="6"/>
      <c r="E24" s="12" t="str">
        <f>IF(Risikoanalyse!P28="","",Risikoanalyse!P28)</f>
        <v/>
      </c>
      <c r="F24" s="12"/>
      <c r="G24" s="3"/>
      <c r="H24" s="3"/>
      <c r="I24" s="4" t="str">
        <f>IF(G24="","",VLOOKUP(G24,Lookups!$A$2:$B$6,2,FALSE))</f>
        <v/>
      </c>
      <c r="J24" s="4" t="str">
        <f>IF(H24="","",VLOOKUP(H24,Lookups!$D$2:$E$6,2,FALSE))</f>
        <v/>
      </c>
      <c r="K24" s="11" t="str">
        <f>IF(Risikoanalyse!A28="","",Risikoanalyse!K28)</f>
        <v/>
      </c>
      <c r="L24" s="11" t="str">
        <f t="shared" si="0"/>
        <v/>
      </c>
    </row>
    <row r="25" spans="1:12" ht="24" customHeight="1" x14ac:dyDescent="0.25">
      <c r="A25" s="3" t="str">
        <f>IF(Risikoanalyse!A29="","",Risikoanalyse!A29)</f>
        <v/>
      </c>
      <c r="B25" s="6" t="str">
        <f>IF(Risikoanalyse!N29="","",Risikoanalyse!N29)</f>
        <v/>
      </c>
      <c r="C25" s="6" t="str">
        <f>IF(Risikoanalyse!O29="","",Risikoanalyse!O29)</f>
        <v/>
      </c>
      <c r="D25" s="6"/>
      <c r="E25" s="12" t="str">
        <f>IF(Risikoanalyse!P29="","",Risikoanalyse!P29)</f>
        <v/>
      </c>
      <c r="F25" s="12"/>
      <c r="G25" s="3"/>
      <c r="H25" s="3"/>
      <c r="I25" s="4" t="str">
        <f>IF(G25="","",VLOOKUP(G25,Lookups!$A$2:$B$6,2,FALSE))</f>
        <v/>
      </c>
      <c r="J25" s="4" t="str">
        <f>IF(H25="","",VLOOKUP(H25,Lookups!$D$2:$E$6,2,FALSE))</f>
        <v/>
      </c>
      <c r="K25" s="11" t="str">
        <f>IF(Risikoanalyse!A29="","",Risikoanalyse!K29)</f>
        <v/>
      </c>
      <c r="L25" s="11" t="str">
        <f t="shared" si="0"/>
        <v/>
      </c>
    </row>
    <row r="26" spans="1:12" ht="24" customHeight="1" x14ac:dyDescent="0.25">
      <c r="A26" s="3" t="str">
        <f>IF(Risikoanalyse!A30="","",Risikoanalyse!A30)</f>
        <v/>
      </c>
      <c r="B26" s="6" t="str">
        <f>IF(Risikoanalyse!N30="","",Risikoanalyse!N30)</f>
        <v/>
      </c>
      <c r="C26" s="6" t="str">
        <f>IF(Risikoanalyse!O30="","",Risikoanalyse!O30)</f>
        <v/>
      </c>
      <c r="D26" s="6"/>
      <c r="E26" s="12" t="str">
        <f>IF(Risikoanalyse!P30="","",Risikoanalyse!P30)</f>
        <v/>
      </c>
      <c r="F26" s="12"/>
      <c r="G26" s="3"/>
      <c r="H26" s="3"/>
      <c r="I26" s="4" t="str">
        <f>IF(G26="","",VLOOKUP(G26,Lookups!$A$2:$B$6,2,FALSE))</f>
        <v/>
      </c>
      <c r="J26" s="4" t="str">
        <f>IF(H26="","",VLOOKUP(H26,Lookups!$D$2:$E$6,2,FALSE))</f>
        <v/>
      </c>
      <c r="K26" s="11" t="str">
        <f>IF(Risikoanalyse!A30="","",Risikoanalyse!K30)</f>
        <v/>
      </c>
      <c r="L26" s="11" t="str">
        <f t="shared" si="0"/>
        <v/>
      </c>
    </row>
    <row r="27" spans="1:12" ht="24" customHeight="1" x14ac:dyDescent="0.25">
      <c r="A27" s="3" t="str">
        <f>IF(Risikoanalyse!A31="","",Risikoanalyse!A31)</f>
        <v/>
      </c>
      <c r="B27" s="6" t="str">
        <f>IF(Risikoanalyse!N31="","",Risikoanalyse!N31)</f>
        <v/>
      </c>
      <c r="C27" s="6" t="str">
        <f>IF(Risikoanalyse!O31="","",Risikoanalyse!O31)</f>
        <v/>
      </c>
      <c r="D27" s="6"/>
      <c r="E27" s="12" t="str">
        <f>IF(Risikoanalyse!P31="","",Risikoanalyse!P31)</f>
        <v/>
      </c>
      <c r="F27" s="12"/>
      <c r="G27" s="3"/>
      <c r="H27" s="3"/>
      <c r="I27" s="4" t="str">
        <f>IF(G27="","",VLOOKUP(G27,Lookups!$A$2:$B$6,2,FALSE))</f>
        <v/>
      </c>
      <c r="J27" s="4" t="str">
        <f>IF(H27="","",VLOOKUP(H27,Lookups!$D$2:$E$6,2,FALSE))</f>
        <v/>
      </c>
      <c r="K27" s="11" t="str">
        <f>IF(Risikoanalyse!A31="","",Risikoanalyse!K31)</f>
        <v/>
      </c>
      <c r="L27" s="11" t="str">
        <f t="shared" si="0"/>
        <v/>
      </c>
    </row>
    <row r="28" spans="1:12" ht="24" customHeight="1" x14ac:dyDescent="0.25">
      <c r="A28" s="3" t="str">
        <f>IF(Risikoanalyse!A32="","",Risikoanalyse!A32)</f>
        <v/>
      </c>
      <c r="B28" s="6" t="str">
        <f>IF(Risikoanalyse!N32="","",Risikoanalyse!N32)</f>
        <v/>
      </c>
      <c r="C28" s="6" t="str">
        <f>IF(Risikoanalyse!O32="","",Risikoanalyse!O32)</f>
        <v/>
      </c>
      <c r="D28" s="6"/>
      <c r="E28" s="12" t="str">
        <f>IF(Risikoanalyse!P32="","",Risikoanalyse!P32)</f>
        <v/>
      </c>
      <c r="F28" s="12"/>
      <c r="G28" s="3"/>
      <c r="H28" s="3"/>
      <c r="I28" s="4" t="str">
        <f>IF(G28="","",VLOOKUP(G28,Lookups!$A$2:$B$6,2,FALSE))</f>
        <v/>
      </c>
      <c r="J28" s="4" t="str">
        <f>IF(H28="","",VLOOKUP(H28,Lookups!$D$2:$E$6,2,FALSE))</f>
        <v/>
      </c>
      <c r="K28" s="11" t="str">
        <f>IF(Risikoanalyse!A32="","",Risikoanalyse!K32)</f>
        <v/>
      </c>
      <c r="L28" s="11" t="str">
        <f t="shared" si="0"/>
        <v/>
      </c>
    </row>
    <row r="29" spans="1:12" ht="24" customHeight="1" x14ac:dyDescent="0.25">
      <c r="A29" s="3" t="str">
        <f>IF(Risikoanalyse!A33="","",Risikoanalyse!A33)</f>
        <v/>
      </c>
      <c r="B29" s="6" t="str">
        <f>IF(Risikoanalyse!N33="","",Risikoanalyse!N33)</f>
        <v/>
      </c>
      <c r="C29" s="6" t="str">
        <f>IF(Risikoanalyse!O33="","",Risikoanalyse!O33)</f>
        <v/>
      </c>
      <c r="D29" s="6"/>
      <c r="E29" s="12" t="str">
        <f>IF(Risikoanalyse!P33="","",Risikoanalyse!P33)</f>
        <v/>
      </c>
      <c r="F29" s="12"/>
      <c r="G29" s="3"/>
      <c r="H29" s="3"/>
      <c r="I29" s="4" t="str">
        <f>IF(G29="","",VLOOKUP(G29,Lookups!$A$2:$B$6,2,FALSE))</f>
        <v/>
      </c>
      <c r="J29" s="4" t="str">
        <f>IF(H29="","",VLOOKUP(H29,Lookups!$D$2:$E$6,2,FALSE))</f>
        <v/>
      </c>
      <c r="K29" s="11" t="str">
        <f>IF(Risikoanalyse!A33="","",Risikoanalyse!K33)</f>
        <v/>
      </c>
      <c r="L29" s="11" t="str">
        <f t="shared" si="0"/>
        <v/>
      </c>
    </row>
    <row r="30" spans="1:12" ht="24" customHeight="1" x14ac:dyDescent="0.25">
      <c r="A30" s="3" t="str">
        <f>IF(Risikoanalyse!A34="","",Risikoanalyse!A34)</f>
        <v/>
      </c>
      <c r="B30" s="6" t="str">
        <f>IF(Risikoanalyse!N34="","",Risikoanalyse!N34)</f>
        <v/>
      </c>
      <c r="C30" s="6" t="str">
        <f>IF(Risikoanalyse!O34="","",Risikoanalyse!O34)</f>
        <v/>
      </c>
      <c r="D30" s="6"/>
      <c r="E30" s="12" t="str">
        <f>IF(Risikoanalyse!P34="","",Risikoanalyse!P34)</f>
        <v/>
      </c>
      <c r="F30" s="12"/>
      <c r="G30" s="3"/>
      <c r="H30" s="3"/>
      <c r="I30" s="4" t="str">
        <f>IF(G30="","",VLOOKUP(G30,Lookups!$A$2:$B$6,2,FALSE))</f>
        <v/>
      </c>
      <c r="J30" s="4" t="str">
        <f>IF(H30="","",VLOOKUP(H30,Lookups!$D$2:$E$6,2,FALSE))</f>
        <v/>
      </c>
      <c r="K30" s="11" t="str">
        <f>IF(Risikoanalyse!A34="","",Risikoanalyse!K34)</f>
        <v/>
      </c>
      <c r="L30" s="11" t="str">
        <f t="shared" si="0"/>
        <v/>
      </c>
    </row>
    <row r="31" spans="1:12" ht="24" customHeight="1" x14ac:dyDescent="0.25">
      <c r="A31" s="3" t="str">
        <f>IF(Risikoanalyse!A35="","",Risikoanalyse!A35)</f>
        <v/>
      </c>
      <c r="B31" s="6" t="str">
        <f>IF(Risikoanalyse!N35="","",Risikoanalyse!N35)</f>
        <v/>
      </c>
      <c r="C31" s="6" t="str">
        <f>IF(Risikoanalyse!O35="","",Risikoanalyse!O35)</f>
        <v/>
      </c>
      <c r="D31" s="6"/>
      <c r="E31" s="12" t="str">
        <f>IF(Risikoanalyse!P35="","",Risikoanalyse!P35)</f>
        <v/>
      </c>
      <c r="F31" s="12"/>
      <c r="G31" s="3"/>
      <c r="H31" s="3"/>
      <c r="I31" s="4" t="str">
        <f>IF(G31="","",VLOOKUP(G31,Lookups!$A$2:$B$6,2,FALSE))</f>
        <v/>
      </c>
      <c r="J31" s="4" t="str">
        <f>IF(H31="","",VLOOKUP(H31,Lookups!$D$2:$E$6,2,FALSE))</f>
        <v/>
      </c>
      <c r="K31" s="11" t="str">
        <f>IF(Risikoanalyse!A35="","",Risikoanalyse!K35)</f>
        <v/>
      </c>
      <c r="L31" s="11" t="str">
        <f t="shared" si="0"/>
        <v/>
      </c>
    </row>
    <row r="32" spans="1:12" ht="24" customHeight="1" x14ac:dyDescent="0.25">
      <c r="A32" s="3" t="str">
        <f>IF(Risikoanalyse!A36="","",Risikoanalyse!A36)</f>
        <v/>
      </c>
      <c r="B32" s="6" t="str">
        <f>IF(Risikoanalyse!N36="","",Risikoanalyse!N36)</f>
        <v/>
      </c>
      <c r="C32" s="6" t="str">
        <f>IF(Risikoanalyse!O36="","",Risikoanalyse!O36)</f>
        <v/>
      </c>
      <c r="D32" s="6"/>
      <c r="E32" s="12" t="str">
        <f>IF(Risikoanalyse!P36="","",Risikoanalyse!P36)</f>
        <v/>
      </c>
      <c r="F32" s="12"/>
      <c r="G32" s="3"/>
      <c r="H32" s="3"/>
      <c r="I32" s="4" t="str">
        <f>IF(G32="","",VLOOKUP(G32,Lookups!$A$2:$B$6,2,FALSE))</f>
        <v/>
      </c>
      <c r="J32" s="4" t="str">
        <f>IF(H32="","",VLOOKUP(H32,Lookups!$D$2:$E$6,2,FALSE))</f>
        <v/>
      </c>
      <c r="K32" s="11" t="str">
        <f>IF(Risikoanalyse!A36="","",Risikoanalyse!K36)</f>
        <v/>
      </c>
      <c r="L32" s="11" t="str">
        <f t="shared" si="0"/>
        <v/>
      </c>
    </row>
    <row r="35" spans="10:12" x14ac:dyDescent="0.25">
      <c r="J35" s="44" t="s">
        <v>130</v>
      </c>
      <c r="K35" s="30"/>
      <c r="L35" s="30"/>
    </row>
    <row r="36" spans="10:12" x14ac:dyDescent="0.25">
      <c r="J36" s="13"/>
      <c r="K36" s="46" t="s">
        <v>131</v>
      </c>
      <c r="L36" s="33"/>
    </row>
    <row r="37" spans="10:12" x14ac:dyDescent="0.25">
      <c r="J37" s="14"/>
      <c r="K37" s="46" t="s">
        <v>132</v>
      </c>
      <c r="L37" s="33"/>
    </row>
    <row r="38" spans="10:12" x14ac:dyDescent="0.25">
      <c r="J38" s="15"/>
      <c r="K38" s="46" t="s">
        <v>133</v>
      </c>
      <c r="L38" s="33"/>
    </row>
  </sheetData>
  <mergeCells count="11">
    <mergeCell ref="A3:L3"/>
    <mergeCell ref="K36:L36"/>
    <mergeCell ref="B6:D6"/>
    <mergeCell ref="B7:D7"/>
    <mergeCell ref="B5:D5"/>
    <mergeCell ref="K11:L11"/>
    <mergeCell ref="K38:L38"/>
    <mergeCell ref="B8:D8"/>
    <mergeCell ref="B9:D9"/>
    <mergeCell ref="K37:L37"/>
    <mergeCell ref="J35:L35"/>
  </mergeCells>
  <conditionalFormatting sqref="K13:L32">
    <cfRule type="cellIs" dxfId="2" priority="1" operator="between">
      <formula>1</formula>
      <formula>4</formula>
    </cfRule>
    <cfRule type="cellIs" dxfId="1" priority="2" operator="between">
      <formula>5</formula>
      <formula>11</formula>
    </cfRule>
    <cfRule type="cellIs" dxfId="0" priority="3" operator="between">
      <formula>12</formula>
      <formula>25</formula>
    </cfRule>
  </conditionalFormatting>
  <pageMargins left="0.3" right="0.3" top="0.5" bottom="0.4" header="0.2" footer="0.2"/>
  <pageSetup orientation="landscape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xr:uid="{00000000-0002-0000-0400-000000000000}">
          <x14:formula1>
            <xm:f>Lookups!$A$2:$A$6</xm:f>
          </x14:formula1>
          <xm:sqref>G13:G32</xm:sqref>
        </x14:dataValidation>
        <x14:dataValidation type="list" allowBlank="1" xr:uid="{00000000-0002-0000-0400-000001000000}">
          <x14:formula1>
            <xm:f>Lookups!$D$2:$D$6</xm:f>
          </x14:formula1>
          <xm:sqref>H13:H32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2:L23"/>
  <sheetViews>
    <sheetView showGridLines="0" tabSelected="1" workbookViewId="0"/>
  </sheetViews>
  <sheetFormatPr baseColWidth="10" defaultColWidth="9.140625" defaultRowHeight="15" x14ac:dyDescent="0.25"/>
  <cols>
    <col min="1" max="1" width="8" customWidth="1"/>
    <col min="2" max="6" width="14" customWidth="1"/>
    <col min="7" max="8" width="4" customWidth="1"/>
    <col min="9" max="10" width="16" customWidth="1"/>
    <col min="11" max="11" width="12" customWidth="1"/>
    <col min="12" max="12" width="14" customWidth="1"/>
  </cols>
  <sheetData>
    <row r="2" spans="1:12" x14ac:dyDescent="0.25">
      <c r="B2" s="29" t="s">
        <v>134</v>
      </c>
      <c r="C2" s="30"/>
      <c r="D2" s="30"/>
      <c r="E2" s="30"/>
      <c r="F2" s="30"/>
      <c r="G2" s="30"/>
      <c r="H2" s="30"/>
      <c r="I2" s="30"/>
      <c r="J2" s="30"/>
      <c r="K2" s="30"/>
      <c r="L2" s="30"/>
    </row>
    <row r="3" spans="1:12" x14ac:dyDescent="0.25">
      <c r="B3" s="36" t="s">
        <v>135</v>
      </c>
      <c r="C3" s="30"/>
      <c r="D3" s="30"/>
      <c r="E3" s="30"/>
      <c r="F3" s="30"/>
      <c r="G3" s="30"/>
      <c r="H3" s="30"/>
      <c r="I3" s="30"/>
      <c r="J3" s="30"/>
      <c r="K3" s="30"/>
      <c r="L3" s="30"/>
    </row>
    <row r="5" spans="1:12" x14ac:dyDescent="0.25">
      <c r="B5" s="1">
        <v>1</v>
      </c>
      <c r="C5" s="1">
        <v>2</v>
      </c>
      <c r="D5" s="1">
        <v>3</v>
      </c>
      <c r="E5" s="1">
        <v>4</v>
      </c>
      <c r="F5" s="1">
        <v>5</v>
      </c>
      <c r="I5" s="44" t="s">
        <v>136</v>
      </c>
      <c r="J5" s="30"/>
      <c r="K5" s="30"/>
      <c r="L5" s="30"/>
    </row>
    <row r="6" spans="1:12" ht="57.95" customHeight="1" x14ac:dyDescent="0.25">
      <c r="A6" s="16">
        <v>5</v>
      </c>
      <c r="B6" s="17" t="str">
        <f>IFERROR(INDEX(Risikoanalyse!$A$17:$A$36,MATCH(1,INDEX((Risikoanalyse!$I$17:$I$36=1)*(Risikoanalyse!$J$17:$J$36=5),0),0)),"")</f>
        <v/>
      </c>
      <c r="C6" s="18" t="str">
        <f>IFERROR(INDEX(Risikoanalyse!$A$17:$A$36,MATCH(1,INDEX((Risikoanalyse!$I$17:$I$36=2)*(Risikoanalyse!$J$17:$J$36=5),0),0)),"")</f>
        <v>Risiko 04</v>
      </c>
      <c r="D6" s="19" t="str">
        <f>IFERROR(INDEX(Risikoanalyse!$A$17:$A$36,MATCH(1,INDEX((Risikoanalyse!$I$17:$I$36=3)*(Risikoanalyse!$J$17:$J$36=5),0),0)),"")</f>
        <v/>
      </c>
      <c r="E6" s="20" t="str">
        <f>IFERROR(INDEX(Risikoanalyse!$A$17:$A$36,MATCH(1,INDEX((Risikoanalyse!$I$17:$I$36=4)*(Risikoanalyse!$J$17:$J$36=5),0),0)),"")</f>
        <v/>
      </c>
      <c r="F6" s="21" t="str">
        <f>IFERROR(INDEX(Risikoanalyse!$A$17:$A$36,MATCH(1,INDEX((Risikoanalyse!$I$17:$I$36=5)*(Risikoanalyse!$J$17:$J$36=5),0),0)),"")</f>
        <v/>
      </c>
      <c r="I6" s="1" t="s">
        <v>82</v>
      </c>
      <c r="J6" s="1" t="s">
        <v>4</v>
      </c>
      <c r="K6" s="1" t="s">
        <v>137</v>
      </c>
      <c r="L6" s="1" t="s">
        <v>3</v>
      </c>
    </row>
    <row r="7" spans="1:12" ht="57.95" customHeight="1" x14ac:dyDescent="0.25">
      <c r="A7" s="16">
        <v>4</v>
      </c>
      <c r="B7" s="22" t="str">
        <f>IFERROR(INDEX(Risikoanalyse!$A$17:$A$36,MATCH(1,INDEX((Risikoanalyse!$I$17:$I$36=1)*(Risikoanalyse!$J$17:$J$36=4),0),0)),"")</f>
        <v>Risiko 02</v>
      </c>
      <c r="C7" s="23" t="str">
        <f>IFERROR(INDEX(Risikoanalyse!$A$17:$A$36,MATCH(1,INDEX((Risikoanalyse!$I$17:$I$36=2)*(Risikoanalyse!$J$17:$J$36=4),0),0)),"")</f>
        <v/>
      </c>
      <c r="D7" s="18" t="str">
        <f>IFERROR(INDEX(Risikoanalyse!$A$17:$A$36,MATCH(1,INDEX((Risikoanalyse!$I$17:$I$36=3)*(Risikoanalyse!$J$17:$J$36=4),0),0)),"")</f>
        <v/>
      </c>
      <c r="E7" s="24" t="str">
        <f>IFERROR(INDEX(Risikoanalyse!$A$17:$A$36,MATCH(1,INDEX((Risikoanalyse!$I$17:$I$36=4)*(Risikoanalyse!$J$17:$J$36=4),0),0)),"")</f>
        <v/>
      </c>
      <c r="F7" s="20" t="str">
        <f>IFERROR(INDEX(Risikoanalyse!$A$17:$A$36,MATCH(1,INDEX((Risikoanalyse!$I$17:$I$36=5)*(Risikoanalyse!$J$17:$J$36=4),0),0)),"")</f>
        <v/>
      </c>
      <c r="I7" s="3" t="str">
        <f>IF(Risikoanalyse!A17="","",Risikoanalyse!A17)</f>
        <v>Risiko 01</v>
      </c>
      <c r="J7" s="2" t="str">
        <f>IF(Risikoanalyse!A17="","",Risikoanalyse!B17)</f>
        <v>Operativ</v>
      </c>
      <c r="K7" s="3">
        <f>IF(Risikoanalyse!A17="","",Risikoanalyse!K17)</f>
        <v>4</v>
      </c>
      <c r="L7" s="3" t="str">
        <f>IF(Risikoanalyse!A17="","",Risikoanalyse!Q17)</f>
        <v>Offen</v>
      </c>
    </row>
    <row r="8" spans="1:12" ht="57.95" customHeight="1" x14ac:dyDescent="0.25">
      <c r="A8" s="16">
        <v>3</v>
      </c>
      <c r="B8" s="25" t="str">
        <f>IFERROR(INDEX(Risikoanalyse!$A$17:$A$36,MATCH(1,INDEX((Risikoanalyse!$I$17:$I$36=1)*(Risikoanalyse!$J$17:$J$36=3),0),0)),"")</f>
        <v/>
      </c>
      <c r="C8" s="22" t="str">
        <f>IFERROR(INDEX(Risikoanalyse!$A$17:$A$36,MATCH(1,INDEX((Risikoanalyse!$I$17:$I$36=2)*(Risikoanalyse!$J$17:$J$36=3),0),0)),"")</f>
        <v/>
      </c>
      <c r="D8" s="23" t="str">
        <f>IFERROR(INDEX(Risikoanalyse!$A$17:$A$36,MATCH(1,INDEX((Risikoanalyse!$I$17:$I$36=3)*(Risikoanalyse!$J$17:$J$36=3),0),0)),"")</f>
        <v/>
      </c>
      <c r="E8" s="19" t="str">
        <f>IFERROR(INDEX(Risikoanalyse!$A$17:$A$36,MATCH(1,INDEX((Risikoanalyse!$I$17:$I$36=4)*(Risikoanalyse!$J$17:$J$36=3),0),0)),"")</f>
        <v/>
      </c>
      <c r="F8" s="24" t="str">
        <f>IFERROR(INDEX(Risikoanalyse!$A$17:$A$36,MATCH(1,INDEX((Risikoanalyse!$I$17:$I$36=5)*(Risikoanalyse!$J$17:$J$36=3),0),0)),"")</f>
        <v/>
      </c>
      <c r="I8" s="3" t="str">
        <f>IF(Risikoanalyse!A18="","",Risikoanalyse!A18)</f>
        <v>Risiko 02</v>
      </c>
      <c r="J8" s="2" t="str">
        <f>IF(Risikoanalyse!A18="","",Risikoanalyse!B18)</f>
        <v>Finanziell</v>
      </c>
      <c r="K8" s="3">
        <f>IF(Risikoanalyse!A18="","",Risikoanalyse!K18)</f>
        <v>4</v>
      </c>
      <c r="L8" s="3" t="str">
        <f>IF(Risikoanalyse!A18="","",Risikoanalyse!Q18)</f>
        <v>Offen</v>
      </c>
    </row>
    <row r="9" spans="1:12" ht="57.95" customHeight="1" x14ac:dyDescent="0.25">
      <c r="A9" s="16">
        <v>2</v>
      </c>
      <c r="B9" s="26" t="str">
        <f>IFERROR(INDEX(Risikoanalyse!$A$17:$A$36,MATCH(1,INDEX((Risikoanalyse!$I$17:$I$36=1)*(Risikoanalyse!$J$17:$J$36=2),0),0)),"")</f>
        <v/>
      </c>
      <c r="C9" s="25" t="str">
        <f>IFERROR(INDEX(Risikoanalyse!$A$17:$A$36,MATCH(1,INDEX((Risikoanalyse!$I$17:$I$36=2)*(Risikoanalyse!$J$17:$J$36=2),0),0)),"")</f>
        <v>Risiko 01</v>
      </c>
      <c r="D9" s="17" t="str">
        <f>IFERROR(INDEX(Risikoanalyse!$A$17:$A$36,MATCH(1,INDEX((Risikoanalyse!$I$17:$I$36=3)*(Risikoanalyse!$J$17:$J$36=2),0),0)),"")</f>
        <v/>
      </c>
      <c r="E9" s="18" t="str">
        <f>IFERROR(INDEX(Risikoanalyse!$A$17:$A$36,MATCH(1,INDEX((Risikoanalyse!$I$17:$I$36=4)*(Risikoanalyse!$J$17:$J$36=2),0),0)),"")</f>
        <v/>
      </c>
      <c r="F9" s="19" t="str">
        <f>IFERROR(INDEX(Risikoanalyse!$A$17:$A$36,MATCH(1,INDEX((Risikoanalyse!$I$17:$I$36=5)*(Risikoanalyse!$J$17:$J$36=2),0),0)),"")</f>
        <v>Risiko 03</v>
      </c>
      <c r="I9" s="3" t="str">
        <f>IF(Risikoanalyse!A19="","",Risikoanalyse!A19)</f>
        <v>Risiko 03</v>
      </c>
      <c r="J9" s="2" t="str">
        <f>IF(Risikoanalyse!A19="","",Risikoanalyse!B19)</f>
        <v>Recht/Compliance</v>
      </c>
      <c r="K9" s="3">
        <f>IF(Risikoanalyse!A19="","",Risikoanalyse!K19)</f>
        <v>10</v>
      </c>
      <c r="L9" s="3" t="str">
        <f>IF(Risikoanalyse!A19="","",Risikoanalyse!Q19)</f>
        <v>Offen</v>
      </c>
    </row>
    <row r="10" spans="1:12" ht="57.95" customHeight="1" x14ac:dyDescent="0.25">
      <c r="A10" s="16">
        <v>1</v>
      </c>
      <c r="B10" s="27" t="str">
        <f>IFERROR(INDEX(Risikoanalyse!$A$17:$A$36,MATCH(1,INDEX((Risikoanalyse!$I$17:$I$36=1)*(Risikoanalyse!$J$17:$J$36=1),0),0)),"")</f>
        <v/>
      </c>
      <c r="C10" s="28" t="str">
        <f>IFERROR(INDEX(Risikoanalyse!$A$17:$A$36,MATCH(1,INDEX((Risikoanalyse!$I$17:$I$36=2)*(Risikoanalyse!$J$17:$J$36=1),0),0)),"")</f>
        <v/>
      </c>
      <c r="D10" s="25" t="str">
        <f>IFERROR(INDEX(Risikoanalyse!$A$17:$A$36,MATCH(1,INDEX((Risikoanalyse!$I$17:$I$36=3)*(Risikoanalyse!$J$17:$J$36=1),0),0)),"")</f>
        <v/>
      </c>
      <c r="E10" s="17" t="str">
        <f>IFERROR(INDEX(Risikoanalyse!$A$17:$A$36,MATCH(1,INDEX((Risikoanalyse!$I$17:$I$36=4)*(Risikoanalyse!$J$17:$J$36=1),0),0)),"")</f>
        <v/>
      </c>
      <c r="F10" s="18" t="str">
        <f>IFERROR(INDEX(Risikoanalyse!$A$17:$A$36,MATCH(1,INDEX((Risikoanalyse!$I$17:$I$36=5)*(Risikoanalyse!$J$17:$J$36=1),0),0)),"")</f>
        <v/>
      </c>
      <c r="I10" s="3" t="str">
        <f>IF(Risikoanalyse!A20="","",Risikoanalyse!A20)</f>
        <v>Risiko 04</v>
      </c>
      <c r="J10" s="2" t="str">
        <f>IF(Risikoanalyse!A20="","",Risikoanalyse!B20)</f>
        <v>IT/Cyber</v>
      </c>
      <c r="K10" s="3">
        <f>IF(Risikoanalyse!A20="","",Risikoanalyse!K20)</f>
        <v>10</v>
      </c>
      <c r="L10" s="3" t="str">
        <f>IF(Risikoanalyse!A20="","",Risikoanalyse!Q20)</f>
        <v>In Bearbeitung</v>
      </c>
    </row>
    <row r="11" spans="1:12" x14ac:dyDescent="0.25">
      <c r="I11" s="3" t="str">
        <f>IF(Risikoanalyse!A21="","",Risikoanalyse!A21)</f>
        <v/>
      </c>
      <c r="J11" s="2" t="str">
        <f>IF(Risikoanalyse!A21="","",Risikoanalyse!B21)</f>
        <v/>
      </c>
      <c r="K11" s="3" t="str">
        <f>IF(Risikoanalyse!A21="","",Risikoanalyse!K21)</f>
        <v/>
      </c>
      <c r="L11" s="3" t="str">
        <f>IF(Risikoanalyse!A21="","",Risikoanalyse!Q21)</f>
        <v/>
      </c>
    </row>
    <row r="12" spans="1:12" x14ac:dyDescent="0.25">
      <c r="D12" s="16" t="s">
        <v>0</v>
      </c>
      <c r="I12" s="3" t="str">
        <f>IF(Risikoanalyse!A22="","",Risikoanalyse!A22)</f>
        <v/>
      </c>
      <c r="J12" s="2" t="str">
        <f>IF(Risikoanalyse!A22="","",Risikoanalyse!B22)</f>
        <v/>
      </c>
      <c r="K12" s="3" t="str">
        <f>IF(Risikoanalyse!A22="","",Risikoanalyse!K22)</f>
        <v/>
      </c>
      <c r="L12" s="3" t="str">
        <f>IF(Risikoanalyse!A22="","",Risikoanalyse!Q22)</f>
        <v/>
      </c>
    </row>
    <row r="13" spans="1:12" x14ac:dyDescent="0.25">
      <c r="I13" s="3" t="str">
        <f>IF(Risikoanalyse!A23="","",Risikoanalyse!A23)</f>
        <v/>
      </c>
      <c r="J13" s="2" t="str">
        <f>IF(Risikoanalyse!A23="","",Risikoanalyse!B23)</f>
        <v/>
      </c>
      <c r="K13" s="3" t="str">
        <f>IF(Risikoanalyse!A23="","",Risikoanalyse!K23)</f>
        <v/>
      </c>
      <c r="L13" s="3" t="str">
        <f>IF(Risikoanalyse!A23="","",Risikoanalyse!Q23)</f>
        <v/>
      </c>
    </row>
    <row r="14" spans="1:12" x14ac:dyDescent="0.25">
      <c r="I14" s="3" t="str">
        <f>IF(Risikoanalyse!A24="","",Risikoanalyse!A24)</f>
        <v/>
      </c>
      <c r="J14" s="2" t="str">
        <f>IF(Risikoanalyse!A24="","",Risikoanalyse!B24)</f>
        <v/>
      </c>
      <c r="K14" s="3" t="str">
        <f>IF(Risikoanalyse!A24="","",Risikoanalyse!K24)</f>
        <v/>
      </c>
      <c r="L14" s="3" t="str">
        <f>IF(Risikoanalyse!A24="","",Risikoanalyse!Q24)</f>
        <v/>
      </c>
    </row>
    <row r="15" spans="1:12" x14ac:dyDescent="0.25">
      <c r="I15" s="3" t="str">
        <f>IF(Risikoanalyse!A25="","",Risikoanalyse!A25)</f>
        <v/>
      </c>
      <c r="J15" s="2" t="str">
        <f>IF(Risikoanalyse!A25="","",Risikoanalyse!B25)</f>
        <v/>
      </c>
      <c r="K15" s="3" t="str">
        <f>IF(Risikoanalyse!A25="","",Risikoanalyse!K25)</f>
        <v/>
      </c>
      <c r="L15" s="3" t="str">
        <f>IF(Risikoanalyse!A25="","",Risikoanalyse!Q25)</f>
        <v/>
      </c>
    </row>
    <row r="16" spans="1:12" x14ac:dyDescent="0.25">
      <c r="I16" s="3" t="str">
        <f>IF(Risikoanalyse!A26="","",Risikoanalyse!A26)</f>
        <v/>
      </c>
      <c r="J16" s="2" t="str">
        <f>IF(Risikoanalyse!A26="","",Risikoanalyse!B26)</f>
        <v/>
      </c>
      <c r="K16" s="3" t="str">
        <f>IF(Risikoanalyse!A26="","",Risikoanalyse!K26)</f>
        <v/>
      </c>
      <c r="L16" s="3" t="str">
        <f>IF(Risikoanalyse!A26="","",Risikoanalyse!Q26)</f>
        <v/>
      </c>
    </row>
    <row r="17" spans="9:12" x14ac:dyDescent="0.25">
      <c r="I17" s="3" t="str">
        <f>IF(Risikoanalyse!A27="","",Risikoanalyse!A27)</f>
        <v/>
      </c>
      <c r="J17" s="2" t="str">
        <f>IF(Risikoanalyse!A27="","",Risikoanalyse!B27)</f>
        <v/>
      </c>
      <c r="K17" s="3" t="str">
        <f>IF(Risikoanalyse!A27="","",Risikoanalyse!K27)</f>
        <v/>
      </c>
      <c r="L17" s="3" t="str">
        <f>IF(Risikoanalyse!A27="","",Risikoanalyse!Q27)</f>
        <v/>
      </c>
    </row>
    <row r="18" spans="9:12" x14ac:dyDescent="0.25">
      <c r="I18" s="3" t="str">
        <f>IF(Risikoanalyse!A28="","",Risikoanalyse!A28)</f>
        <v/>
      </c>
      <c r="J18" s="2" t="str">
        <f>IF(Risikoanalyse!A28="","",Risikoanalyse!B28)</f>
        <v/>
      </c>
      <c r="K18" s="3" t="str">
        <f>IF(Risikoanalyse!A28="","",Risikoanalyse!K28)</f>
        <v/>
      </c>
      <c r="L18" s="3" t="str">
        <f>IF(Risikoanalyse!A28="","",Risikoanalyse!Q28)</f>
        <v/>
      </c>
    </row>
    <row r="20" spans="9:12" x14ac:dyDescent="0.25">
      <c r="I20" s="44" t="s">
        <v>138</v>
      </c>
      <c r="J20" s="30"/>
      <c r="K20" s="30"/>
      <c r="L20" s="30"/>
    </row>
    <row r="21" spans="9:12" x14ac:dyDescent="0.25">
      <c r="I21" s="13"/>
      <c r="J21" s="46" t="s">
        <v>131</v>
      </c>
      <c r="K21" s="32"/>
      <c r="L21" s="33"/>
    </row>
    <row r="22" spans="9:12" x14ac:dyDescent="0.25">
      <c r="I22" s="14"/>
      <c r="J22" s="46" t="s">
        <v>132</v>
      </c>
      <c r="K22" s="32"/>
      <c r="L22" s="33"/>
    </row>
    <row r="23" spans="9:12" x14ac:dyDescent="0.25">
      <c r="I23" s="15"/>
      <c r="J23" s="46" t="s">
        <v>133</v>
      </c>
      <c r="K23" s="32"/>
      <c r="L23" s="33"/>
    </row>
  </sheetData>
  <mergeCells count="7">
    <mergeCell ref="J22:L22"/>
    <mergeCell ref="B3:L3"/>
    <mergeCell ref="B2:L2"/>
    <mergeCell ref="I20:L20"/>
    <mergeCell ref="J23:L23"/>
    <mergeCell ref="J21:L21"/>
    <mergeCell ref="I5:L5"/>
  </mergeCells>
  <pageMargins left="0.75" right="0.75" top="1" bottom="1" header="0.5" footer="0.5"/>
  <pageSetup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Lookups</vt:lpstr>
      <vt:lpstr>Hinweise</vt:lpstr>
      <vt:lpstr>Risikoanalyse</vt:lpstr>
      <vt:lpstr>Risikoregister</vt:lpstr>
      <vt:lpstr>Heatmap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2026-03-24T08:28:44Z</dcterms:created>
  <dcterms:modified xsi:type="dcterms:W3CDTF">2026-03-24T09:37:27Z</dcterms:modified>
</cp:coreProperties>
</file>