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einnahmenüberschussrechnung\"/>
    </mc:Choice>
  </mc:AlternateContent>
  <xr:revisionPtr revIDLastSave="0" documentId="13_ncr:1_{1CD6484C-39E1-4FB4-A0DC-E20D99BA40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ÜR" sheetId="1" r:id="rId1"/>
    <sheet name="Listen" sheetId="2" r:id="rId2"/>
  </sheets>
  <definedNames>
    <definedName name="_xlnm._FilterDatabase" localSheetId="0" hidden="1">EÜR!$A$13:$N$43</definedName>
    <definedName name="KategorieListe">Listen!$B$2:$B$18</definedName>
    <definedName name="MwStListe">Listen!$A$2:$A$4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9" i="1" l="1"/>
  <c r="M58" i="1"/>
  <c r="M57" i="1"/>
  <c r="M56" i="1"/>
  <c r="M55" i="1"/>
  <c r="E55" i="1"/>
  <c r="E56" i="1" s="1"/>
  <c r="M54" i="1"/>
  <c r="M53" i="1"/>
  <c r="E53" i="1"/>
  <c r="M52" i="1"/>
  <c r="M51" i="1"/>
  <c r="M50" i="1"/>
  <c r="E50" i="1"/>
  <c r="M49" i="1"/>
  <c r="M48" i="1"/>
  <c r="M47" i="1"/>
  <c r="E47" i="1"/>
  <c r="M43" i="1"/>
  <c r="K43" i="1"/>
  <c r="J43" i="1"/>
  <c r="H43" i="1"/>
  <c r="G43" i="1"/>
  <c r="K42" i="1"/>
  <c r="J42" i="1"/>
  <c r="H42" i="1"/>
  <c r="G42" i="1"/>
  <c r="M42" i="1" s="1"/>
  <c r="M41" i="1"/>
  <c r="K41" i="1"/>
  <c r="J41" i="1"/>
  <c r="H41" i="1"/>
  <c r="G41" i="1"/>
  <c r="K40" i="1"/>
  <c r="J40" i="1"/>
  <c r="H40" i="1"/>
  <c r="G40" i="1"/>
  <c r="M40" i="1" s="1"/>
  <c r="M39" i="1"/>
  <c r="K39" i="1"/>
  <c r="J39" i="1"/>
  <c r="H39" i="1"/>
  <c r="G39" i="1"/>
  <c r="K38" i="1"/>
  <c r="J38" i="1"/>
  <c r="H38" i="1"/>
  <c r="G38" i="1"/>
  <c r="M38" i="1" s="1"/>
  <c r="M37" i="1"/>
  <c r="K37" i="1"/>
  <c r="J37" i="1"/>
  <c r="H37" i="1"/>
  <c r="G37" i="1"/>
  <c r="K36" i="1"/>
  <c r="J36" i="1"/>
  <c r="H36" i="1"/>
  <c r="G36" i="1"/>
  <c r="M36" i="1" s="1"/>
  <c r="M35" i="1"/>
  <c r="K35" i="1"/>
  <c r="J35" i="1"/>
  <c r="H35" i="1"/>
  <c r="G35" i="1"/>
  <c r="K34" i="1"/>
  <c r="J34" i="1"/>
  <c r="H34" i="1"/>
  <c r="G34" i="1"/>
  <c r="M34" i="1" s="1"/>
  <c r="M33" i="1"/>
  <c r="K33" i="1"/>
  <c r="J33" i="1"/>
  <c r="H33" i="1"/>
  <c r="G33" i="1"/>
  <c r="K32" i="1"/>
  <c r="J32" i="1"/>
  <c r="H32" i="1"/>
  <c r="G32" i="1"/>
  <c r="M32" i="1" s="1"/>
  <c r="K31" i="1"/>
  <c r="J31" i="1"/>
  <c r="G31" i="1"/>
  <c r="H31" i="1" s="1"/>
  <c r="M31" i="1" s="1"/>
  <c r="J30" i="1"/>
  <c r="K30" i="1" s="1"/>
  <c r="H30" i="1"/>
  <c r="G30" i="1"/>
  <c r="M30" i="1" s="1"/>
  <c r="J29" i="1"/>
  <c r="K29" i="1" s="1"/>
  <c r="M29" i="1" s="1"/>
  <c r="H29" i="1"/>
  <c r="G29" i="1"/>
  <c r="K28" i="1"/>
  <c r="J28" i="1"/>
  <c r="G28" i="1"/>
  <c r="H28" i="1" s="1"/>
  <c r="J27" i="1"/>
  <c r="K27" i="1" s="1"/>
  <c r="M27" i="1" s="1"/>
  <c r="H27" i="1"/>
  <c r="G27" i="1"/>
  <c r="K26" i="1"/>
  <c r="J26" i="1"/>
  <c r="G26" i="1"/>
  <c r="H26" i="1" s="1"/>
  <c r="J25" i="1"/>
  <c r="K25" i="1" s="1"/>
  <c r="M25" i="1" s="1"/>
  <c r="H25" i="1"/>
  <c r="G25" i="1"/>
  <c r="J24" i="1"/>
  <c r="K24" i="1" s="1"/>
  <c r="H24" i="1"/>
  <c r="G24" i="1"/>
  <c r="M24" i="1" s="1"/>
  <c r="K23" i="1"/>
  <c r="J23" i="1"/>
  <c r="G23" i="1"/>
  <c r="H23" i="1" s="1"/>
  <c r="M23" i="1" s="1"/>
  <c r="K22" i="1"/>
  <c r="J22" i="1"/>
  <c r="H22" i="1"/>
  <c r="G22" i="1"/>
  <c r="M22" i="1" s="1"/>
  <c r="J21" i="1"/>
  <c r="K21" i="1" s="1"/>
  <c r="M21" i="1" s="1"/>
  <c r="H21" i="1"/>
  <c r="G21" i="1"/>
  <c r="J20" i="1"/>
  <c r="K20" i="1" s="1"/>
  <c r="H20" i="1"/>
  <c r="G20" i="1"/>
  <c r="M20" i="1" s="1"/>
  <c r="K19" i="1"/>
  <c r="J19" i="1"/>
  <c r="G19" i="1"/>
  <c r="H19" i="1" s="1"/>
  <c r="M19" i="1" s="1"/>
  <c r="J18" i="1"/>
  <c r="K18" i="1" s="1"/>
  <c r="H18" i="1"/>
  <c r="G18" i="1"/>
  <c r="M18" i="1" s="1"/>
  <c r="K17" i="1"/>
  <c r="J17" i="1"/>
  <c r="G17" i="1"/>
  <c r="H17" i="1" s="1"/>
  <c r="M17" i="1" s="1"/>
  <c r="J16" i="1"/>
  <c r="K16" i="1" s="1"/>
  <c r="H16" i="1"/>
  <c r="G16" i="1"/>
  <c r="M16" i="1" s="1"/>
  <c r="J15" i="1"/>
  <c r="K15" i="1" s="1"/>
  <c r="H15" i="1"/>
  <c r="G15" i="1"/>
  <c r="K14" i="1"/>
  <c r="J14" i="1"/>
  <c r="E51" i="1" s="1"/>
  <c r="G14" i="1"/>
  <c r="K8" i="1"/>
  <c r="E52" i="1" l="1"/>
  <c r="M15" i="1"/>
  <c r="D8" i="1"/>
  <c r="E48" i="1"/>
  <c r="M28" i="1"/>
  <c r="H14" i="1"/>
  <c r="M26" i="1"/>
  <c r="A8" i="1" l="1"/>
  <c r="E49" i="1"/>
  <c r="M14" i="1"/>
  <c r="E54" i="1" l="1"/>
  <c r="G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E13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MwSt-Satz auswählen: 0 %, 7 % oder 19 %.</t>
        </r>
      </text>
    </comment>
    <comment ref="L13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Negativ = Zahlung ans Finanzamt, positiv = Erstattung.</t>
        </r>
      </text>
    </comment>
  </commentList>
</comments>
</file>

<file path=xl/sharedStrings.xml><?xml version="1.0" encoding="utf-8"?>
<sst xmlns="http://schemas.openxmlformats.org/spreadsheetml/2006/main" count="154" uniqueCount="108">
  <si>
    <t>Logo / Unternehmensbereich</t>
  </si>
  <si>
    <t>Unternehmensname</t>
  </si>
  <si>
    <t>Beispiel Studio Nord</t>
  </si>
  <si>
    <t>Steuerjahr</t>
  </si>
  <si>
    <t>Ansprechpartner</t>
  </si>
  <si>
    <t>Sergio Beispiel</t>
  </si>
  <si>
    <t>Notiz</t>
  </si>
  <si>
    <t>Beispieldaten – pro Zeile nur eine Buchungsart erfassen.</t>
  </si>
  <si>
    <t>Gesamte Einnahmen</t>
  </si>
  <si>
    <t>Gesamte Ausgaben</t>
  </si>
  <si>
    <t>Offene USt / Steuer-Saldo</t>
  </si>
  <si>
    <t>Jahresergebnis</t>
  </si>
  <si>
    <t>Hinweis: Steuerzahlungen in Spalte L negativ für Zahlungen ans Finanzamt, positiv für Erstattungen.</t>
  </si>
  <si>
    <t>Buchung</t>
  </si>
  <si>
    <t>Einnahmen</t>
  </si>
  <si>
    <t>Ausgaben</t>
  </si>
  <si>
    <t>Steuern</t>
  </si>
  <si>
    <t>Info</t>
  </si>
  <si>
    <t>Beleg-Nr.</t>
  </si>
  <si>
    <t>Datum</t>
  </si>
  <si>
    <t>Transaktion</t>
  </si>
  <si>
    <t>Kategorie</t>
  </si>
  <si>
    <t>MwSt-Satz</t>
  </si>
  <si>
    <t>Einnahmen Netto</t>
  </si>
  <si>
    <t>Einnahmen USt</t>
  </si>
  <si>
    <t>Einnahmen Gesamt</t>
  </si>
  <si>
    <t>Ausgaben Netto</t>
  </si>
  <si>
    <t>Ausgaben USt / Vorsteuer</t>
  </si>
  <si>
    <t>Ausgaben Gesamt</t>
  </si>
  <si>
    <t>Bezahlte VSt. / Steuerzahlung</t>
  </si>
  <si>
    <t>USt.-Saldo Zeile</t>
  </si>
  <si>
    <t>1001</t>
  </si>
  <si>
    <t>Webdesign-Projekt Müller GmbH</t>
  </si>
  <si>
    <t>Umsatzerlöse 19%</t>
  </si>
  <si>
    <t>Rechnung bezahlt</t>
  </si>
  <si>
    <t>1002</t>
  </si>
  <si>
    <t>Notebook und Zubehör</t>
  </si>
  <si>
    <t>Bürobedarf / Telefon / Porto</t>
  </si>
  <si>
    <t>Arbeitsmittel</t>
  </si>
  <si>
    <t>1003</t>
  </si>
  <si>
    <t>Hosting &amp; Domains Januar</t>
  </si>
  <si>
    <t/>
  </si>
  <si>
    <t>1004</t>
  </si>
  <si>
    <t>SEO-Beratung Kunde Becker</t>
  </si>
  <si>
    <t>1005</t>
  </si>
  <si>
    <t>Miete Coworking Januar</t>
  </si>
  <si>
    <t>Miete &amp; Nebenkosten</t>
  </si>
  <si>
    <t>1006</t>
  </si>
  <si>
    <t>Verkauf E-Book 'B2B Copywriting'</t>
  </si>
  <si>
    <t>Umsatzerlöse 7%</t>
  </si>
  <si>
    <t>Digitales Produkt</t>
  </si>
  <si>
    <t>1007</t>
  </si>
  <si>
    <t>Google Ads Kampagne</t>
  </si>
  <si>
    <t>Werbung</t>
  </si>
  <si>
    <t>1008</t>
  </si>
  <si>
    <t>Buchhaltungssoftware Jahresabo</t>
  </si>
  <si>
    <t>1009</t>
  </si>
  <si>
    <t>USt-Vorauszahlung Januar</t>
  </si>
  <si>
    <t>Steuerzahlung</t>
  </si>
  <si>
    <t>Zahlung ans Finanzamt</t>
  </si>
  <si>
    <t>1010</t>
  </si>
  <si>
    <t>Wartung Website Bestandskunde</t>
  </si>
  <si>
    <t>1011</t>
  </si>
  <si>
    <t>Bahnfahrt Kundentermin</t>
  </si>
  <si>
    <t>Fahrzeugkosten</t>
  </si>
  <si>
    <t>DB-Ticket</t>
  </si>
  <si>
    <t>1012</t>
  </si>
  <si>
    <t>Haftpflichtversicherung</t>
  </si>
  <si>
    <t>Versicherungen</t>
  </si>
  <si>
    <t>1013</t>
  </si>
  <si>
    <t>Printdesign Auftrag</t>
  </si>
  <si>
    <t>1014</t>
  </si>
  <si>
    <t>Fachanwalt Vertragsprüfung</t>
  </si>
  <si>
    <t>Recht &amp; Beratung</t>
  </si>
  <si>
    <t>1015</t>
  </si>
  <si>
    <t>Workshop UX für Kunde</t>
  </si>
  <si>
    <t>1016</t>
  </si>
  <si>
    <t>Cloudspeicher Jahresabo</t>
  </si>
  <si>
    <t>Sonstige Aufwendungen</t>
  </si>
  <si>
    <t>1017</t>
  </si>
  <si>
    <t>Geschäftskonto Gebühren Q1</t>
  </si>
  <si>
    <t>Zinsen</t>
  </si>
  <si>
    <t>1018</t>
  </si>
  <si>
    <t>Förderzuschuss Weiterbildung</t>
  </si>
  <si>
    <t>Steuerfreie Einnahmen</t>
  </si>
  <si>
    <t>Zuschuss ohne USt</t>
  </si>
  <si>
    <t>1019</t>
  </si>
  <si>
    <t>USt-Vorauszahlung Q1</t>
  </si>
  <si>
    <t>Automatische Summen</t>
  </si>
  <si>
    <t>EÜR nach Kategorien</t>
  </si>
  <si>
    <t>Summe Einnahmen Netto</t>
  </si>
  <si>
    <t>Summe Einnahmen USt</t>
  </si>
  <si>
    <t>Summe Einnahmen Gesamt</t>
  </si>
  <si>
    <t>Summe Ausgaben Netto</t>
  </si>
  <si>
    <t>Wareneinsatz</t>
  </si>
  <si>
    <t>Summe Ausgaben USt / Vorsteuer</t>
  </si>
  <si>
    <t>Personal</t>
  </si>
  <si>
    <t>Summe Ausgaben Gesamt</t>
  </si>
  <si>
    <t>Summe Steuerzahlungen</t>
  </si>
  <si>
    <t>Offene USt gesamt</t>
  </si>
  <si>
    <t>Status</t>
  </si>
  <si>
    <t>Vorlage ohne Blattschutz. Formeln sind sichtbar und anpassbar.</t>
  </si>
  <si>
    <t>MwStListe</t>
  </si>
  <si>
    <t>KategorieListe</t>
  </si>
  <si>
    <t>Sonstige Erlöse</t>
  </si>
  <si>
    <t>Fremdleistungen</t>
  </si>
  <si>
    <t>Soziale Abgaben</t>
  </si>
  <si>
    <t xml:space="preserve">Einnahmenüberschussrechnung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</si>
</sst>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07];[Red]\(#,##0.00\ [$€-407]\);\-"/>
    <numFmt numFmtId="165" formatCode="dd\.mm\.yyyy"/>
  </numFmts>
  <fonts count="11" x14ac:knownFonts="1">
    <font>
      <sz val="11"/>
      <color theme="1"/>
      <name val="Calibri"/>
      <family val="2"/>
      <scheme val="minor"/>
    </font>
    <font>
      <b/>
      <sz val="20"/>
      <color rgb="FF00484E"/>
      <name val="Calibri"/>
    </font>
    <font>
      <i/>
      <sz val="11"/>
      <color rgb="FF1F415A"/>
      <name val="Calibri"/>
    </font>
    <font>
      <b/>
      <sz val="10"/>
      <color rgb="FF1F415A"/>
      <name val="Calibri"/>
    </font>
    <font>
      <sz val="10"/>
      <color rgb="FF1F415A"/>
      <name val="Calibri"/>
    </font>
    <font>
      <b/>
      <sz val="10"/>
      <color rgb="FFFFFFFF"/>
      <name val="Calibri"/>
    </font>
    <font>
      <b/>
      <sz val="14"/>
      <color rgb="FF1F415A"/>
      <name val="Calibri"/>
    </font>
    <font>
      <i/>
      <sz val="9"/>
      <color rgb="FF1F415A"/>
      <name val="Calibri"/>
    </font>
    <font>
      <b/>
      <sz val="11"/>
      <color rgb="FFFFFFFF"/>
      <name val="Calibri"/>
    </font>
    <font>
      <sz val="10"/>
      <color rgb="FF000000"/>
      <name val="Calibri"/>
    </font>
    <font>
      <b/>
      <sz val="10"/>
      <color rgb="FF000000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F4F8F9"/>
      </patternFill>
    </fill>
    <fill>
      <patternFill patternType="solid">
        <fgColor rgb="FFDCEEEF"/>
      </patternFill>
    </fill>
    <fill>
      <patternFill patternType="solid">
        <fgColor rgb="FFFAFCFC"/>
      </patternFill>
    </fill>
    <fill>
      <patternFill patternType="solid">
        <fgColor rgb="FF1F415A"/>
      </patternFill>
    </fill>
    <fill>
      <patternFill patternType="solid">
        <fgColor rgb="FFF8FBFB"/>
      </patternFill>
    </fill>
    <fill>
      <patternFill patternType="solid">
        <fgColor rgb="FFEEF5F6"/>
      </patternFill>
    </fill>
    <fill>
      <patternFill patternType="solid">
        <fgColor rgb="FF00484E"/>
      </patternFill>
    </fill>
    <fill>
      <patternFill patternType="solid">
        <fgColor rgb="FFF2F7F8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D9E1E4"/>
      </left>
      <right style="thin">
        <color rgb="FFD9E1E4"/>
      </right>
      <top style="thin">
        <color rgb="FFD9E1E4"/>
      </top>
      <bottom style="thin">
        <color rgb="FFD9E1E4"/>
      </bottom>
      <diagonal/>
    </border>
    <border>
      <left/>
      <right/>
      <top/>
      <bottom style="medium">
        <color rgb="FF00484E"/>
      </bottom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/>
      <right/>
      <top/>
      <bottom style="thin">
        <color rgb="FFD9E1E4"/>
      </bottom>
      <diagonal/>
    </border>
    <border>
      <left style="thin">
        <color rgb="FFD9E1E4"/>
      </left>
      <right/>
      <top style="thin">
        <color rgb="FFD9E1E4"/>
      </top>
      <bottom style="thin">
        <color rgb="FFD9E1E4"/>
      </bottom>
      <diagonal/>
    </border>
    <border>
      <left/>
      <right style="thin">
        <color rgb="FFD9E1E4"/>
      </right>
      <top style="thin">
        <color rgb="FFD9E1E4"/>
      </top>
      <bottom style="thin">
        <color rgb="FFD9E1E4"/>
      </bottom>
      <diagonal/>
    </border>
    <border>
      <left/>
      <right style="thin">
        <color rgb="FFD9E1E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8" fillId="8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165" fontId="4" fillId="4" borderId="4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/>
    </xf>
    <xf numFmtId="9" fontId="4" fillId="4" borderId="4" xfId="0" applyNumberFormat="1" applyFont="1" applyFill="1" applyBorder="1" applyAlignment="1">
      <alignment horizontal="center" vertical="center"/>
    </xf>
    <xf numFmtId="164" fontId="4" fillId="4" borderId="4" xfId="0" applyNumberFormat="1" applyFont="1" applyFill="1" applyBorder="1" applyAlignment="1">
      <alignment horizontal="right" vertical="center"/>
    </xf>
    <xf numFmtId="164" fontId="9" fillId="9" borderId="4" xfId="0" applyNumberFormat="1" applyFont="1" applyFill="1" applyBorder="1" applyAlignment="1">
      <alignment horizontal="right" vertical="center"/>
    </xf>
    <xf numFmtId="164" fontId="9" fillId="4" borderId="4" xfId="0" applyNumberFormat="1" applyFont="1" applyFill="1" applyBorder="1" applyAlignment="1">
      <alignment horizontal="right" vertical="center"/>
    </xf>
    <xf numFmtId="9" fontId="0" fillId="0" borderId="0" xfId="0" applyNumberFormat="1"/>
    <xf numFmtId="164" fontId="10" fillId="9" borderId="4" xfId="0" applyNumberFormat="1" applyFont="1" applyFill="1" applyBorder="1" applyAlignment="1">
      <alignment horizontal="right" vertical="center"/>
    </xf>
    <xf numFmtId="0" fontId="0" fillId="0" borderId="4" xfId="0" applyBorder="1"/>
    <xf numFmtId="0" fontId="3" fillId="6" borderId="4" xfId="0" applyFont="1" applyFill="1" applyBorder="1" applyAlignment="1">
      <alignment horizontal="left" vertical="center"/>
    </xf>
    <xf numFmtId="0" fontId="8" fillId="8" borderId="0" xfId="0" applyFont="1" applyFill="1" applyAlignment="1">
      <alignment horizontal="left" vertical="center"/>
    </xf>
    <xf numFmtId="0" fontId="0" fillId="0" borderId="0" xfId="0"/>
    <xf numFmtId="0" fontId="3" fillId="3" borderId="4" xfId="0" applyFont="1" applyFill="1" applyBorder="1" applyAlignment="1">
      <alignment horizontal="left" vertical="center"/>
    </xf>
    <xf numFmtId="164" fontId="9" fillId="9" borderId="4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0" fontId="0" fillId="0" borderId="1" xfId="0" applyBorder="1"/>
    <xf numFmtId="0" fontId="8" fillId="5" borderId="2" xfId="0" applyFont="1" applyFill="1" applyBorder="1" applyAlignment="1">
      <alignment horizontal="center" vertical="center"/>
    </xf>
    <xf numFmtId="0" fontId="0" fillId="0" borderId="2" xfId="0" applyBorder="1"/>
    <xf numFmtId="164" fontId="6" fillId="6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7" fillId="7" borderId="0" xfId="0" applyFont="1" applyFill="1" applyAlignment="1">
      <alignment horizontal="left" vertical="center"/>
    </xf>
    <xf numFmtId="0" fontId="3" fillId="6" borderId="4" xfId="0" applyFont="1" applyFill="1" applyBorder="1" applyAlignment="1">
      <alignment horizontal="center" vertical="center"/>
    </xf>
    <xf numFmtId="0" fontId="1" fillId="10" borderId="0" xfId="0" applyFont="1" applyFill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1" fillId="10" borderId="7" xfId="0" applyFont="1" applyFill="1" applyBorder="1" applyAlignment="1">
      <alignment horizontal="left" vertical="center"/>
    </xf>
  </cellXfs>
  <cellStyles count="1">
    <cellStyle name="Normal" xfId="0" builtinId="0"/>
  </cellStyles>
  <dxfs count="4"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923925</xdr:colOff>
      <xdr:row>44</xdr:row>
      <xdr:rowOff>133350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834FC065-3259-F2CE-7D85-71623A05AD0E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0"/>
  <sheetViews>
    <sheetView showGridLines="0" tabSelected="1" workbookViewId="0">
      <selection activeCell="L13" sqref="L13"/>
    </sheetView>
  </sheetViews>
  <sheetFormatPr baseColWidth="10" defaultColWidth="9.140625" defaultRowHeight="15" x14ac:dyDescent="0.25"/>
  <cols>
    <col min="1" max="1" width="9.42578125" bestFit="1" customWidth="1"/>
    <col min="2" max="2" width="9.85546875" bestFit="1" customWidth="1"/>
    <col min="3" max="3" width="27.42578125" bestFit="1" customWidth="1"/>
    <col min="4" max="4" width="23.28515625" bestFit="1" customWidth="1"/>
    <col min="5" max="5" width="10.42578125" bestFit="1" customWidth="1"/>
    <col min="6" max="8" width="11" bestFit="1" customWidth="1"/>
    <col min="9" max="9" width="9.7109375" bestFit="1" customWidth="1"/>
    <col min="10" max="10" width="14.5703125" bestFit="1" customWidth="1"/>
    <col min="11" max="11" width="9.7109375" bestFit="1" customWidth="1"/>
    <col min="12" max="12" width="14" bestFit="1" customWidth="1"/>
    <col min="13" max="13" width="10.28515625" bestFit="1" customWidth="1"/>
    <col min="14" max="14" width="19.28515625" bestFit="1" customWidth="1"/>
  </cols>
  <sheetData>
    <row r="1" spans="1:14" ht="15" customHeight="1" x14ac:dyDescent="0.25">
      <c r="A1" s="28" t="s">
        <v>107</v>
      </c>
      <c r="B1" s="28"/>
      <c r="C1" s="28"/>
      <c r="D1" s="28"/>
      <c r="E1" s="28"/>
      <c r="F1" s="28"/>
      <c r="G1" s="28"/>
      <c r="H1" s="28"/>
      <c r="I1" s="31"/>
      <c r="J1" s="24" t="s">
        <v>0</v>
      </c>
      <c r="K1" s="19"/>
      <c r="L1" s="19"/>
      <c r="M1" s="19"/>
      <c r="N1" s="19"/>
    </row>
    <row r="2" spans="1:14" x14ac:dyDescent="0.25">
      <c r="A2" s="28"/>
      <c r="B2" s="28"/>
      <c r="C2" s="28"/>
      <c r="D2" s="28"/>
      <c r="E2" s="28"/>
      <c r="F2" s="28"/>
      <c r="G2" s="28"/>
      <c r="H2" s="28"/>
      <c r="I2" s="31"/>
      <c r="J2" s="19"/>
      <c r="K2" s="19"/>
      <c r="L2" s="19"/>
      <c r="M2" s="19"/>
      <c r="N2" s="19"/>
    </row>
    <row r="4" spans="1:14" ht="18" customHeight="1" x14ac:dyDescent="0.25">
      <c r="A4" s="29" t="s">
        <v>1</v>
      </c>
      <c r="B4" s="30"/>
      <c r="C4" s="23" t="s">
        <v>2</v>
      </c>
      <c r="D4" s="19"/>
      <c r="E4" s="19"/>
      <c r="F4" s="19"/>
      <c r="G4" s="29" t="s">
        <v>3</v>
      </c>
      <c r="H4" s="30"/>
      <c r="I4" s="25">
        <v>2025</v>
      </c>
      <c r="J4" s="19"/>
      <c r="K4" s="29" t="s">
        <v>4</v>
      </c>
      <c r="L4" s="30"/>
      <c r="M4" s="23" t="s">
        <v>5</v>
      </c>
      <c r="N4" s="19"/>
    </row>
    <row r="5" spans="1:14" ht="18" customHeight="1" x14ac:dyDescent="0.25">
      <c r="A5" s="29" t="s">
        <v>6</v>
      </c>
      <c r="B5" s="30"/>
      <c r="C5" s="23" t="s">
        <v>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7" spans="1:14" x14ac:dyDescent="0.25">
      <c r="A7" s="18" t="s">
        <v>8</v>
      </c>
      <c r="B7" s="19"/>
      <c r="C7" s="19"/>
      <c r="D7" s="18" t="s">
        <v>9</v>
      </c>
      <c r="E7" s="19"/>
      <c r="F7" s="19"/>
      <c r="G7" s="18" t="s">
        <v>10</v>
      </c>
      <c r="H7" s="19"/>
      <c r="I7" s="19"/>
      <c r="J7" s="19"/>
      <c r="K7" s="18" t="s">
        <v>11</v>
      </c>
      <c r="L7" s="19"/>
      <c r="M7" s="19"/>
      <c r="N7" s="19"/>
    </row>
    <row r="8" spans="1:14" ht="18.75" x14ac:dyDescent="0.25">
      <c r="A8" s="22">
        <f>SUM(H14:H43)</f>
        <v>7151.5999999999995</v>
      </c>
      <c r="B8" s="19"/>
      <c r="C8" s="19"/>
      <c r="D8" s="22">
        <f>SUM(K14:K43)</f>
        <v>3353.0699999999993</v>
      </c>
      <c r="E8" s="19"/>
      <c r="F8" s="19"/>
      <c r="G8" s="22">
        <f>SUM(M14:M43)</f>
        <v>-172.97</v>
      </c>
      <c r="H8" s="19"/>
      <c r="I8" s="19"/>
      <c r="J8" s="19"/>
      <c r="K8" s="22">
        <f>SUM(F14:F43)-SUM(I14:I43)</f>
        <v>3236.5</v>
      </c>
      <c r="L8" s="19"/>
      <c r="M8" s="19"/>
      <c r="N8" s="19"/>
    </row>
    <row r="10" spans="1:14" x14ac:dyDescent="0.25">
      <c r="A10" s="26" t="s">
        <v>12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</row>
    <row r="12" spans="1:14" x14ac:dyDescent="0.25">
      <c r="A12" s="20" t="s">
        <v>13</v>
      </c>
      <c r="B12" s="21"/>
      <c r="C12" s="21"/>
      <c r="D12" s="21"/>
      <c r="E12" s="21"/>
      <c r="F12" s="20" t="s">
        <v>14</v>
      </c>
      <c r="G12" s="21"/>
      <c r="H12" s="21"/>
      <c r="I12" s="20" t="s">
        <v>15</v>
      </c>
      <c r="J12" s="21"/>
      <c r="K12" s="21"/>
      <c r="L12" s="20" t="s">
        <v>16</v>
      </c>
      <c r="M12" s="21"/>
      <c r="N12" s="20" t="s">
        <v>17</v>
      </c>
    </row>
    <row r="13" spans="1:14" ht="30" x14ac:dyDescent="0.25">
      <c r="A13" s="1" t="s">
        <v>18</v>
      </c>
      <c r="B13" s="1" t="s">
        <v>19</v>
      </c>
      <c r="C13" s="1" t="s">
        <v>20</v>
      </c>
      <c r="D13" s="1" t="s">
        <v>21</v>
      </c>
      <c r="E13" s="1" t="s">
        <v>22</v>
      </c>
      <c r="F13" s="1" t="s">
        <v>23</v>
      </c>
      <c r="G13" s="1" t="s">
        <v>24</v>
      </c>
      <c r="H13" s="1" t="s">
        <v>25</v>
      </c>
      <c r="I13" s="1" t="s">
        <v>26</v>
      </c>
      <c r="J13" s="1" t="s">
        <v>27</v>
      </c>
      <c r="K13" s="1" t="s">
        <v>28</v>
      </c>
      <c r="L13" s="1" t="s">
        <v>29</v>
      </c>
      <c r="M13" s="1" t="s">
        <v>30</v>
      </c>
      <c r="N13" s="1" t="s">
        <v>6</v>
      </c>
    </row>
    <row r="14" spans="1:14" x14ac:dyDescent="0.25">
      <c r="A14" s="2" t="s">
        <v>31</v>
      </c>
      <c r="B14" s="3">
        <v>45660</v>
      </c>
      <c r="C14" s="4" t="s">
        <v>32</v>
      </c>
      <c r="D14" s="4" t="s">
        <v>33</v>
      </c>
      <c r="E14" s="5">
        <v>0.19</v>
      </c>
      <c r="F14" s="6">
        <v>1800</v>
      </c>
      <c r="G14" s="7">
        <f t="shared" ref="G14:G43" si="0">IF(OR(F14="",E14=""),"",ROUND(F14*E14,2))</f>
        <v>342</v>
      </c>
      <c r="H14" s="7">
        <f t="shared" ref="H14:H43" si="1">IF(F14="","",ROUND(F14+G14,2))</f>
        <v>2142</v>
      </c>
      <c r="I14" s="6"/>
      <c r="J14" s="7" t="str">
        <f t="shared" ref="J14:J43" si="2">IF(OR(I14="",E14=""),"",ROUND(I14*E14,2))</f>
        <v/>
      </c>
      <c r="K14" s="7" t="str">
        <f t="shared" ref="K14:K43" si="3">IF(I14="","",ROUND(I14+J14,2))</f>
        <v/>
      </c>
      <c r="L14" s="8"/>
      <c r="M14" s="7">
        <f t="shared" ref="M14:M43" si="4">IF(COUNTA(F14:L14)=0,"",ROUND(IF(G14="",0,G14)-IF(J14="",0,J14)+IF(L14="",0,L14),2))</f>
        <v>342</v>
      </c>
      <c r="N14" s="4" t="s">
        <v>34</v>
      </c>
    </row>
    <row r="15" spans="1:14" x14ac:dyDescent="0.25">
      <c r="A15" s="2" t="s">
        <v>35</v>
      </c>
      <c r="B15" s="3">
        <v>45665</v>
      </c>
      <c r="C15" s="4" t="s">
        <v>36</v>
      </c>
      <c r="D15" s="4" t="s">
        <v>37</v>
      </c>
      <c r="E15" s="5">
        <v>0.19</v>
      </c>
      <c r="F15" s="6"/>
      <c r="G15" s="7" t="str">
        <f t="shared" si="0"/>
        <v/>
      </c>
      <c r="H15" s="7" t="str">
        <f t="shared" si="1"/>
        <v/>
      </c>
      <c r="I15" s="6">
        <v>1240</v>
      </c>
      <c r="J15" s="7">
        <f t="shared" si="2"/>
        <v>235.6</v>
      </c>
      <c r="K15" s="7">
        <f t="shared" si="3"/>
        <v>1475.6</v>
      </c>
      <c r="L15" s="8"/>
      <c r="M15" s="7">
        <f t="shared" si="4"/>
        <v>-235.6</v>
      </c>
      <c r="N15" s="4" t="s">
        <v>38</v>
      </c>
    </row>
    <row r="16" spans="1:14" x14ac:dyDescent="0.25">
      <c r="A16" s="2" t="s">
        <v>39</v>
      </c>
      <c r="B16" s="3">
        <v>45672</v>
      </c>
      <c r="C16" s="4" t="s">
        <v>40</v>
      </c>
      <c r="D16" s="4" t="s">
        <v>37</v>
      </c>
      <c r="E16" s="5">
        <v>0.19</v>
      </c>
      <c r="F16" s="6"/>
      <c r="G16" s="7" t="str">
        <f t="shared" si="0"/>
        <v/>
      </c>
      <c r="H16" s="7" t="str">
        <f t="shared" si="1"/>
        <v/>
      </c>
      <c r="I16" s="6">
        <v>49</v>
      </c>
      <c r="J16" s="7">
        <f t="shared" si="2"/>
        <v>9.31</v>
      </c>
      <c r="K16" s="7">
        <f t="shared" si="3"/>
        <v>58.31</v>
      </c>
      <c r="L16" s="8"/>
      <c r="M16" s="7">
        <f t="shared" si="4"/>
        <v>-9.31</v>
      </c>
      <c r="N16" s="4" t="s">
        <v>41</v>
      </c>
    </row>
    <row r="17" spans="1:14" x14ac:dyDescent="0.25">
      <c r="A17" s="2" t="s">
        <v>42</v>
      </c>
      <c r="B17" s="3">
        <v>45679</v>
      </c>
      <c r="C17" s="4" t="s">
        <v>43</v>
      </c>
      <c r="D17" s="4" t="s">
        <v>33</v>
      </c>
      <c r="E17" s="5">
        <v>0.19</v>
      </c>
      <c r="F17" s="6">
        <v>950</v>
      </c>
      <c r="G17" s="7">
        <f t="shared" si="0"/>
        <v>180.5</v>
      </c>
      <c r="H17" s="7">
        <f t="shared" si="1"/>
        <v>1130.5</v>
      </c>
      <c r="I17" s="6"/>
      <c r="J17" s="7" t="str">
        <f t="shared" si="2"/>
        <v/>
      </c>
      <c r="K17" s="7" t="str">
        <f t="shared" si="3"/>
        <v/>
      </c>
      <c r="L17" s="8"/>
      <c r="M17" s="7">
        <f t="shared" si="4"/>
        <v>180.5</v>
      </c>
      <c r="N17" s="4" t="s">
        <v>41</v>
      </c>
    </row>
    <row r="18" spans="1:14" x14ac:dyDescent="0.25">
      <c r="A18" s="2" t="s">
        <v>44</v>
      </c>
      <c r="B18" s="3">
        <v>45688</v>
      </c>
      <c r="C18" s="4" t="s">
        <v>45</v>
      </c>
      <c r="D18" s="4" t="s">
        <v>46</v>
      </c>
      <c r="E18" s="5">
        <v>0.19</v>
      </c>
      <c r="F18" s="6"/>
      <c r="G18" s="7" t="str">
        <f t="shared" si="0"/>
        <v/>
      </c>
      <c r="H18" s="7" t="str">
        <f t="shared" si="1"/>
        <v/>
      </c>
      <c r="I18" s="6">
        <v>350</v>
      </c>
      <c r="J18" s="7">
        <f t="shared" si="2"/>
        <v>66.5</v>
      </c>
      <c r="K18" s="7">
        <f t="shared" si="3"/>
        <v>416.5</v>
      </c>
      <c r="L18" s="8"/>
      <c r="M18" s="7">
        <f t="shared" si="4"/>
        <v>-66.5</v>
      </c>
      <c r="N18" s="4" t="s">
        <v>41</v>
      </c>
    </row>
    <row r="19" spans="1:14" x14ac:dyDescent="0.25">
      <c r="A19" s="2" t="s">
        <v>47</v>
      </c>
      <c r="B19" s="3">
        <v>45693</v>
      </c>
      <c r="C19" s="4" t="s">
        <v>48</v>
      </c>
      <c r="D19" s="4" t="s">
        <v>49</v>
      </c>
      <c r="E19" s="5">
        <v>7.0000000000000007E-2</v>
      </c>
      <c r="F19" s="6">
        <v>420</v>
      </c>
      <c r="G19" s="7">
        <f t="shared" si="0"/>
        <v>29.4</v>
      </c>
      <c r="H19" s="7">
        <f t="shared" si="1"/>
        <v>449.4</v>
      </c>
      <c r="I19" s="6"/>
      <c r="J19" s="7" t="str">
        <f t="shared" si="2"/>
        <v/>
      </c>
      <c r="K19" s="7" t="str">
        <f t="shared" si="3"/>
        <v/>
      </c>
      <c r="L19" s="8"/>
      <c r="M19" s="7">
        <f t="shared" si="4"/>
        <v>29.4</v>
      </c>
      <c r="N19" s="4" t="s">
        <v>50</v>
      </c>
    </row>
    <row r="20" spans="1:14" x14ac:dyDescent="0.25">
      <c r="A20" s="2" t="s">
        <v>51</v>
      </c>
      <c r="B20" s="3">
        <v>45699</v>
      </c>
      <c r="C20" s="4" t="s">
        <v>52</v>
      </c>
      <c r="D20" s="4" t="s">
        <v>53</v>
      </c>
      <c r="E20" s="5">
        <v>0.19</v>
      </c>
      <c r="F20" s="6"/>
      <c r="G20" s="7" t="str">
        <f t="shared" si="0"/>
        <v/>
      </c>
      <c r="H20" s="7" t="str">
        <f t="shared" si="1"/>
        <v/>
      </c>
      <c r="I20" s="6">
        <v>280</v>
      </c>
      <c r="J20" s="7">
        <f t="shared" si="2"/>
        <v>53.2</v>
      </c>
      <c r="K20" s="7">
        <f t="shared" si="3"/>
        <v>333.2</v>
      </c>
      <c r="L20" s="8"/>
      <c r="M20" s="7">
        <f t="shared" si="4"/>
        <v>-53.2</v>
      </c>
      <c r="N20" s="4" t="s">
        <v>41</v>
      </c>
    </row>
    <row r="21" spans="1:14" x14ac:dyDescent="0.25">
      <c r="A21" s="2" t="s">
        <v>54</v>
      </c>
      <c r="B21" s="3">
        <v>45706</v>
      </c>
      <c r="C21" s="4" t="s">
        <v>55</v>
      </c>
      <c r="D21" s="4" t="s">
        <v>37</v>
      </c>
      <c r="E21" s="5">
        <v>0.19</v>
      </c>
      <c r="F21" s="6"/>
      <c r="G21" s="7" t="str">
        <f t="shared" si="0"/>
        <v/>
      </c>
      <c r="H21" s="7" t="str">
        <f t="shared" si="1"/>
        <v/>
      </c>
      <c r="I21" s="6">
        <v>190</v>
      </c>
      <c r="J21" s="7">
        <f t="shared" si="2"/>
        <v>36.1</v>
      </c>
      <c r="K21" s="7">
        <f t="shared" si="3"/>
        <v>226.1</v>
      </c>
      <c r="L21" s="8"/>
      <c r="M21" s="7">
        <f t="shared" si="4"/>
        <v>-36.1</v>
      </c>
      <c r="N21" s="4" t="s">
        <v>41</v>
      </c>
    </row>
    <row r="22" spans="1:14" x14ac:dyDescent="0.25">
      <c r="A22" s="2" t="s">
        <v>56</v>
      </c>
      <c r="B22" s="3">
        <v>45716</v>
      </c>
      <c r="C22" s="4" t="s">
        <v>57</v>
      </c>
      <c r="D22" s="4" t="s">
        <v>58</v>
      </c>
      <c r="E22" s="5">
        <v>0</v>
      </c>
      <c r="F22" s="6"/>
      <c r="G22" s="7" t="str">
        <f t="shared" si="0"/>
        <v/>
      </c>
      <c r="H22" s="7" t="str">
        <f t="shared" si="1"/>
        <v/>
      </c>
      <c r="I22" s="6"/>
      <c r="J22" s="7" t="str">
        <f t="shared" si="2"/>
        <v/>
      </c>
      <c r="K22" s="7" t="str">
        <f t="shared" si="3"/>
        <v/>
      </c>
      <c r="L22" s="8">
        <v>-325</v>
      </c>
      <c r="M22" s="7">
        <f t="shared" si="4"/>
        <v>-325</v>
      </c>
      <c r="N22" s="4" t="s">
        <v>59</v>
      </c>
    </row>
    <row r="23" spans="1:14" x14ac:dyDescent="0.25">
      <c r="A23" s="2" t="s">
        <v>60</v>
      </c>
      <c r="B23" s="3">
        <v>45720</v>
      </c>
      <c r="C23" s="4" t="s">
        <v>61</v>
      </c>
      <c r="D23" s="4" t="s">
        <v>33</v>
      </c>
      <c r="E23" s="5">
        <v>0.19</v>
      </c>
      <c r="F23" s="6">
        <v>600</v>
      </c>
      <c r="G23" s="7">
        <f t="shared" si="0"/>
        <v>114</v>
      </c>
      <c r="H23" s="7">
        <f t="shared" si="1"/>
        <v>714</v>
      </c>
      <c r="I23" s="6"/>
      <c r="J23" s="7" t="str">
        <f t="shared" si="2"/>
        <v/>
      </c>
      <c r="K23" s="7" t="str">
        <f t="shared" si="3"/>
        <v/>
      </c>
      <c r="L23" s="8"/>
      <c r="M23" s="7">
        <f t="shared" si="4"/>
        <v>114</v>
      </c>
      <c r="N23" s="4" t="s">
        <v>41</v>
      </c>
    </row>
    <row r="24" spans="1:14" x14ac:dyDescent="0.25">
      <c r="A24" s="2" t="s">
        <v>62</v>
      </c>
      <c r="B24" s="3">
        <v>45725</v>
      </c>
      <c r="C24" s="4" t="s">
        <v>63</v>
      </c>
      <c r="D24" s="4" t="s">
        <v>64</v>
      </c>
      <c r="E24" s="5">
        <v>7.0000000000000007E-2</v>
      </c>
      <c r="F24" s="6"/>
      <c r="G24" s="7" t="str">
        <f t="shared" si="0"/>
        <v/>
      </c>
      <c r="H24" s="7" t="str">
        <f t="shared" si="1"/>
        <v/>
      </c>
      <c r="I24" s="6">
        <v>86</v>
      </c>
      <c r="J24" s="7">
        <f t="shared" si="2"/>
        <v>6.02</v>
      </c>
      <c r="K24" s="7">
        <f t="shared" si="3"/>
        <v>92.02</v>
      </c>
      <c r="L24" s="8"/>
      <c r="M24" s="7">
        <f t="shared" si="4"/>
        <v>-6.02</v>
      </c>
      <c r="N24" s="4" t="s">
        <v>65</v>
      </c>
    </row>
    <row r="25" spans="1:14" x14ac:dyDescent="0.25">
      <c r="A25" s="2" t="s">
        <v>66</v>
      </c>
      <c r="B25" s="3">
        <v>45736</v>
      </c>
      <c r="C25" s="4" t="s">
        <v>67</v>
      </c>
      <c r="D25" s="4" t="s">
        <v>68</v>
      </c>
      <c r="E25" s="5">
        <v>0</v>
      </c>
      <c r="F25" s="6"/>
      <c r="G25" s="7" t="str">
        <f t="shared" si="0"/>
        <v/>
      </c>
      <c r="H25" s="7" t="str">
        <f t="shared" si="1"/>
        <v/>
      </c>
      <c r="I25" s="6">
        <v>220</v>
      </c>
      <c r="J25" s="7">
        <f t="shared" si="2"/>
        <v>0</v>
      </c>
      <c r="K25" s="7">
        <f t="shared" si="3"/>
        <v>220</v>
      </c>
      <c r="L25" s="8"/>
      <c r="M25" s="7">
        <f t="shared" si="4"/>
        <v>0</v>
      </c>
      <c r="N25" s="4" t="s">
        <v>41</v>
      </c>
    </row>
    <row r="26" spans="1:14" x14ac:dyDescent="0.25">
      <c r="A26" s="2" t="s">
        <v>69</v>
      </c>
      <c r="B26" s="3">
        <v>45744</v>
      </c>
      <c r="C26" s="4" t="s">
        <v>70</v>
      </c>
      <c r="D26" s="4" t="s">
        <v>33</v>
      </c>
      <c r="E26" s="5">
        <v>0.19</v>
      </c>
      <c r="F26" s="6">
        <v>1250</v>
      </c>
      <c r="G26" s="7">
        <f t="shared" si="0"/>
        <v>237.5</v>
      </c>
      <c r="H26" s="7">
        <f t="shared" si="1"/>
        <v>1487.5</v>
      </c>
      <c r="I26" s="6"/>
      <c r="J26" s="7" t="str">
        <f t="shared" si="2"/>
        <v/>
      </c>
      <c r="K26" s="7" t="str">
        <f t="shared" si="3"/>
        <v/>
      </c>
      <c r="L26" s="8"/>
      <c r="M26" s="7">
        <f t="shared" si="4"/>
        <v>237.5</v>
      </c>
      <c r="N26" s="4" t="s">
        <v>41</v>
      </c>
    </row>
    <row r="27" spans="1:14" x14ac:dyDescent="0.25">
      <c r="A27" s="2" t="s">
        <v>71</v>
      </c>
      <c r="B27" s="3">
        <v>45749</v>
      </c>
      <c r="C27" s="4" t="s">
        <v>72</v>
      </c>
      <c r="D27" s="4" t="s">
        <v>73</v>
      </c>
      <c r="E27" s="5">
        <v>0.19</v>
      </c>
      <c r="F27" s="6"/>
      <c r="G27" s="7" t="str">
        <f t="shared" si="0"/>
        <v/>
      </c>
      <c r="H27" s="7" t="str">
        <f t="shared" si="1"/>
        <v/>
      </c>
      <c r="I27" s="6">
        <v>340</v>
      </c>
      <c r="J27" s="7">
        <f t="shared" si="2"/>
        <v>64.599999999999994</v>
      </c>
      <c r="K27" s="7">
        <f t="shared" si="3"/>
        <v>404.6</v>
      </c>
      <c r="L27" s="8"/>
      <c r="M27" s="7">
        <f t="shared" si="4"/>
        <v>-64.599999999999994</v>
      </c>
      <c r="N27" s="4" t="s">
        <v>41</v>
      </c>
    </row>
    <row r="28" spans="1:14" x14ac:dyDescent="0.25">
      <c r="A28" s="2" t="s">
        <v>74</v>
      </c>
      <c r="B28" s="3">
        <v>45762</v>
      </c>
      <c r="C28" s="4" t="s">
        <v>75</v>
      </c>
      <c r="D28" s="4" t="s">
        <v>33</v>
      </c>
      <c r="E28" s="5">
        <v>0.19</v>
      </c>
      <c r="F28" s="6">
        <v>780</v>
      </c>
      <c r="G28" s="7">
        <f t="shared" si="0"/>
        <v>148.19999999999999</v>
      </c>
      <c r="H28" s="7">
        <f t="shared" si="1"/>
        <v>928.2</v>
      </c>
      <c r="I28" s="6"/>
      <c r="J28" s="7" t="str">
        <f t="shared" si="2"/>
        <v/>
      </c>
      <c r="K28" s="7" t="str">
        <f t="shared" si="3"/>
        <v/>
      </c>
      <c r="L28" s="8"/>
      <c r="M28" s="7">
        <f t="shared" si="4"/>
        <v>148.19999999999999</v>
      </c>
      <c r="N28" s="4" t="s">
        <v>41</v>
      </c>
    </row>
    <row r="29" spans="1:14" x14ac:dyDescent="0.25">
      <c r="A29" s="2" t="s">
        <v>76</v>
      </c>
      <c r="B29" s="3">
        <v>45769</v>
      </c>
      <c r="C29" s="4" t="s">
        <v>77</v>
      </c>
      <c r="D29" s="4" t="s">
        <v>78</v>
      </c>
      <c r="E29" s="5">
        <v>0.19</v>
      </c>
      <c r="F29" s="6"/>
      <c r="G29" s="7" t="str">
        <f t="shared" si="0"/>
        <v/>
      </c>
      <c r="H29" s="7" t="str">
        <f t="shared" si="1"/>
        <v/>
      </c>
      <c r="I29" s="6">
        <v>96</v>
      </c>
      <c r="J29" s="7">
        <f t="shared" si="2"/>
        <v>18.239999999999998</v>
      </c>
      <c r="K29" s="7">
        <f t="shared" si="3"/>
        <v>114.24</v>
      </c>
      <c r="L29" s="8"/>
      <c r="M29" s="7">
        <f t="shared" si="4"/>
        <v>-18.239999999999998</v>
      </c>
      <c r="N29" s="4" t="s">
        <v>41</v>
      </c>
    </row>
    <row r="30" spans="1:14" x14ac:dyDescent="0.25">
      <c r="A30" s="2" t="s">
        <v>79</v>
      </c>
      <c r="B30" s="3">
        <v>45771</v>
      </c>
      <c r="C30" s="4" t="s">
        <v>80</v>
      </c>
      <c r="D30" s="4" t="s">
        <v>81</v>
      </c>
      <c r="E30" s="5">
        <v>0</v>
      </c>
      <c r="F30" s="6"/>
      <c r="G30" s="7" t="str">
        <f t="shared" si="0"/>
        <v/>
      </c>
      <c r="H30" s="7" t="str">
        <f t="shared" si="1"/>
        <v/>
      </c>
      <c r="I30" s="6">
        <v>12.5</v>
      </c>
      <c r="J30" s="7">
        <f t="shared" si="2"/>
        <v>0</v>
      </c>
      <c r="K30" s="7">
        <f t="shared" si="3"/>
        <v>12.5</v>
      </c>
      <c r="L30" s="8"/>
      <c r="M30" s="7">
        <f t="shared" si="4"/>
        <v>0</v>
      </c>
      <c r="N30" s="4" t="s">
        <v>41</v>
      </c>
    </row>
    <row r="31" spans="1:14" x14ac:dyDescent="0.25">
      <c r="A31" s="2" t="s">
        <v>82</v>
      </c>
      <c r="B31" s="3">
        <v>45777</v>
      </c>
      <c r="C31" s="4" t="s">
        <v>83</v>
      </c>
      <c r="D31" s="4" t="s">
        <v>84</v>
      </c>
      <c r="E31" s="5">
        <v>0</v>
      </c>
      <c r="F31" s="6">
        <v>300</v>
      </c>
      <c r="G31" s="7">
        <f t="shared" si="0"/>
        <v>0</v>
      </c>
      <c r="H31" s="7">
        <f t="shared" si="1"/>
        <v>300</v>
      </c>
      <c r="I31" s="6"/>
      <c r="J31" s="7" t="str">
        <f t="shared" si="2"/>
        <v/>
      </c>
      <c r="K31" s="7" t="str">
        <f t="shared" si="3"/>
        <v/>
      </c>
      <c r="L31" s="8"/>
      <c r="M31" s="7">
        <f t="shared" si="4"/>
        <v>0</v>
      </c>
      <c r="N31" s="4" t="s">
        <v>85</v>
      </c>
    </row>
    <row r="32" spans="1:14" x14ac:dyDescent="0.25">
      <c r="A32" s="2" t="s">
        <v>86</v>
      </c>
      <c r="B32" s="3">
        <v>45780</v>
      </c>
      <c r="C32" s="4" t="s">
        <v>87</v>
      </c>
      <c r="D32" s="4" t="s">
        <v>58</v>
      </c>
      <c r="E32" s="5">
        <v>0</v>
      </c>
      <c r="F32" s="6"/>
      <c r="G32" s="7" t="str">
        <f t="shared" si="0"/>
        <v/>
      </c>
      <c r="H32" s="7" t="str">
        <f t="shared" si="1"/>
        <v/>
      </c>
      <c r="I32" s="6"/>
      <c r="J32" s="7" t="str">
        <f t="shared" si="2"/>
        <v/>
      </c>
      <c r="K32" s="7" t="str">
        <f t="shared" si="3"/>
        <v/>
      </c>
      <c r="L32" s="8">
        <v>-410</v>
      </c>
      <c r="M32" s="7">
        <f t="shared" si="4"/>
        <v>-410</v>
      </c>
      <c r="N32" s="4" t="s">
        <v>59</v>
      </c>
    </row>
    <row r="33" spans="1:14" x14ac:dyDescent="0.25">
      <c r="A33" s="2"/>
      <c r="B33" s="3"/>
      <c r="C33" s="4"/>
      <c r="D33" s="4"/>
      <c r="E33" s="5"/>
      <c r="F33" s="6"/>
      <c r="G33" s="7" t="str">
        <f t="shared" si="0"/>
        <v/>
      </c>
      <c r="H33" s="7" t="str">
        <f t="shared" si="1"/>
        <v/>
      </c>
      <c r="I33" s="6"/>
      <c r="J33" s="7" t="str">
        <f t="shared" si="2"/>
        <v/>
      </c>
      <c r="K33" s="7" t="str">
        <f t="shared" si="3"/>
        <v/>
      </c>
      <c r="L33" s="8"/>
      <c r="M33" s="7">
        <f t="shared" si="4"/>
        <v>0</v>
      </c>
      <c r="N33" s="4"/>
    </row>
    <row r="34" spans="1:14" x14ac:dyDescent="0.25">
      <c r="A34" s="2"/>
      <c r="B34" s="3"/>
      <c r="C34" s="4"/>
      <c r="D34" s="4"/>
      <c r="E34" s="5"/>
      <c r="F34" s="6"/>
      <c r="G34" s="7" t="str">
        <f t="shared" si="0"/>
        <v/>
      </c>
      <c r="H34" s="7" t="str">
        <f t="shared" si="1"/>
        <v/>
      </c>
      <c r="I34" s="6"/>
      <c r="J34" s="7" t="str">
        <f t="shared" si="2"/>
        <v/>
      </c>
      <c r="K34" s="7" t="str">
        <f t="shared" si="3"/>
        <v/>
      </c>
      <c r="L34" s="8"/>
      <c r="M34" s="7">
        <f t="shared" si="4"/>
        <v>0</v>
      </c>
      <c r="N34" s="4"/>
    </row>
    <row r="35" spans="1:14" x14ac:dyDescent="0.25">
      <c r="A35" s="2"/>
      <c r="B35" s="3"/>
      <c r="C35" s="4"/>
      <c r="D35" s="4"/>
      <c r="E35" s="5"/>
      <c r="F35" s="6"/>
      <c r="G35" s="7" t="str">
        <f t="shared" si="0"/>
        <v/>
      </c>
      <c r="H35" s="7" t="str">
        <f t="shared" si="1"/>
        <v/>
      </c>
      <c r="I35" s="6"/>
      <c r="J35" s="7" t="str">
        <f t="shared" si="2"/>
        <v/>
      </c>
      <c r="K35" s="7" t="str">
        <f t="shared" si="3"/>
        <v/>
      </c>
      <c r="L35" s="8"/>
      <c r="M35" s="7">
        <f t="shared" si="4"/>
        <v>0</v>
      </c>
      <c r="N35" s="4"/>
    </row>
    <row r="36" spans="1:14" x14ac:dyDescent="0.25">
      <c r="A36" s="2"/>
      <c r="B36" s="3"/>
      <c r="C36" s="4"/>
      <c r="D36" s="4"/>
      <c r="E36" s="5"/>
      <c r="F36" s="6"/>
      <c r="G36" s="7" t="str">
        <f t="shared" si="0"/>
        <v/>
      </c>
      <c r="H36" s="7" t="str">
        <f t="shared" si="1"/>
        <v/>
      </c>
      <c r="I36" s="6"/>
      <c r="J36" s="7" t="str">
        <f t="shared" si="2"/>
        <v/>
      </c>
      <c r="K36" s="7" t="str">
        <f t="shared" si="3"/>
        <v/>
      </c>
      <c r="L36" s="8"/>
      <c r="M36" s="7">
        <f t="shared" si="4"/>
        <v>0</v>
      </c>
      <c r="N36" s="4"/>
    </row>
    <row r="37" spans="1:14" x14ac:dyDescent="0.25">
      <c r="A37" s="2"/>
      <c r="B37" s="3"/>
      <c r="C37" s="4"/>
      <c r="D37" s="4"/>
      <c r="E37" s="5"/>
      <c r="F37" s="6"/>
      <c r="G37" s="7" t="str">
        <f t="shared" si="0"/>
        <v/>
      </c>
      <c r="H37" s="7" t="str">
        <f t="shared" si="1"/>
        <v/>
      </c>
      <c r="I37" s="6"/>
      <c r="J37" s="7" t="str">
        <f t="shared" si="2"/>
        <v/>
      </c>
      <c r="K37" s="7" t="str">
        <f t="shared" si="3"/>
        <v/>
      </c>
      <c r="L37" s="8"/>
      <c r="M37" s="7">
        <f t="shared" si="4"/>
        <v>0</v>
      </c>
      <c r="N37" s="4"/>
    </row>
    <row r="38" spans="1:14" x14ac:dyDescent="0.25">
      <c r="A38" s="2"/>
      <c r="B38" s="3"/>
      <c r="C38" s="4"/>
      <c r="D38" s="4"/>
      <c r="E38" s="5"/>
      <c r="F38" s="6"/>
      <c r="G38" s="7" t="str">
        <f t="shared" si="0"/>
        <v/>
      </c>
      <c r="H38" s="7" t="str">
        <f t="shared" si="1"/>
        <v/>
      </c>
      <c r="I38" s="6"/>
      <c r="J38" s="7" t="str">
        <f t="shared" si="2"/>
        <v/>
      </c>
      <c r="K38" s="7" t="str">
        <f t="shared" si="3"/>
        <v/>
      </c>
      <c r="L38" s="8"/>
      <c r="M38" s="7">
        <f t="shared" si="4"/>
        <v>0</v>
      </c>
      <c r="N38" s="4"/>
    </row>
    <row r="39" spans="1:14" x14ac:dyDescent="0.25">
      <c r="A39" s="2"/>
      <c r="B39" s="3"/>
      <c r="C39" s="4"/>
      <c r="D39" s="4"/>
      <c r="E39" s="5"/>
      <c r="F39" s="6"/>
      <c r="G39" s="7" t="str">
        <f t="shared" si="0"/>
        <v/>
      </c>
      <c r="H39" s="7" t="str">
        <f t="shared" si="1"/>
        <v/>
      </c>
      <c r="I39" s="6"/>
      <c r="J39" s="7" t="str">
        <f t="shared" si="2"/>
        <v/>
      </c>
      <c r="K39" s="7" t="str">
        <f t="shared" si="3"/>
        <v/>
      </c>
      <c r="L39" s="8"/>
      <c r="M39" s="7">
        <f t="shared" si="4"/>
        <v>0</v>
      </c>
      <c r="N39" s="4"/>
    </row>
    <row r="40" spans="1:14" x14ac:dyDescent="0.25">
      <c r="A40" s="2"/>
      <c r="B40" s="3"/>
      <c r="C40" s="4"/>
      <c r="D40" s="4"/>
      <c r="E40" s="5"/>
      <c r="F40" s="6"/>
      <c r="G40" s="7" t="str">
        <f t="shared" si="0"/>
        <v/>
      </c>
      <c r="H40" s="7" t="str">
        <f t="shared" si="1"/>
        <v/>
      </c>
      <c r="I40" s="6"/>
      <c r="J40" s="7" t="str">
        <f t="shared" si="2"/>
        <v/>
      </c>
      <c r="K40" s="7" t="str">
        <f t="shared" si="3"/>
        <v/>
      </c>
      <c r="L40" s="8"/>
      <c r="M40" s="7">
        <f t="shared" si="4"/>
        <v>0</v>
      </c>
      <c r="N40" s="4"/>
    </row>
    <row r="41" spans="1:14" x14ac:dyDescent="0.25">
      <c r="A41" s="2"/>
      <c r="B41" s="3"/>
      <c r="C41" s="4"/>
      <c r="D41" s="4"/>
      <c r="E41" s="5"/>
      <c r="F41" s="6"/>
      <c r="G41" s="7" t="str">
        <f t="shared" si="0"/>
        <v/>
      </c>
      <c r="H41" s="7" t="str">
        <f t="shared" si="1"/>
        <v/>
      </c>
      <c r="I41" s="6"/>
      <c r="J41" s="7" t="str">
        <f t="shared" si="2"/>
        <v/>
      </c>
      <c r="K41" s="7" t="str">
        <f t="shared" si="3"/>
        <v/>
      </c>
      <c r="L41" s="8"/>
      <c r="M41" s="7">
        <f t="shared" si="4"/>
        <v>0</v>
      </c>
      <c r="N41" s="4"/>
    </row>
    <row r="42" spans="1:14" x14ac:dyDescent="0.25">
      <c r="A42" s="2"/>
      <c r="B42" s="3"/>
      <c r="C42" s="4"/>
      <c r="D42" s="4"/>
      <c r="E42" s="5"/>
      <c r="F42" s="6"/>
      <c r="G42" s="7" t="str">
        <f t="shared" si="0"/>
        <v/>
      </c>
      <c r="H42" s="7" t="str">
        <f t="shared" si="1"/>
        <v/>
      </c>
      <c r="I42" s="6"/>
      <c r="J42" s="7" t="str">
        <f t="shared" si="2"/>
        <v/>
      </c>
      <c r="K42" s="7" t="str">
        <f t="shared" si="3"/>
        <v/>
      </c>
      <c r="L42" s="8"/>
      <c r="M42" s="7">
        <f t="shared" si="4"/>
        <v>0</v>
      </c>
      <c r="N42" s="4"/>
    </row>
    <row r="43" spans="1:14" x14ac:dyDescent="0.25">
      <c r="A43" s="2"/>
      <c r="B43" s="3"/>
      <c r="C43" s="4"/>
      <c r="D43" s="4"/>
      <c r="E43" s="5"/>
      <c r="F43" s="6"/>
      <c r="G43" s="7" t="str">
        <f t="shared" si="0"/>
        <v/>
      </c>
      <c r="H43" s="7" t="str">
        <f t="shared" si="1"/>
        <v/>
      </c>
      <c r="I43" s="6"/>
      <c r="J43" s="7" t="str">
        <f t="shared" si="2"/>
        <v/>
      </c>
      <c r="K43" s="7" t="str">
        <f t="shared" si="3"/>
        <v/>
      </c>
      <c r="L43" s="8"/>
      <c r="M43" s="7">
        <f t="shared" si="4"/>
        <v>0</v>
      </c>
      <c r="N43" s="4"/>
    </row>
    <row r="46" spans="1:14" x14ac:dyDescent="0.25">
      <c r="A46" s="13" t="s">
        <v>88</v>
      </c>
      <c r="B46" s="14"/>
      <c r="C46" s="14"/>
      <c r="D46" s="14"/>
      <c r="E46" s="14"/>
      <c r="F46" s="14"/>
      <c r="H46" s="13" t="s">
        <v>89</v>
      </c>
      <c r="I46" s="14"/>
      <c r="J46" s="14"/>
      <c r="K46" s="14"/>
      <c r="L46" s="14"/>
      <c r="M46" s="14"/>
      <c r="N46" s="14"/>
    </row>
    <row r="47" spans="1:14" x14ac:dyDescent="0.25">
      <c r="A47" s="15" t="s">
        <v>90</v>
      </c>
      <c r="B47" s="11"/>
      <c r="C47" s="11"/>
      <c r="D47" s="11"/>
      <c r="E47" s="10">
        <f>SUM(F14:F43)</f>
        <v>6100</v>
      </c>
      <c r="F47" s="11"/>
      <c r="H47" s="12" t="s">
        <v>33</v>
      </c>
      <c r="I47" s="11"/>
      <c r="J47" s="11"/>
      <c r="K47" s="11"/>
      <c r="L47" s="11"/>
      <c r="M47" s="16">
        <f>SUMIF($D$14:$D$43,"Umsatzerlöse 19%",$F$14:$F$43)</f>
        <v>5380</v>
      </c>
      <c r="N47" s="11"/>
    </row>
    <row r="48" spans="1:14" x14ac:dyDescent="0.25">
      <c r="A48" s="15" t="s">
        <v>91</v>
      </c>
      <c r="B48" s="11"/>
      <c r="C48" s="11"/>
      <c r="D48" s="11"/>
      <c r="E48" s="10">
        <f>SUM(G14:G43)</f>
        <v>1051.5999999999999</v>
      </c>
      <c r="F48" s="11"/>
      <c r="H48" s="12" t="s">
        <v>49</v>
      </c>
      <c r="I48" s="11"/>
      <c r="J48" s="11"/>
      <c r="K48" s="11"/>
      <c r="L48" s="11"/>
      <c r="M48" s="16">
        <f>SUMIF($D$14:$D$43,"Umsatzerlöse 7%",$F$14:$F$43)</f>
        <v>420</v>
      </c>
      <c r="N48" s="11"/>
    </row>
    <row r="49" spans="1:14" x14ac:dyDescent="0.25">
      <c r="A49" s="15" t="s">
        <v>92</v>
      </c>
      <c r="B49" s="11"/>
      <c r="C49" s="11"/>
      <c r="D49" s="11"/>
      <c r="E49" s="10">
        <f>SUM(H14:H43)</f>
        <v>7151.5999999999995</v>
      </c>
      <c r="F49" s="11"/>
      <c r="H49" s="12" t="s">
        <v>84</v>
      </c>
      <c r="I49" s="11"/>
      <c r="J49" s="11"/>
      <c r="K49" s="11"/>
      <c r="L49" s="11"/>
      <c r="M49" s="16">
        <f>SUMIF($D$14:$D$43,"Steuerfreie Einnahmen",$F$14:$F$43)</f>
        <v>300</v>
      </c>
      <c r="N49" s="11"/>
    </row>
    <row r="50" spans="1:14" x14ac:dyDescent="0.25">
      <c r="A50" s="15" t="s">
        <v>93</v>
      </c>
      <c r="B50" s="11"/>
      <c r="C50" s="11"/>
      <c r="D50" s="11"/>
      <c r="E50" s="10">
        <f>SUM(I14:I43)</f>
        <v>2863.5</v>
      </c>
      <c r="F50" s="11"/>
      <c r="H50" s="12" t="s">
        <v>94</v>
      </c>
      <c r="I50" s="11"/>
      <c r="J50" s="11"/>
      <c r="K50" s="11"/>
      <c r="L50" s="11"/>
      <c r="M50" s="16">
        <f>SUMIF($D$14:$D$43,"Wareneinsatz",$I$14:$I$43)</f>
        <v>0</v>
      </c>
      <c r="N50" s="11"/>
    </row>
    <row r="51" spans="1:14" x14ac:dyDescent="0.25">
      <c r="A51" s="15" t="s">
        <v>95</v>
      </c>
      <c r="B51" s="11"/>
      <c r="C51" s="11"/>
      <c r="D51" s="11"/>
      <c r="E51" s="10">
        <f>SUM(J14:J43)</f>
        <v>489.56999999999994</v>
      </c>
      <c r="F51" s="11"/>
      <c r="H51" s="12" t="s">
        <v>96</v>
      </c>
      <c r="I51" s="11"/>
      <c r="J51" s="11"/>
      <c r="K51" s="11"/>
      <c r="L51" s="11"/>
      <c r="M51" s="16">
        <f>SUMIF($D$14:$D$43,"Personal",$I$14:$I$43)</f>
        <v>0</v>
      </c>
      <c r="N51" s="11"/>
    </row>
    <row r="52" spans="1:14" x14ac:dyDescent="0.25">
      <c r="A52" s="15" t="s">
        <v>97</v>
      </c>
      <c r="B52" s="11"/>
      <c r="C52" s="11"/>
      <c r="D52" s="11"/>
      <c r="E52" s="10">
        <f>SUM(K14:K43)</f>
        <v>3353.0699999999993</v>
      </c>
      <c r="F52" s="11"/>
      <c r="H52" s="12" t="s">
        <v>46</v>
      </c>
      <c r="I52" s="11"/>
      <c r="J52" s="11"/>
      <c r="K52" s="11"/>
      <c r="L52" s="11"/>
      <c r="M52" s="16">
        <f>SUMIF($D$14:$D$43,"Miete &amp; Nebenkosten",$I$14:$I$43)</f>
        <v>350</v>
      </c>
      <c r="N52" s="11"/>
    </row>
    <row r="53" spans="1:14" x14ac:dyDescent="0.25">
      <c r="A53" s="15" t="s">
        <v>98</v>
      </c>
      <c r="B53" s="11"/>
      <c r="C53" s="11"/>
      <c r="D53" s="11"/>
      <c r="E53" s="10">
        <f>SUM(L14:L43)</f>
        <v>-735</v>
      </c>
      <c r="F53" s="11"/>
      <c r="H53" s="12" t="s">
        <v>68</v>
      </c>
      <c r="I53" s="11"/>
      <c r="J53" s="11"/>
      <c r="K53" s="11"/>
      <c r="L53" s="11"/>
      <c r="M53" s="16">
        <f>SUMIF($D$14:$D$43,"Versicherungen",$I$14:$I$43)</f>
        <v>220</v>
      </c>
      <c r="N53" s="11"/>
    </row>
    <row r="54" spans="1:14" x14ac:dyDescent="0.25">
      <c r="A54" s="15" t="s">
        <v>99</v>
      </c>
      <c r="B54" s="11"/>
      <c r="C54" s="11"/>
      <c r="D54" s="11"/>
      <c r="E54" s="10">
        <f>SUM(M14:M43)</f>
        <v>-172.97</v>
      </c>
      <c r="F54" s="11"/>
      <c r="H54" s="12" t="s">
        <v>64</v>
      </c>
      <c r="I54" s="11"/>
      <c r="J54" s="11"/>
      <c r="K54" s="11"/>
      <c r="L54" s="11"/>
      <c r="M54" s="16">
        <f>SUMIF($D$14:$D$43,"Fahrzeugkosten",$I$14:$I$43)</f>
        <v>86</v>
      </c>
      <c r="N54" s="11"/>
    </row>
    <row r="55" spans="1:14" x14ac:dyDescent="0.25">
      <c r="A55" s="15" t="s">
        <v>11</v>
      </c>
      <c r="B55" s="11"/>
      <c r="C55" s="11"/>
      <c r="D55" s="11"/>
      <c r="E55" s="10">
        <f>SUM(F14:F43)-SUM(I14:I43)</f>
        <v>3236.5</v>
      </c>
      <c r="F55" s="11"/>
      <c r="H55" s="12" t="s">
        <v>53</v>
      </c>
      <c r="I55" s="11"/>
      <c r="J55" s="11"/>
      <c r="K55" s="11"/>
      <c r="L55" s="11"/>
      <c r="M55" s="16">
        <f>SUMIF($D$14:$D$43,"Werbung",$I$14:$I$43)</f>
        <v>280</v>
      </c>
      <c r="N55" s="11"/>
    </row>
    <row r="56" spans="1:14" x14ac:dyDescent="0.25">
      <c r="A56" s="15" t="s">
        <v>100</v>
      </c>
      <c r="B56" s="11"/>
      <c r="C56" s="11"/>
      <c r="D56" s="11"/>
      <c r="E56" s="27" t="str">
        <f>IF(E55&gt;=0,"Gewinn","Verlust")</f>
        <v>Gewinn</v>
      </c>
      <c r="F56" s="11"/>
      <c r="H56" s="12" t="s">
        <v>73</v>
      </c>
      <c r="I56" s="11"/>
      <c r="J56" s="11"/>
      <c r="K56" s="11"/>
      <c r="L56" s="11"/>
      <c r="M56" s="16">
        <f>SUMIF($D$14:$D$43,"Recht &amp; Beratung",$I$14:$I$43)</f>
        <v>340</v>
      </c>
      <c r="N56" s="11"/>
    </row>
    <row r="57" spans="1:14" x14ac:dyDescent="0.25">
      <c r="H57" s="12" t="s">
        <v>37</v>
      </c>
      <c r="I57" s="11"/>
      <c r="J57" s="11"/>
      <c r="K57" s="11"/>
      <c r="L57" s="11"/>
      <c r="M57" s="16">
        <f>SUMIF($D$14:$D$43,"Bürobedarf / Telefon / Porto",$I$14:$I$43)</f>
        <v>1479</v>
      </c>
      <c r="N57" s="11"/>
    </row>
    <row r="58" spans="1:14" x14ac:dyDescent="0.25">
      <c r="H58" s="12" t="s">
        <v>81</v>
      </c>
      <c r="I58" s="11"/>
      <c r="J58" s="11"/>
      <c r="K58" s="11"/>
      <c r="L58" s="11"/>
      <c r="M58" s="16">
        <f>SUMIF($D$14:$D$43,"Zinsen",$I$14:$I$43)</f>
        <v>12.5</v>
      </c>
      <c r="N58" s="11"/>
    </row>
    <row r="59" spans="1:14" x14ac:dyDescent="0.25">
      <c r="H59" s="12" t="s">
        <v>78</v>
      </c>
      <c r="I59" s="11"/>
      <c r="J59" s="11"/>
      <c r="K59" s="11"/>
      <c r="L59" s="11"/>
      <c r="M59" s="16">
        <f>SUMIF($D$14:$D$43,"Sonstige Aufwendungen",$I$14:$I$43)</f>
        <v>96</v>
      </c>
      <c r="N59" s="11"/>
    </row>
    <row r="60" spans="1:14" x14ac:dyDescent="0.25">
      <c r="A60" s="17" t="s">
        <v>101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</row>
  </sheetData>
  <mergeCells count="73">
    <mergeCell ref="A1:I2"/>
    <mergeCell ref="M50:N50"/>
    <mergeCell ref="A7:C7"/>
    <mergeCell ref="E56:F56"/>
    <mergeCell ref="M4:N4"/>
    <mergeCell ref="E47:F47"/>
    <mergeCell ref="M56:N56"/>
    <mergeCell ref="A4:B4"/>
    <mergeCell ref="A5:B5"/>
    <mergeCell ref="G4:H4"/>
    <mergeCell ref="K4:L4"/>
    <mergeCell ref="J1:N2"/>
    <mergeCell ref="G7:J7"/>
    <mergeCell ref="H57:L57"/>
    <mergeCell ref="H46:N46"/>
    <mergeCell ref="H47:L47"/>
    <mergeCell ref="I4:J4"/>
    <mergeCell ref="M57:N57"/>
    <mergeCell ref="M47:N47"/>
    <mergeCell ref="C5:N5"/>
    <mergeCell ref="H48:L48"/>
    <mergeCell ref="A55:D55"/>
    <mergeCell ref="M53:N53"/>
    <mergeCell ref="K8:N8"/>
    <mergeCell ref="E53:F53"/>
    <mergeCell ref="F12:H12"/>
    <mergeCell ref="A10:N10"/>
    <mergeCell ref="A8:C8"/>
    <mergeCell ref="A48:D48"/>
    <mergeCell ref="H51:L51"/>
    <mergeCell ref="M54:N54"/>
    <mergeCell ref="H49:L49"/>
    <mergeCell ref="A49:D49"/>
    <mergeCell ref="A51:D51"/>
    <mergeCell ref="D8:F8"/>
    <mergeCell ref="H52:L52"/>
    <mergeCell ref="A12:E12"/>
    <mergeCell ref="C4:F4"/>
    <mergeCell ref="G8:J8"/>
    <mergeCell ref="E49:F49"/>
    <mergeCell ref="N12"/>
    <mergeCell ref="A54:D54"/>
    <mergeCell ref="A60:N60"/>
    <mergeCell ref="K7:N7"/>
    <mergeCell ref="I12:K12"/>
    <mergeCell ref="E52:F52"/>
    <mergeCell ref="D7:F7"/>
    <mergeCell ref="E48:F48"/>
    <mergeCell ref="M49:N49"/>
    <mergeCell ref="H55:L55"/>
    <mergeCell ref="M48:N48"/>
    <mergeCell ref="A47:D47"/>
    <mergeCell ref="H58:L58"/>
    <mergeCell ref="E51:F51"/>
    <mergeCell ref="H56:L56"/>
    <mergeCell ref="L12:M12"/>
    <mergeCell ref="M51:N51"/>
    <mergeCell ref="H59:L59"/>
    <mergeCell ref="M59:N59"/>
    <mergeCell ref="M55:N55"/>
    <mergeCell ref="H54:L54"/>
    <mergeCell ref="A52:D52"/>
    <mergeCell ref="M52:N52"/>
    <mergeCell ref="M58:N58"/>
    <mergeCell ref="A56:D56"/>
    <mergeCell ref="E54:F54"/>
    <mergeCell ref="E50:F50"/>
    <mergeCell ref="H53:L53"/>
    <mergeCell ref="A46:F46"/>
    <mergeCell ref="A53:D53"/>
    <mergeCell ref="E55:F55"/>
    <mergeCell ref="H50:L50"/>
    <mergeCell ref="A50:D50"/>
  </mergeCells>
  <conditionalFormatting sqref="A14:N43">
    <cfRule type="expression" dxfId="3" priority="3">
      <formula>AND($F14&lt;&gt;"",$I14&lt;&gt;"")</formula>
    </cfRule>
    <cfRule type="expression" dxfId="2" priority="4">
      <formula>AND(OR($F14&lt;&gt;"",$I14&lt;&gt;"",$L14&lt;&gt;""),OR($B14="",$C14=""))</formula>
    </cfRule>
  </conditionalFormatting>
  <conditionalFormatting sqref="E55:F55">
    <cfRule type="expression" dxfId="1" priority="1">
      <formula>$E$55&lt;0</formula>
    </cfRule>
    <cfRule type="expression" dxfId="0" priority="2">
      <formula>$E$55&gt;=0</formula>
    </cfRule>
  </conditionalFormatting>
  <dataValidations count="2">
    <dataValidation type="list" allowBlank="1" sqref="E14:E43" xr:uid="{00000000-0002-0000-0000-000000000000}">
      <formula1>MwStListe</formula1>
    </dataValidation>
    <dataValidation type="list" allowBlank="1" sqref="D14:D43" xr:uid="{00000000-0002-0000-0000-000001000000}">
      <formula1>KategorieListe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8"/>
  <sheetViews>
    <sheetView workbookViewId="0"/>
  </sheetViews>
  <sheetFormatPr baseColWidth="10" defaultColWidth="9.140625" defaultRowHeight="15" x14ac:dyDescent="0.25"/>
  <sheetData>
    <row r="1" spans="1:2" x14ac:dyDescent="0.25">
      <c r="A1" t="s">
        <v>102</v>
      </c>
      <c r="B1" t="s">
        <v>103</v>
      </c>
    </row>
    <row r="2" spans="1:2" x14ac:dyDescent="0.25">
      <c r="A2" s="9">
        <v>0</v>
      </c>
      <c r="B2" t="s">
        <v>33</v>
      </c>
    </row>
    <row r="3" spans="1:2" x14ac:dyDescent="0.25">
      <c r="A3" s="9">
        <v>7.0000000000000007E-2</v>
      </c>
      <c r="B3" t="s">
        <v>49</v>
      </c>
    </row>
    <row r="4" spans="1:2" x14ac:dyDescent="0.25">
      <c r="A4" s="9">
        <v>0.19</v>
      </c>
      <c r="B4" t="s">
        <v>84</v>
      </c>
    </row>
    <row r="5" spans="1:2" x14ac:dyDescent="0.25">
      <c r="B5" t="s">
        <v>104</v>
      </c>
    </row>
    <row r="6" spans="1:2" x14ac:dyDescent="0.25">
      <c r="B6" t="s">
        <v>94</v>
      </c>
    </row>
    <row r="7" spans="1:2" x14ac:dyDescent="0.25">
      <c r="B7" t="s">
        <v>105</v>
      </c>
    </row>
    <row r="8" spans="1:2" x14ac:dyDescent="0.25">
      <c r="B8" t="s">
        <v>96</v>
      </c>
    </row>
    <row r="9" spans="1:2" x14ac:dyDescent="0.25">
      <c r="B9" t="s">
        <v>106</v>
      </c>
    </row>
    <row r="10" spans="1:2" x14ac:dyDescent="0.25">
      <c r="B10" t="s">
        <v>46</v>
      </c>
    </row>
    <row r="11" spans="1:2" x14ac:dyDescent="0.25">
      <c r="B11" t="s">
        <v>68</v>
      </c>
    </row>
    <row r="12" spans="1:2" x14ac:dyDescent="0.25">
      <c r="B12" t="s">
        <v>64</v>
      </c>
    </row>
    <row r="13" spans="1:2" x14ac:dyDescent="0.25">
      <c r="B13" t="s">
        <v>53</v>
      </c>
    </row>
    <row r="14" spans="1:2" x14ac:dyDescent="0.25">
      <c r="B14" t="s">
        <v>73</v>
      </c>
    </row>
    <row r="15" spans="1:2" x14ac:dyDescent="0.25">
      <c r="B15" t="s">
        <v>37</v>
      </c>
    </row>
    <row r="16" spans="1:2" x14ac:dyDescent="0.25">
      <c r="B16" t="s">
        <v>81</v>
      </c>
    </row>
    <row r="17" spans="2:2" x14ac:dyDescent="0.25">
      <c r="B17" t="s">
        <v>78</v>
      </c>
    </row>
    <row r="18" spans="2:2" x14ac:dyDescent="0.25">
      <c r="B18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EÜR</vt:lpstr>
      <vt:lpstr>Listen</vt:lpstr>
      <vt:lpstr>KategorieListe</vt:lpstr>
      <vt:lpstr>MwStListe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2026-03-23T07:56:14Z</dcterms:modified>
</cp:coreProperties>
</file>