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ragebogen vorlage excel\"/>
    </mc:Choice>
  </mc:AlternateContent>
  <xr:revisionPtr revIDLastSave="0" documentId="13_ncr:1_{AF4AE9B5-384A-4848-8481-AA5FD433CDA6}" xr6:coauthVersionLast="47" xr6:coauthVersionMax="47" xr10:uidLastSave="{00000000-0000-0000-0000-000000000000}"/>
  <bookViews>
    <workbookView xWindow="4365" yWindow="825" windowWidth="21330" windowHeight="13410" activeTab="2" xr2:uid="{00000000-000D-0000-FFFF-FFFF00000000}"/>
  </bookViews>
  <sheets>
    <sheet name="Übersicht" sheetId="1" r:id="rId1"/>
    <sheet name="Einstellungen" sheetId="2" r:id="rId2"/>
    <sheet name="Mitarbeiter_Antworten" sheetId="3" r:id="rId3"/>
    <sheet name="Kunden_Antworten" sheetId="4" r:id="rId4"/>
    <sheet name="Event_Antworten" sheetId="5" r:id="rId5"/>
    <sheet name="Auswertung" sheetId="6" r:id="rId6"/>
  </sheets>
  <definedNames>
    <definedName name="Empfehlung_5">Einstellungen!$E$3:$E$7</definedName>
    <definedName name="JaNein">Einstellungen!$C$3:$C$4</definedName>
    <definedName name="Rollen_Event">Einstellungen!$F$3:$F$5</definedName>
    <definedName name="Skala_1bis6">Einstellungen!$A$3:$A$8</definedName>
    <definedName name="Skala_5">Einstellungen!$B$3:$B$7</definedName>
    <definedName name="Wahrscheinlichkeit_5">Einstellungen!$D$3:$D$7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6" i="6" l="1"/>
  <c r="B57" i="6" s="1"/>
  <c r="B51" i="6"/>
  <c r="B50" i="6"/>
  <c r="B49" i="6"/>
  <c r="B48" i="6"/>
  <c r="B47" i="6"/>
  <c r="B38" i="6"/>
  <c r="B37" i="6"/>
  <c r="B36" i="6"/>
  <c r="B35" i="6"/>
  <c r="B34" i="6"/>
  <c r="B30" i="6"/>
  <c r="B29" i="6"/>
  <c r="B28" i="6"/>
  <c r="B27" i="6"/>
  <c r="B26" i="6"/>
  <c r="B25" i="6"/>
  <c r="B22" i="6"/>
  <c r="B16" i="6"/>
  <c r="B15" i="6"/>
  <c r="B14" i="6"/>
  <c r="B13" i="6"/>
  <c r="B12" i="6"/>
  <c r="B11" i="6"/>
  <c r="B10" i="6"/>
  <c r="B9" i="6"/>
  <c r="B8" i="6"/>
  <c r="B7" i="6"/>
  <c r="B6" i="6"/>
  <c r="B3" i="6"/>
  <c r="O16" i="4"/>
  <c r="N16" i="4"/>
  <c r="O15" i="4"/>
  <c r="N15" i="4"/>
  <c r="O14" i="4"/>
  <c r="N14" i="4"/>
  <c r="O13" i="4"/>
  <c r="N13" i="4"/>
  <c r="O12" i="4"/>
  <c r="N12" i="4"/>
  <c r="O11" i="4"/>
  <c r="N11" i="4"/>
  <c r="O10" i="4"/>
  <c r="N10" i="4"/>
  <c r="O9" i="4"/>
  <c r="N9" i="4"/>
  <c r="O8" i="4"/>
  <c r="N8" i="4"/>
  <c r="O7" i="4"/>
  <c r="N7" i="4"/>
  <c r="O6" i="4"/>
  <c r="N6" i="4"/>
  <c r="O5" i="4"/>
  <c r="N5" i="4"/>
  <c r="O4" i="4"/>
  <c r="N4" i="4"/>
  <c r="O3" i="4"/>
  <c r="N3" i="4"/>
  <c r="O2" i="4"/>
  <c r="N2" i="4"/>
  <c r="AL13" i="3"/>
  <c r="AL12" i="3"/>
  <c r="AL11" i="3"/>
  <c r="AL10" i="3"/>
  <c r="AL9" i="3"/>
  <c r="AL8" i="3"/>
  <c r="AL7" i="3"/>
  <c r="AL6" i="3"/>
  <c r="AL5" i="3"/>
  <c r="AL4" i="3"/>
  <c r="AL3" i="3"/>
  <c r="AL2" i="3"/>
  <c r="A8" i="1"/>
  <c r="A7" i="1"/>
  <c r="A6" i="1"/>
  <c r="A5" i="1"/>
</calcChain>
</file>

<file path=xl/sharedStrings.xml><?xml version="1.0" encoding="utf-8"?>
<sst xmlns="http://schemas.openxmlformats.org/spreadsheetml/2006/main" count="869" uniqueCount="183">
  <si>
    <t>Fragebogen Vorlagen (Mitarbeiter / Kunden / Events)</t>
  </si>
  <si>
    <t>Klicke auf eine Option, um zur Eingabe zu springen:</t>
  </si>
  <si>
    <t>Anleitung:</t>
  </si>
  <si>
    <t>• Wähle Antworten aus den Dropdowns. 1=best, 6=schlechtest. Keine Blattschutz.</t>
  </si>
  <si>
    <t>• Kopfzeilen haben #00484E mit weißer Schrift. Filter aktiv. Druck- und Export-freundlich.</t>
  </si>
  <si>
    <t>Hinweis: 1 = besser, 6 = schlechter (Schulnoten)</t>
  </si>
  <si>
    <t>Skala_5_Text</t>
  </si>
  <si>
    <t>Wert</t>
  </si>
  <si>
    <t>Empfehlung_5_Text</t>
  </si>
  <si>
    <t>Skala_1bis6</t>
  </si>
  <si>
    <t>Skala_5</t>
  </si>
  <si>
    <t>JaNein</t>
  </si>
  <si>
    <t>Wahrscheinlichkeit_5</t>
  </si>
  <si>
    <t>Empfehlung_5</t>
  </si>
  <si>
    <t>Rollen_Event</t>
  </si>
  <si>
    <t>Sehr zufrieden</t>
  </si>
  <si>
    <t>Ja, auf jeden Fall</t>
  </si>
  <si>
    <t>1 Sehr gut</t>
  </si>
  <si>
    <t>Ja</t>
  </si>
  <si>
    <t>Sehr wahrscheinlich</t>
  </si>
  <si>
    <t>Teilnehmer</t>
  </si>
  <si>
    <t>Zufrieden</t>
  </si>
  <si>
    <t>Ja, wahrscheinlich</t>
  </si>
  <si>
    <t>2 Gut</t>
  </si>
  <si>
    <t>Nein</t>
  </si>
  <si>
    <t>Wahrscheinlich</t>
  </si>
  <si>
    <t>Referent</t>
  </si>
  <si>
    <t>Neutral</t>
  </si>
  <si>
    <t>Weiß nicht</t>
  </si>
  <si>
    <t>3 Befriedigend</t>
  </si>
  <si>
    <t>Eher unwahrscheinlich</t>
  </si>
  <si>
    <t>Sponsor</t>
  </si>
  <si>
    <t>Unzufrieden</t>
  </si>
  <si>
    <t>Nein, wahrscheinlich nicht</t>
  </si>
  <si>
    <t>4 Ausreichend</t>
  </si>
  <si>
    <t>Unwahrscheinlich</t>
  </si>
  <si>
    <t>Sehr unzufrieden</t>
  </si>
  <si>
    <t>Nein, auf keinen Fall</t>
  </si>
  <si>
    <t>5 Mangelhaft</t>
  </si>
  <si>
    <t>Sehr unwahrscheinlich</t>
  </si>
  <si>
    <t>6 Ungenügend</t>
  </si>
  <si>
    <t>Datum</t>
  </si>
  <si>
    <t>Mitarbeitername</t>
  </si>
  <si>
    <t>Abteilung</t>
  </si>
  <si>
    <t>Position</t>
  </si>
  <si>
    <t>Beschäftigungsdauer_Monate</t>
  </si>
  <si>
    <t>Arbeitszufriedenheit_Tätigkeit</t>
  </si>
  <si>
    <t>Arbeitszufriedenheit_Sinn_Herausforderung</t>
  </si>
  <si>
    <t>Arbeitszufriedenheit_Spielraum</t>
  </si>
  <si>
    <t>Arbeitsbedingungen_Umgebung</t>
  </si>
  <si>
    <t>Arbeitsbedingungen_Zeiten</t>
  </si>
  <si>
    <t>Arbeitsbedingungen_Arbeitsmittel</t>
  </si>
  <si>
    <t>Team_Zusammenarbeit</t>
  </si>
  <si>
    <t>Team_Respekt</t>
  </si>
  <si>
    <t>Team_Unterstützung</t>
  </si>
  <si>
    <t>Führung_Zufriedenheit</t>
  </si>
  <si>
    <t>Führung_Transparenz</t>
  </si>
  <si>
    <t>Führung_Feedback</t>
  </si>
  <si>
    <t>Kommunikation_Funktioniert</t>
  </si>
  <si>
    <t>Kommunikation_Informiert</t>
  </si>
  <si>
    <t>Kommunikation_Gehört</t>
  </si>
  <si>
    <t>Kultur_Beschreibung</t>
  </si>
  <si>
    <t>Kultur_Werte</t>
  </si>
  <si>
    <t>Kultur_Willkommen</t>
  </si>
  <si>
    <t>Entwicklung_Möglichkeiten</t>
  </si>
  <si>
    <t>Entwicklung_Unterstützung</t>
  </si>
  <si>
    <t>WorkLife_Vereinbarkeit</t>
  </si>
  <si>
    <t>WorkLife_Flexmodelle</t>
  </si>
  <si>
    <t>WorkLife_Unterstützung</t>
  </si>
  <si>
    <t>Motivation_Engagement</t>
  </si>
  <si>
    <t>Motivation_Erhöhen_Text</t>
  </si>
  <si>
    <t>Gesundheit_Zufriedenheit</t>
  </si>
  <si>
    <t>Gesundheit_Unterstützung</t>
  </si>
  <si>
    <t>Diversität_FairBehandelt</t>
  </si>
  <si>
    <t>Nachhaltigkeit_Wichtigkeit</t>
  </si>
  <si>
    <t>Nachhaltigkeit_Ideen_Text</t>
  </si>
  <si>
    <t>Verbesserungsvorschläge_Text</t>
  </si>
  <si>
    <t>Anmerkungen_Text</t>
  </si>
  <si>
    <t>Ø_Bewertung_gesamt</t>
  </si>
  <si>
    <t>Leon Hoffmann</t>
  </si>
  <si>
    <t>HR</t>
  </si>
  <si>
    <t>Entwickler/in</t>
  </si>
  <si>
    <t>Klare Ziele helfen</t>
  </si>
  <si>
    <t>Bessere Tools nötig</t>
  </si>
  <si>
    <t>Mehr Feedback erwünscht</t>
  </si>
  <si>
    <t>Lukas Müller</t>
  </si>
  <si>
    <t>Marketing</t>
  </si>
  <si>
    <t>Werkstudent/in</t>
  </si>
  <si>
    <t>Gute Atmosphäre</t>
  </si>
  <si>
    <t>Lea Fischer</t>
  </si>
  <si>
    <t>Vertrieb</t>
  </si>
  <si>
    <t>Sachbearbeiter/in</t>
  </si>
  <si>
    <t>–</t>
  </si>
  <si>
    <t>Ben Hoffmann</t>
  </si>
  <si>
    <t>Finanzen</t>
  </si>
  <si>
    <t>Analyst/in</t>
  </si>
  <si>
    <t>Marie Hoffmann</t>
  </si>
  <si>
    <t>Finn Becker</t>
  </si>
  <si>
    <t>Teamleiter/in</t>
  </si>
  <si>
    <t>Jonas Hoffmann</t>
  </si>
  <si>
    <t>Ben Schmidt</t>
  </si>
  <si>
    <t>Lukas Schmidt</t>
  </si>
  <si>
    <t>Emma Hoffmann</t>
  </si>
  <si>
    <t>Marie Becker</t>
  </si>
  <si>
    <t>IT</t>
  </si>
  <si>
    <t>Mia Wagner</t>
  </si>
  <si>
    <t>Zufriedenheit_letzter_Besuch</t>
  </si>
  <si>
    <t>Gefallen_Personal</t>
  </si>
  <si>
    <t>Gefallen_Auswahl</t>
  </si>
  <si>
    <t>Gefallen_Preise</t>
  </si>
  <si>
    <t>Gefallen_Räumlichkeiten</t>
  </si>
  <si>
    <t>Gefallen_Abwicklung</t>
  </si>
  <si>
    <t>Gefallen_Atmosphäre</t>
  </si>
  <si>
    <t>Gefallen_Sonstiges_Text</t>
  </si>
  <si>
    <t>Wiederbesuch_Wahrscheinlichkeit</t>
  </si>
  <si>
    <t>Weiterempfehlung</t>
  </si>
  <si>
    <t>Zusatzfragen_Text</t>
  </si>
  <si>
    <t>Gefallen_Summe</t>
  </si>
  <si>
    <t>Weiterempfehlungs_Score</t>
  </si>
  <si>
    <t>—</t>
  </si>
  <si>
    <t>Bessere Beschilderung</t>
  </si>
  <si>
    <t>Alles top</t>
  </si>
  <si>
    <t>Mehr Auswahl bei Snacks</t>
  </si>
  <si>
    <t>Freundliches Team</t>
  </si>
  <si>
    <t>Parkplätze knapp</t>
  </si>
  <si>
    <t>Kürzere Wartezeit</t>
  </si>
  <si>
    <t>Kassenschlange</t>
  </si>
  <si>
    <t>Musik zu laut</t>
  </si>
  <si>
    <t>Veranstaltungstitel</t>
  </si>
  <si>
    <t>Rolle</t>
  </si>
  <si>
    <t>Zufriedenheit_gesamt</t>
  </si>
  <si>
    <t>Gefallen_Text</t>
  </si>
  <si>
    <t>Verbesserung_Text</t>
  </si>
  <si>
    <t>Inhalte_Relevanz</t>
  </si>
  <si>
    <t>Referenten_Qualität</t>
  </si>
  <si>
    <t>Organisation</t>
  </si>
  <si>
    <t>Ablauf</t>
  </si>
  <si>
    <t>Kommentare_Text</t>
  </si>
  <si>
    <t>Kundentag West</t>
  </si>
  <si>
    <t>Catering top</t>
  </si>
  <si>
    <t>Mehr Q&amp;A</t>
  </si>
  <si>
    <t>Zu laut im Foyer</t>
  </si>
  <si>
    <t>Webinar Serie #4</t>
  </si>
  <si>
    <t>Bessere Akustik</t>
  </si>
  <si>
    <t>Großartige Stimmung</t>
  </si>
  <si>
    <t>Produktlaunch Q3</t>
  </si>
  <si>
    <t>Technikprobleme</t>
  </si>
  <si>
    <t>Kürzere Pausen</t>
  </si>
  <si>
    <t>Jahreskonferenz 2025</t>
  </si>
  <si>
    <t>Sommer Meetup</t>
  </si>
  <si>
    <t>Networking gut</t>
  </si>
  <si>
    <t>Übersicht – Kennzahlen</t>
  </si>
  <si>
    <t>Mitarbeiter – Antworten gesamt</t>
  </si>
  <si>
    <t>Block</t>
  </si>
  <si>
    <t>Ø-Note (1=best, 6=schlechtest)</t>
  </si>
  <si>
    <t>Arbeitszufriedenheit</t>
  </si>
  <si>
    <t>Arbeitsbedingungen</t>
  </si>
  <si>
    <t>Team</t>
  </si>
  <si>
    <t>Führung</t>
  </si>
  <si>
    <t>Kommunikation</t>
  </si>
  <si>
    <t>Kultur</t>
  </si>
  <si>
    <t>Entwicklung</t>
  </si>
  <si>
    <t>WorkLife</t>
  </si>
  <si>
    <t>Gesundheit</t>
  </si>
  <si>
    <t>Diversität</t>
  </si>
  <si>
    <t>Nachhaltigkeit</t>
  </si>
  <si>
    <t>Kunden</t>
  </si>
  <si>
    <t>Ø Zufriedenheit letzter Besuch (5..1)</t>
  </si>
  <si>
    <t>Gefallen-Aspekt</t>
  </si>
  <si>
    <t>% Ja</t>
  </si>
  <si>
    <t>Personal</t>
  </si>
  <si>
    <t>Auswahl</t>
  </si>
  <si>
    <t>Preise</t>
  </si>
  <si>
    <t>Räumlichkeiten</t>
  </si>
  <si>
    <t>Abwicklung</t>
  </si>
  <si>
    <t>Atmosphäre</t>
  </si>
  <si>
    <t>Weiterempfehlung – Verteilung</t>
  </si>
  <si>
    <t>Events – Mittelwerte (5..1)</t>
  </si>
  <si>
    <t>Kennzahl</t>
  </si>
  <si>
    <t>Ø</t>
  </si>
  <si>
    <t>Events – Empfehlung (positiv)</t>
  </si>
  <si>
    <t>% Ja (auf jeden Fall / ja, wahrscheinlich)</t>
  </si>
  <si>
    <t>% Andere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</si>
</sst>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0" borderId="1" xfId="0" applyBorder="1"/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t>Mitarbeiter – Durchschnitt nach Block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prstDash val="solid"/>
            </a:ln>
          </c:spPr>
          <c:invertIfNegative val="0"/>
          <c:cat>
            <c:strRef>
              <c:f>Auswertung!$A$6:$A$16</c:f>
              <c:strCache>
                <c:ptCount val="11"/>
                <c:pt idx="0">
                  <c:v>Arbeitszufriedenheit</c:v>
                </c:pt>
                <c:pt idx="1">
                  <c:v>Arbeitsbedingungen</c:v>
                </c:pt>
                <c:pt idx="2">
                  <c:v>Team</c:v>
                </c:pt>
                <c:pt idx="3">
                  <c:v>Führung</c:v>
                </c:pt>
                <c:pt idx="4">
                  <c:v>Kommunikation</c:v>
                </c:pt>
                <c:pt idx="5">
                  <c:v>Kultur</c:v>
                </c:pt>
                <c:pt idx="6">
                  <c:v>Entwicklung</c:v>
                </c:pt>
                <c:pt idx="7">
                  <c:v>WorkLife</c:v>
                </c:pt>
                <c:pt idx="8">
                  <c:v>Gesundheit</c:v>
                </c:pt>
                <c:pt idx="9">
                  <c:v>Diversität</c:v>
                </c:pt>
                <c:pt idx="10">
                  <c:v>Nachhaltigkeit</c:v>
                </c:pt>
              </c:strCache>
            </c:strRef>
          </c:cat>
          <c:val>
            <c:numRef>
              <c:f>Auswertung!$B$6:$B$16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F4-4C68-B301-7EE385E09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t>Kunden – Anteil „Ja“ je Aspekt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prstDash val="solid"/>
            </a:ln>
          </c:spPr>
          <c:invertIfNegative val="0"/>
          <c:cat>
            <c:strRef>
              <c:f>Auswertung!$A$25:$A$30</c:f>
              <c:strCache>
                <c:ptCount val="6"/>
                <c:pt idx="0">
                  <c:v>Personal</c:v>
                </c:pt>
                <c:pt idx="1">
                  <c:v>Auswahl</c:v>
                </c:pt>
                <c:pt idx="2">
                  <c:v>Preise</c:v>
                </c:pt>
                <c:pt idx="3">
                  <c:v>Räumlichkeiten</c:v>
                </c:pt>
                <c:pt idx="4">
                  <c:v>Abwicklung</c:v>
                </c:pt>
                <c:pt idx="5">
                  <c:v>Atmosphäre</c:v>
                </c:pt>
              </c:strCache>
            </c:strRef>
          </c:cat>
          <c:val>
            <c:numRef>
              <c:f>Auswertung!$B$25:$B$30</c:f>
              <c:numCache>
                <c:formatCode>General</c:formatCode>
                <c:ptCount val="6"/>
                <c:pt idx="0">
                  <c:v>0.53333333333333333</c:v>
                </c:pt>
                <c:pt idx="1">
                  <c:v>0.26666666666666666</c:v>
                </c:pt>
                <c:pt idx="2">
                  <c:v>0.6</c:v>
                </c:pt>
                <c:pt idx="3">
                  <c:v>0.4</c:v>
                </c:pt>
                <c:pt idx="4">
                  <c:v>0.53333333333333333</c:v>
                </c:pt>
                <c:pt idx="5">
                  <c:v>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79-4496-BF1C-D65C21CDF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t>Kunden – Weiterempfehlung (Anzahl)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prstDash val="solid"/>
            </a:ln>
          </c:spPr>
          <c:invertIfNegative val="0"/>
          <c:cat>
            <c:strRef>
              <c:f>Auswertung!$A$34:$A$38</c:f>
              <c:strCache>
                <c:ptCount val="5"/>
                <c:pt idx="0">
                  <c:v>Ja, auf jeden Fall</c:v>
                </c:pt>
                <c:pt idx="1">
                  <c:v>Ja, wahrscheinlich</c:v>
                </c:pt>
                <c:pt idx="2">
                  <c:v>Weiß nicht</c:v>
                </c:pt>
                <c:pt idx="3">
                  <c:v>Nein, wahrscheinlich nicht</c:v>
                </c:pt>
                <c:pt idx="4">
                  <c:v>Nein, auf keinen Fall</c:v>
                </c:pt>
              </c:strCache>
            </c:strRef>
          </c:cat>
          <c:val>
            <c:numRef>
              <c:f>Auswertung!$B$34:$B$38</c:f>
              <c:numCache>
                <c:formatCode>General</c:formatCode>
                <c:ptCount val="5"/>
                <c:pt idx="0">
                  <c:v>2</c:v>
                </c:pt>
                <c:pt idx="1">
                  <c:v>4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83-4C2D-8257-64C8880985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t>Events – Ø je Kennzahl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prstDash val="solid"/>
            </a:ln>
          </c:spPr>
          <c:invertIfNegative val="0"/>
          <c:cat>
            <c:strRef>
              <c:f>Auswertung!$A$47:$A$51</c:f>
              <c:strCache>
                <c:ptCount val="5"/>
                <c:pt idx="0">
                  <c:v>Zufriedenheit_gesamt</c:v>
                </c:pt>
                <c:pt idx="1">
                  <c:v>Inhalte_Relevanz</c:v>
                </c:pt>
                <c:pt idx="2">
                  <c:v>Referenten_Qualität</c:v>
                </c:pt>
                <c:pt idx="3">
                  <c:v>Organisation</c:v>
                </c:pt>
                <c:pt idx="4">
                  <c:v>Ablauf</c:v>
                </c:pt>
              </c:strCache>
            </c:strRef>
          </c:cat>
          <c:val>
            <c:numRef>
              <c:f>Auswertung!$B$47:$B$51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09-41C0-8B73-623FA7D652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t>Events – Empfehlung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cat>
            <c:strRef>
              <c:f>Auswertung!$A$56:$A$57</c:f>
              <c:strCache>
                <c:ptCount val="2"/>
                <c:pt idx="0">
                  <c:v>% Ja (auf jeden Fall / ja, wahrscheinlich)</c:v>
                </c:pt>
                <c:pt idx="1">
                  <c:v>% Andere</c:v>
                </c:pt>
              </c:strCache>
            </c:strRef>
          </c:cat>
          <c:val>
            <c:numRef>
              <c:f>Auswertung!$B$56:$B$57</c:f>
              <c:numCache>
                <c:formatCode>General</c:formatCode>
                <c:ptCount val="2"/>
                <c:pt idx="0">
                  <c:v>0.5</c:v>
                </c:pt>
                <c:pt idx="1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C5-42FF-8DB6-88EBC309B5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4</xdr:row>
      <xdr:rowOff>0</xdr:rowOff>
    </xdr:from>
    <xdr:ext cx="86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21</xdr:row>
      <xdr:rowOff>0</xdr:rowOff>
    </xdr:from>
    <xdr:ext cx="86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3</xdr:col>
      <xdr:colOff>0</xdr:colOff>
      <xdr:row>32</xdr:row>
      <xdr:rowOff>0</xdr:rowOff>
    </xdr:from>
    <xdr:ext cx="86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3</xdr:col>
      <xdr:colOff>0</xdr:colOff>
      <xdr:row>44</xdr:row>
      <xdr:rowOff>0</xdr:rowOff>
    </xdr:from>
    <xdr:ext cx="8640000" cy="3600000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oneCellAnchor>
    <xdr:from>
      <xdr:col>3</xdr:col>
      <xdr:colOff>0</xdr:colOff>
      <xdr:row>54</xdr:row>
      <xdr:rowOff>0</xdr:rowOff>
    </xdr:from>
    <xdr:ext cx="5400000" cy="2700000"/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Mitarbeiter" displayName="tblMitarbeiter" ref="A1:AL202">
  <autoFilter ref="A1:AL202" xr:uid="{00000000-0009-0000-0100-000001000000}"/>
  <tableColumns count="38">
    <tableColumn id="1" xr3:uid="{00000000-0010-0000-0000-000001000000}" name="Datum"/>
    <tableColumn id="2" xr3:uid="{00000000-0010-0000-0000-000002000000}" name="Mitarbeitername"/>
    <tableColumn id="3" xr3:uid="{00000000-0010-0000-0000-000003000000}" name="Abteilung"/>
    <tableColumn id="4" xr3:uid="{00000000-0010-0000-0000-000004000000}" name="Position"/>
    <tableColumn id="5" xr3:uid="{00000000-0010-0000-0000-000005000000}" name="Beschäftigungsdauer_Monate"/>
    <tableColumn id="6" xr3:uid="{00000000-0010-0000-0000-000006000000}" name="Arbeitszufriedenheit_Tätigkeit"/>
    <tableColumn id="7" xr3:uid="{00000000-0010-0000-0000-000007000000}" name="Arbeitszufriedenheit_Sinn_Herausforderung"/>
    <tableColumn id="8" xr3:uid="{00000000-0010-0000-0000-000008000000}" name="Arbeitszufriedenheit_Spielraum"/>
    <tableColumn id="9" xr3:uid="{00000000-0010-0000-0000-000009000000}" name="Arbeitsbedingungen_Umgebung"/>
    <tableColumn id="10" xr3:uid="{00000000-0010-0000-0000-00000A000000}" name="Arbeitsbedingungen_Zeiten"/>
    <tableColumn id="11" xr3:uid="{00000000-0010-0000-0000-00000B000000}" name="Arbeitsbedingungen_Arbeitsmittel"/>
    <tableColumn id="12" xr3:uid="{00000000-0010-0000-0000-00000C000000}" name="Team_Zusammenarbeit"/>
    <tableColumn id="13" xr3:uid="{00000000-0010-0000-0000-00000D000000}" name="Team_Respekt"/>
    <tableColumn id="14" xr3:uid="{00000000-0010-0000-0000-00000E000000}" name="Team_Unterstützung"/>
    <tableColumn id="15" xr3:uid="{00000000-0010-0000-0000-00000F000000}" name="Führung_Zufriedenheit"/>
    <tableColumn id="16" xr3:uid="{00000000-0010-0000-0000-000010000000}" name="Führung_Transparenz"/>
    <tableColumn id="17" xr3:uid="{00000000-0010-0000-0000-000011000000}" name="Führung_Feedback"/>
    <tableColumn id="18" xr3:uid="{00000000-0010-0000-0000-000012000000}" name="Kommunikation_Funktioniert"/>
    <tableColumn id="19" xr3:uid="{00000000-0010-0000-0000-000013000000}" name="Kommunikation_Informiert"/>
    <tableColumn id="20" xr3:uid="{00000000-0010-0000-0000-000014000000}" name="Kommunikation_Gehört"/>
    <tableColumn id="21" xr3:uid="{00000000-0010-0000-0000-000015000000}" name="Kultur_Beschreibung"/>
    <tableColumn id="22" xr3:uid="{00000000-0010-0000-0000-000016000000}" name="Kultur_Werte"/>
    <tableColumn id="23" xr3:uid="{00000000-0010-0000-0000-000017000000}" name="Kultur_Willkommen"/>
    <tableColumn id="24" xr3:uid="{00000000-0010-0000-0000-000018000000}" name="Entwicklung_Möglichkeiten"/>
    <tableColumn id="25" xr3:uid="{00000000-0010-0000-0000-000019000000}" name="Entwicklung_Unterstützung"/>
    <tableColumn id="26" xr3:uid="{00000000-0010-0000-0000-00001A000000}" name="WorkLife_Vereinbarkeit"/>
    <tableColumn id="27" xr3:uid="{00000000-0010-0000-0000-00001B000000}" name="WorkLife_Flexmodelle"/>
    <tableColumn id="28" xr3:uid="{00000000-0010-0000-0000-00001C000000}" name="WorkLife_Unterstützung"/>
    <tableColumn id="29" xr3:uid="{00000000-0010-0000-0000-00001D000000}" name="Motivation_Engagement"/>
    <tableColumn id="30" xr3:uid="{00000000-0010-0000-0000-00001E000000}" name="Motivation_Erhöhen_Text"/>
    <tableColumn id="31" xr3:uid="{00000000-0010-0000-0000-00001F000000}" name="Gesundheit_Zufriedenheit"/>
    <tableColumn id="32" xr3:uid="{00000000-0010-0000-0000-000020000000}" name="Gesundheit_Unterstützung"/>
    <tableColumn id="33" xr3:uid="{00000000-0010-0000-0000-000021000000}" name="Diversität_FairBehandelt"/>
    <tableColumn id="34" xr3:uid="{00000000-0010-0000-0000-000022000000}" name="Nachhaltigkeit_Wichtigkeit"/>
    <tableColumn id="35" xr3:uid="{00000000-0010-0000-0000-000023000000}" name="Nachhaltigkeit_Ideen_Text"/>
    <tableColumn id="36" xr3:uid="{00000000-0010-0000-0000-000024000000}" name="Verbesserungsvorschläge_Text"/>
    <tableColumn id="37" xr3:uid="{00000000-0010-0000-0000-000025000000}" name="Anmerkungen_Text"/>
    <tableColumn id="38" xr3:uid="{00000000-0010-0000-0000-000026000000}" name="Ø_Bewertung_gesamt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Kunden" displayName="tblKunden" ref="A1:O202">
  <autoFilter ref="A1:O202" xr:uid="{00000000-0009-0000-0100-000002000000}"/>
  <tableColumns count="15">
    <tableColumn id="1" xr3:uid="{00000000-0010-0000-0100-000001000000}" name="Datum"/>
    <tableColumn id="2" xr3:uid="{00000000-0010-0000-0100-000002000000}" name="Zufriedenheit_letzter_Besuch"/>
    <tableColumn id="3" xr3:uid="{00000000-0010-0000-0100-000003000000}" name="Gefallen_Personal"/>
    <tableColumn id="4" xr3:uid="{00000000-0010-0000-0100-000004000000}" name="Gefallen_Auswahl"/>
    <tableColumn id="5" xr3:uid="{00000000-0010-0000-0100-000005000000}" name="Gefallen_Preise"/>
    <tableColumn id="6" xr3:uid="{00000000-0010-0000-0100-000006000000}" name="Gefallen_Räumlichkeiten"/>
    <tableColumn id="7" xr3:uid="{00000000-0010-0000-0100-000007000000}" name="Gefallen_Abwicklung"/>
    <tableColumn id="8" xr3:uid="{00000000-0010-0000-0100-000008000000}" name="Gefallen_Atmosphäre"/>
    <tableColumn id="9" xr3:uid="{00000000-0010-0000-0100-000009000000}" name="Gefallen_Sonstiges_Text"/>
    <tableColumn id="10" xr3:uid="{00000000-0010-0000-0100-00000A000000}" name="Verbesserungsvorschläge_Text"/>
    <tableColumn id="11" xr3:uid="{00000000-0010-0000-0100-00000B000000}" name="Wiederbesuch_Wahrscheinlichkeit"/>
    <tableColumn id="12" xr3:uid="{00000000-0010-0000-0100-00000C000000}" name="Weiterempfehlung"/>
    <tableColumn id="13" xr3:uid="{00000000-0010-0000-0100-00000D000000}" name="Zusatzfragen_Text"/>
    <tableColumn id="14" xr3:uid="{00000000-0010-0000-0100-00000E000000}" name="Gefallen_Summe"/>
    <tableColumn id="15" xr3:uid="{00000000-0010-0000-0100-00000F000000}" name="Weiterempfehlungs_Score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Event" displayName="tblEvent" ref="A1:L202">
  <autoFilter ref="A1:L202" xr:uid="{00000000-0009-0000-0100-000003000000}"/>
  <tableColumns count="12">
    <tableColumn id="1" xr3:uid="{00000000-0010-0000-0200-000001000000}" name="Datum"/>
    <tableColumn id="2" xr3:uid="{00000000-0010-0000-0200-000002000000}" name="Veranstaltungstitel"/>
    <tableColumn id="3" xr3:uid="{00000000-0010-0000-0200-000003000000}" name="Rolle"/>
    <tableColumn id="4" xr3:uid="{00000000-0010-0000-0200-000004000000}" name="Zufriedenheit_gesamt"/>
    <tableColumn id="5" xr3:uid="{00000000-0010-0000-0200-000005000000}" name="Gefallen_Text"/>
    <tableColumn id="6" xr3:uid="{00000000-0010-0000-0200-000006000000}" name="Verbesserung_Text"/>
    <tableColumn id="7" xr3:uid="{00000000-0010-0000-0200-000007000000}" name="Inhalte_Relevanz"/>
    <tableColumn id="8" xr3:uid="{00000000-0010-0000-0200-000008000000}" name="Referenten_Qualität"/>
    <tableColumn id="9" xr3:uid="{00000000-0010-0000-0200-000009000000}" name="Organisation"/>
    <tableColumn id="10" xr3:uid="{00000000-0010-0000-0200-00000A000000}" name="Ablauf"/>
    <tableColumn id="11" xr3:uid="{00000000-0010-0000-0200-00000B000000}" name="Weiterempfehlung"/>
    <tableColumn id="12" xr3:uid="{00000000-0010-0000-0200-00000C000000}" name="Kommentare_Text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2"/>
  <sheetViews>
    <sheetView workbookViewId="0"/>
  </sheetViews>
  <sheetFormatPr baseColWidth="10" defaultColWidth="9.140625" defaultRowHeight="15" x14ac:dyDescent="0.25"/>
  <cols>
    <col min="1" max="1" width="80" customWidth="1"/>
  </cols>
  <sheetData>
    <row r="1" spans="1:1" x14ac:dyDescent="0.25">
      <c r="A1" s="1" t="s">
        <v>0</v>
      </c>
    </row>
    <row r="3" spans="1:1" x14ac:dyDescent="0.25">
      <c r="A3" t="s">
        <v>1</v>
      </c>
    </row>
    <row r="5" spans="1:1" x14ac:dyDescent="0.25">
      <c r="A5" t="str">
        <f>HYPERLINK("#'Mitarbeiter_Antworten'!A1","➜ Mitarbeiter-Antworten")</f>
        <v>➜ Mitarbeiter-Antworten</v>
      </c>
    </row>
    <row r="6" spans="1:1" x14ac:dyDescent="0.25">
      <c r="A6" t="str">
        <f>HYPERLINK("#'Kunden_Antworten'!A1","➜ Kunden-Antworten")</f>
        <v>➜ Kunden-Antworten</v>
      </c>
    </row>
    <row r="7" spans="1:1" x14ac:dyDescent="0.25">
      <c r="A7" t="str">
        <f>HYPERLINK("#'Event_Antworten'!A1","➜ Event-Antworten")</f>
        <v>➜ Event-Antworten</v>
      </c>
    </row>
    <row r="8" spans="1:1" x14ac:dyDescent="0.25">
      <c r="A8" t="str">
        <f>HYPERLINK("#'Auswertung'!A1","➜ Auswertung (Berichte)")</f>
        <v>➜ Auswertung (Berichte)</v>
      </c>
    </row>
    <row r="10" spans="1:1" x14ac:dyDescent="0.25">
      <c r="A10" t="s">
        <v>2</v>
      </c>
    </row>
    <row r="11" spans="1:1" x14ac:dyDescent="0.25">
      <c r="A11" t="s">
        <v>3</v>
      </c>
    </row>
    <row r="12" spans="1:1" x14ac:dyDescent="0.25">
      <c r="A12" t="s">
        <v>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8"/>
  <sheetViews>
    <sheetView workbookViewId="0">
      <selection activeCell="D22" sqref="D22"/>
    </sheetView>
  </sheetViews>
  <sheetFormatPr baseColWidth="10" defaultColWidth="9.140625" defaultRowHeight="15" x14ac:dyDescent="0.25"/>
  <cols>
    <col min="1" max="1" width="24" customWidth="1"/>
    <col min="2" max="2" width="20" customWidth="1"/>
    <col min="3" max="3" width="12" customWidth="1"/>
    <col min="4" max="5" width="26" customWidth="1"/>
    <col min="6" max="6" width="16" customWidth="1"/>
    <col min="7" max="7" width="2" customWidth="1"/>
    <col min="8" max="8" width="22" customWidth="1"/>
    <col min="9" max="9" width="8" customWidth="1"/>
    <col min="10" max="10" width="2" customWidth="1"/>
    <col min="11" max="11" width="26" customWidth="1"/>
    <col min="12" max="12" width="8" customWidth="1"/>
  </cols>
  <sheetData>
    <row r="1" spans="1:12" ht="30" customHeight="1" x14ac:dyDescent="0.25">
      <c r="A1" s="5" t="s">
        <v>5</v>
      </c>
      <c r="B1" s="5"/>
      <c r="C1" s="5"/>
      <c r="D1" s="5"/>
      <c r="E1" s="5"/>
      <c r="F1" s="5"/>
      <c r="H1" s="1" t="s">
        <v>6</v>
      </c>
      <c r="I1" s="1" t="s">
        <v>7</v>
      </c>
      <c r="J1" s="1"/>
      <c r="K1" s="1" t="s">
        <v>8</v>
      </c>
      <c r="L1" s="1" t="s">
        <v>7</v>
      </c>
    </row>
    <row r="2" spans="1:12" x14ac:dyDescent="0.25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H2" t="s">
        <v>15</v>
      </c>
      <c r="I2">
        <v>5</v>
      </c>
      <c r="K2" t="s">
        <v>16</v>
      </c>
      <c r="L2">
        <v>5</v>
      </c>
    </row>
    <row r="3" spans="1:12" x14ac:dyDescent="0.25">
      <c r="A3" t="s">
        <v>17</v>
      </c>
      <c r="B3" t="s">
        <v>15</v>
      </c>
      <c r="C3" t="s">
        <v>18</v>
      </c>
      <c r="D3" t="s">
        <v>19</v>
      </c>
      <c r="E3" t="s">
        <v>16</v>
      </c>
      <c r="F3" t="s">
        <v>20</v>
      </c>
      <c r="H3" t="s">
        <v>21</v>
      </c>
      <c r="I3">
        <v>4</v>
      </c>
      <c r="K3" t="s">
        <v>22</v>
      </c>
      <c r="L3">
        <v>4</v>
      </c>
    </row>
    <row r="4" spans="1:12" x14ac:dyDescent="0.25">
      <c r="A4" t="s">
        <v>23</v>
      </c>
      <c r="B4" t="s">
        <v>21</v>
      </c>
      <c r="C4" t="s">
        <v>24</v>
      </c>
      <c r="D4" t="s">
        <v>25</v>
      </c>
      <c r="E4" t="s">
        <v>22</v>
      </c>
      <c r="F4" t="s">
        <v>26</v>
      </c>
      <c r="H4" t="s">
        <v>27</v>
      </c>
      <c r="I4">
        <v>3</v>
      </c>
      <c r="K4" t="s">
        <v>28</v>
      </c>
      <c r="L4">
        <v>3</v>
      </c>
    </row>
    <row r="5" spans="1:12" x14ac:dyDescent="0.25">
      <c r="A5" t="s">
        <v>29</v>
      </c>
      <c r="B5" t="s">
        <v>27</v>
      </c>
      <c r="D5" t="s">
        <v>30</v>
      </c>
      <c r="E5" t="s">
        <v>28</v>
      </c>
      <c r="F5" t="s">
        <v>31</v>
      </c>
      <c r="H5" t="s">
        <v>32</v>
      </c>
      <c r="I5">
        <v>2</v>
      </c>
      <c r="K5" t="s">
        <v>33</v>
      </c>
      <c r="L5">
        <v>2</v>
      </c>
    </row>
    <row r="6" spans="1:12" x14ac:dyDescent="0.25">
      <c r="A6" t="s">
        <v>34</v>
      </c>
      <c r="B6" t="s">
        <v>32</v>
      </c>
      <c r="D6" t="s">
        <v>35</v>
      </c>
      <c r="E6" t="s">
        <v>33</v>
      </c>
      <c r="H6" t="s">
        <v>36</v>
      </c>
      <c r="I6">
        <v>1</v>
      </c>
      <c r="K6" t="s">
        <v>37</v>
      </c>
      <c r="L6">
        <v>1</v>
      </c>
    </row>
    <row r="7" spans="1:12" x14ac:dyDescent="0.25">
      <c r="A7" t="s">
        <v>38</v>
      </c>
      <c r="B7" t="s">
        <v>36</v>
      </c>
      <c r="D7" t="s">
        <v>39</v>
      </c>
      <c r="E7" t="s">
        <v>37</v>
      </c>
    </row>
    <row r="8" spans="1:12" x14ac:dyDescent="0.25">
      <c r="A8" t="s">
        <v>40</v>
      </c>
    </row>
  </sheetData>
  <mergeCells count="1"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13"/>
  <sheetViews>
    <sheetView tabSelected="1" workbookViewId="0">
      <pane ySplit="1" topLeftCell="A2" activePane="bottomLeft" state="frozen"/>
      <selection pane="bottomLeft" activeCell="I39" sqref="I39"/>
    </sheetView>
  </sheetViews>
  <sheetFormatPr baseColWidth="10" defaultColWidth="9.140625" defaultRowHeight="15" x14ac:dyDescent="0.25"/>
  <cols>
    <col min="1" max="1" width="12" customWidth="1"/>
    <col min="2" max="2" width="21" bestFit="1" customWidth="1"/>
    <col min="3" max="3" width="14.28515625" bestFit="1" customWidth="1"/>
    <col min="4" max="4" width="17.140625" bestFit="1" customWidth="1"/>
    <col min="5" max="5" width="14" customWidth="1"/>
    <col min="6" max="38" width="18" customWidth="1"/>
  </cols>
  <sheetData>
    <row r="1" spans="1:38" ht="45" x14ac:dyDescent="0.25">
      <c r="A1" s="2" t="s">
        <v>41</v>
      </c>
      <c r="B1" s="2" t="s">
        <v>42</v>
      </c>
      <c r="C1" s="2" t="s">
        <v>43</v>
      </c>
      <c r="D1" s="2" t="s">
        <v>44</v>
      </c>
      <c r="E1" s="2" t="s">
        <v>45</v>
      </c>
      <c r="F1" s="2" t="s">
        <v>46</v>
      </c>
      <c r="G1" s="2" t="s">
        <v>47</v>
      </c>
      <c r="H1" s="2" t="s">
        <v>48</v>
      </c>
      <c r="I1" s="2" t="s">
        <v>49</v>
      </c>
      <c r="J1" s="2" t="s">
        <v>50</v>
      </c>
      <c r="K1" s="2" t="s">
        <v>51</v>
      </c>
      <c r="L1" s="2" t="s">
        <v>52</v>
      </c>
      <c r="M1" s="2" t="s">
        <v>53</v>
      </c>
      <c r="N1" s="2" t="s">
        <v>54</v>
      </c>
      <c r="O1" s="2" t="s">
        <v>55</v>
      </c>
      <c r="P1" s="2" t="s">
        <v>56</v>
      </c>
      <c r="Q1" s="2" t="s">
        <v>57</v>
      </c>
      <c r="R1" s="2" t="s">
        <v>58</v>
      </c>
      <c r="S1" s="2" t="s">
        <v>59</v>
      </c>
      <c r="T1" s="2" t="s">
        <v>60</v>
      </c>
      <c r="U1" s="2" t="s">
        <v>61</v>
      </c>
      <c r="V1" s="2" t="s">
        <v>62</v>
      </c>
      <c r="W1" s="2" t="s">
        <v>63</v>
      </c>
      <c r="X1" s="2" t="s">
        <v>64</v>
      </c>
      <c r="Y1" s="2" t="s">
        <v>65</v>
      </c>
      <c r="Z1" s="2" t="s">
        <v>66</v>
      </c>
      <c r="AA1" s="2" t="s">
        <v>67</v>
      </c>
      <c r="AB1" s="2" t="s">
        <v>68</v>
      </c>
      <c r="AC1" s="2" t="s">
        <v>69</v>
      </c>
      <c r="AD1" s="2" t="s">
        <v>70</v>
      </c>
      <c r="AE1" s="2" t="s">
        <v>71</v>
      </c>
      <c r="AF1" s="2" t="s">
        <v>72</v>
      </c>
      <c r="AG1" s="2" t="s">
        <v>73</v>
      </c>
      <c r="AH1" s="2" t="s">
        <v>74</v>
      </c>
      <c r="AI1" s="2" t="s">
        <v>75</v>
      </c>
      <c r="AJ1" s="2" t="s">
        <v>76</v>
      </c>
      <c r="AK1" s="2" t="s">
        <v>77</v>
      </c>
      <c r="AL1" s="2" t="s">
        <v>78</v>
      </c>
    </row>
    <row r="2" spans="1:38" x14ac:dyDescent="0.25">
      <c r="A2" s="3">
        <v>45851</v>
      </c>
      <c r="B2" s="4" t="s">
        <v>79</v>
      </c>
      <c r="C2" s="4" t="s">
        <v>80</v>
      </c>
      <c r="D2" s="4" t="s">
        <v>81</v>
      </c>
      <c r="E2" s="4">
        <v>60</v>
      </c>
      <c r="F2" s="4" t="s">
        <v>38</v>
      </c>
      <c r="G2" s="4" t="s">
        <v>34</v>
      </c>
      <c r="H2" s="4" t="s">
        <v>23</v>
      </c>
      <c r="I2" s="4" t="s">
        <v>38</v>
      </c>
      <c r="J2" s="4" t="s">
        <v>29</v>
      </c>
      <c r="K2" s="4" t="s">
        <v>17</v>
      </c>
      <c r="L2" s="4" t="s">
        <v>38</v>
      </c>
      <c r="M2" s="4" t="s">
        <v>23</v>
      </c>
      <c r="N2" s="4" t="s">
        <v>38</v>
      </c>
      <c r="O2" s="4" t="s">
        <v>23</v>
      </c>
      <c r="P2" s="4" t="s">
        <v>40</v>
      </c>
      <c r="Q2" s="4" t="s">
        <v>17</v>
      </c>
      <c r="R2" s="4" t="s">
        <v>29</v>
      </c>
      <c r="S2" s="4" t="s">
        <v>38</v>
      </c>
      <c r="T2" s="4" t="s">
        <v>34</v>
      </c>
      <c r="U2" s="4" t="s">
        <v>38</v>
      </c>
      <c r="V2" s="4" t="s">
        <v>38</v>
      </c>
      <c r="W2" s="4" t="s">
        <v>29</v>
      </c>
      <c r="X2" s="4" t="s">
        <v>38</v>
      </c>
      <c r="Y2" s="4" t="s">
        <v>23</v>
      </c>
      <c r="Z2" s="4" t="s">
        <v>29</v>
      </c>
      <c r="AA2" s="4" t="s">
        <v>29</v>
      </c>
      <c r="AB2" s="4" t="s">
        <v>29</v>
      </c>
      <c r="AC2" s="4" t="s">
        <v>29</v>
      </c>
      <c r="AD2" s="4" t="s">
        <v>82</v>
      </c>
      <c r="AE2" s="4" t="s">
        <v>38</v>
      </c>
      <c r="AF2" s="4" t="s">
        <v>38</v>
      </c>
      <c r="AG2" s="4" t="s">
        <v>17</v>
      </c>
      <c r="AH2" s="4" t="s">
        <v>29</v>
      </c>
      <c r="AI2" s="4" t="s">
        <v>83</v>
      </c>
      <c r="AJ2" s="4" t="s">
        <v>84</v>
      </c>
      <c r="AK2" s="4" t="s">
        <v>83</v>
      </c>
      <c r="AL2" s="4">
        <f t="shared" ref="AL2:AL13" si="0">IFERROR((IFERROR(VALUE(LEFT(F2,1)),"")+IFERROR(VALUE(LEFT(G2,1)),"")+IFERROR(VALUE(LEFT(H2,1)),"")+IFERROR(VALUE(LEFT(I2,1)),"")+IFERROR(VALUE(LEFT(J2,1)),"")+IFERROR(VALUE(LEFT(K2,1)),"")+IFERROR(VALUE(LEFT(L2,1)),"")+IFERROR(VALUE(LEFT(M2,1)),"")+IFERROR(VALUE(LEFT(N2,1)),"")+IFERROR(VALUE(LEFT(O2,1)),"")+IFERROR(VALUE(LEFT(P2,1)),"")+IFERROR(VALUE(LEFT(Q2,1)),"")+IFERROR(VALUE(LEFT(R2,1)),"")+IFERROR(VALUE(LEFT(S2,1)),"")+IFERROR(VALUE(LEFT(T2,1)),"")+IFERROR(VALUE(LEFT(U2,1)),"")+IFERROR(VALUE(LEFT(V2,1)),"")+IFERROR(VALUE(LEFT(W2,1)),"")+IFERROR(VALUE(LEFT(X2,1)),"")+IFERROR(VALUE(LEFT(Y2,1)),"")+IFERROR(VALUE(LEFT(Z2,1)),"")+IFERROR(VALUE(LEFT(AA2,1)),"")+IFERROR(VALUE(LEFT(AB2,1)),"")+IFERROR(VALUE(LEFT(AC2,1)),"")+IFERROR(VALUE(LEFT(AE2,1)),"")+IFERROR(VALUE(LEFT(AF2,1)),"")+IFERROR(VALUE(LEFT(AG2,1)),"")+IFERROR(VALUE(LEFT(AH2,1)),""))/COUNTA(F2:AH2),"")</f>
        <v>3.4137931034482758</v>
      </c>
    </row>
    <row r="3" spans="1:38" x14ac:dyDescent="0.25">
      <c r="A3" s="3">
        <v>45883</v>
      </c>
      <c r="B3" s="4" t="s">
        <v>85</v>
      </c>
      <c r="C3" s="4" t="s">
        <v>86</v>
      </c>
      <c r="D3" s="4" t="s">
        <v>87</v>
      </c>
      <c r="E3" s="4">
        <v>12</v>
      </c>
      <c r="F3" s="4" t="s">
        <v>34</v>
      </c>
      <c r="G3" s="4" t="s">
        <v>38</v>
      </c>
      <c r="H3" s="4" t="s">
        <v>40</v>
      </c>
      <c r="I3" s="4" t="s">
        <v>17</v>
      </c>
      <c r="J3" s="4" t="s">
        <v>17</v>
      </c>
      <c r="K3" s="4" t="s">
        <v>17</v>
      </c>
      <c r="L3" s="4" t="s">
        <v>34</v>
      </c>
      <c r="M3" s="4" t="s">
        <v>23</v>
      </c>
      <c r="N3" s="4" t="s">
        <v>40</v>
      </c>
      <c r="O3" s="4" t="s">
        <v>40</v>
      </c>
      <c r="P3" s="4" t="s">
        <v>38</v>
      </c>
      <c r="Q3" s="4" t="s">
        <v>38</v>
      </c>
      <c r="R3" s="4" t="s">
        <v>40</v>
      </c>
      <c r="S3" s="4" t="s">
        <v>23</v>
      </c>
      <c r="T3" s="4" t="s">
        <v>23</v>
      </c>
      <c r="U3" s="4" t="s">
        <v>29</v>
      </c>
      <c r="V3" s="4" t="s">
        <v>17</v>
      </c>
      <c r="W3" s="4" t="s">
        <v>40</v>
      </c>
      <c r="X3" s="4" t="s">
        <v>23</v>
      </c>
      <c r="Y3" s="4" t="s">
        <v>17</v>
      </c>
      <c r="Z3" s="4" t="s">
        <v>17</v>
      </c>
      <c r="AA3" s="4" t="s">
        <v>17</v>
      </c>
      <c r="AB3" s="4" t="s">
        <v>29</v>
      </c>
      <c r="AC3" s="4" t="s">
        <v>29</v>
      </c>
      <c r="AD3" s="4" t="s">
        <v>82</v>
      </c>
      <c r="AE3" s="4" t="s">
        <v>38</v>
      </c>
      <c r="AF3" s="4" t="s">
        <v>34</v>
      </c>
      <c r="AG3" s="4" t="s">
        <v>34</v>
      </c>
      <c r="AH3" s="4" t="s">
        <v>38</v>
      </c>
      <c r="AI3" s="4" t="s">
        <v>88</v>
      </c>
      <c r="AJ3" s="4" t="s">
        <v>88</v>
      </c>
      <c r="AK3" s="4" t="s">
        <v>88</v>
      </c>
      <c r="AL3" s="4">
        <f t="shared" si="0"/>
        <v>3.2758620689655173</v>
      </c>
    </row>
    <row r="4" spans="1:38" x14ac:dyDescent="0.25">
      <c r="A4" s="3">
        <v>45847</v>
      </c>
      <c r="B4" s="4" t="s">
        <v>89</v>
      </c>
      <c r="C4" s="4" t="s">
        <v>90</v>
      </c>
      <c r="D4" s="4" t="s">
        <v>91</v>
      </c>
      <c r="E4" s="4">
        <v>60</v>
      </c>
      <c r="F4" s="4" t="s">
        <v>29</v>
      </c>
      <c r="G4" s="4" t="s">
        <v>38</v>
      </c>
      <c r="H4" s="4" t="s">
        <v>17</v>
      </c>
      <c r="I4" s="4" t="s">
        <v>17</v>
      </c>
      <c r="J4" s="4" t="s">
        <v>34</v>
      </c>
      <c r="K4" s="4" t="s">
        <v>40</v>
      </c>
      <c r="L4" s="4" t="s">
        <v>40</v>
      </c>
      <c r="M4" s="4" t="s">
        <v>17</v>
      </c>
      <c r="N4" s="4" t="s">
        <v>40</v>
      </c>
      <c r="O4" s="4" t="s">
        <v>34</v>
      </c>
      <c r="P4" s="4" t="s">
        <v>38</v>
      </c>
      <c r="Q4" s="4" t="s">
        <v>23</v>
      </c>
      <c r="R4" s="4" t="s">
        <v>34</v>
      </c>
      <c r="S4" s="4" t="s">
        <v>29</v>
      </c>
      <c r="T4" s="4" t="s">
        <v>29</v>
      </c>
      <c r="U4" s="4" t="s">
        <v>29</v>
      </c>
      <c r="V4" s="4" t="s">
        <v>23</v>
      </c>
      <c r="W4" s="4" t="s">
        <v>17</v>
      </c>
      <c r="X4" s="4" t="s">
        <v>40</v>
      </c>
      <c r="Y4" s="4" t="s">
        <v>38</v>
      </c>
      <c r="Z4" s="4" t="s">
        <v>29</v>
      </c>
      <c r="AA4" s="4" t="s">
        <v>29</v>
      </c>
      <c r="AB4" s="4" t="s">
        <v>40</v>
      </c>
      <c r="AC4" s="4" t="s">
        <v>40</v>
      </c>
      <c r="AD4" s="4" t="s">
        <v>92</v>
      </c>
      <c r="AE4" s="4" t="s">
        <v>38</v>
      </c>
      <c r="AF4" s="4" t="s">
        <v>34</v>
      </c>
      <c r="AG4" s="4" t="s">
        <v>17</v>
      </c>
      <c r="AH4" s="4" t="s">
        <v>40</v>
      </c>
      <c r="AI4" s="4" t="s">
        <v>84</v>
      </c>
      <c r="AJ4" s="4" t="s">
        <v>83</v>
      </c>
      <c r="AK4" s="4" t="s">
        <v>92</v>
      </c>
      <c r="AL4" s="4">
        <f t="shared" si="0"/>
        <v>3.6206896551724137</v>
      </c>
    </row>
    <row r="5" spans="1:38" x14ac:dyDescent="0.25">
      <c r="A5" s="3">
        <v>45869</v>
      </c>
      <c r="B5" s="4" t="s">
        <v>93</v>
      </c>
      <c r="C5" s="4" t="s">
        <v>94</v>
      </c>
      <c r="D5" s="4" t="s">
        <v>95</v>
      </c>
      <c r="E5" s="4">
        <v>18</v>
      </c>
      <c r="F5" s="4" t="s">
        <v>23</v>
      </c>
      <c r="G5" s="4" t="s">
        <v>17</v>
      </c>
      <c r="H5" s="4" t="s">
        <v>34</v>
      </c>
      <c r="I5" s="4" t="s">
        <v>29</v>
      </c>
      <c r="J5" s="4" t="s">
        <v>17</v>
      </c>
      <c r="K5" s="4" t="s">
        <v>17</v>
      </c>
      <c r="L5" s="4" t="s">
        <v>40</v>
      </c>
      <c r="M5" s="4" t="s">
        <v>17</v>
      </c>
      <c r="N5" s="4" t="s">
        <v>34</v>
      </c>
      <c r="O5" s="4" t="s">
        <v>38</v>
      </c>
      <c r="P5" s="4" t="s">
        <v>17</v>
      </c>
      <c r="Q5" s="4" t="s">
        <v>23</v>
      </c>
      <c r="R5" s="4" t="s">
        <v>38</v>
      </c>
      <c r="S5" s="4" t="s">
        <v>34</v>
      </c>
      <c r="T5" s="4" t="s">
        <v>23</v>
      </c>
      <c r="U5" s="4" t="s">
        <v>38</v>
      </c>
      <c r="V5" s="4" t="s">
        <v>34</v>
      </c>
      <c r="W5" s="4" t="s">
        <v>17</v>
      </c>
      <c r="X5" s="4" t="s">
        <v>34</v>
      </c>
      <c r="Y5" s="4" t="s">
        <v>34</v>
      </c>
      <c r="Z5" s="4" t="s">
        <v>17</v>
      </c>
      <c r="AA5" s="4" t="s">
        <v>40</v>
      </c>
      <c r="AB5" s="4" t="s">
        <v>29</v>
      </c>
      <c r="AC5" s="4" t="s">
        <v>38</v>
      </c>
      <c r="AD5" s="4" t="s">
        <v>84</v>
      </c>
      <c r="AE5" s="4" t="s">
        <v>17</v>
      </c>
      <c r="AF5" s="4" t="s">
        <v>40</v>
      </c>
      <c r="AG5" s="4" t="s">
        <v>29</v>
      </c>
      <c r="AH5" s="4" t="s">
        <v>40</v>
      </c>
      <c r="AI5" s="4" t="s">
        <v>84</v>
      </c>
      <c r="AJ5" s="4" t="s">
        <v>83</v>
      </c>
      <c r="AK5" s="4" t="s">
        <v>84</v>
      </c>
      <c r="AL5" s="4">
        <f t="shared" si="0"/>
        <v>3.1379310344827585</v>
      </c>
    </row>
    <row r="6" spans="1:38" x14ac:dyDescent="0.25">
      <c r="A6" s="3">
        <v>45889</v>
      </c>
      <c r="B6" s="4" t="s">
        <v>96</v>
      </c>
      <c r="C6" s="4" t="s">
        <v>90</v>
      </c>
      <c r="D6" s="4" t="s">
        <v>95</v>
      </c>
      <c r="E6" s="4">
        <v>24</v>
      </c>
      <c r="F6" s="4" t="s">
        <v>38</v>
      </c>
      <c r="G6" s="4" t="s">
        <v>23</v>
      </c>
      <c r="H6" s="4" t="s">
        <v>17</v>
      </c>
      <c r="I6" s="4" t="s">
        <v>29</v>
      </c>
      <c r="J6" s="4" t="s">
        <v>17</v>
      </c>
      <c r="K6" s="4" t="s">
        <v>34</v>
      </c>
      <c r="L6" s="4" t="s">
        <v>17</v>
      </c>
      <c r="M6" s="4" t="s">
        <v>40</v>
      </c>
      <c r="N6" s="4" t="s">
        <v>17</v>
      </c>
      <c r="O6" s="4" t="s">
        <v>29</v>
      </c>
      <c r="P6" s="4" t="s">
        <v>38</v>
      </c>
      <c r="Q6" s="4" t="s">
        <v>29</v>
      </c>
      <c r="R6" s="4" t="s">
        <v>38</v>
      </c>
      <c r="S6" s="4" t="s">
        <v>23</v>
      </c>
      <c r="T6" s="4" t="s">
        <v>29</v>
      </c>
      <c r="U6" s="4" t="s">
        <v>17</v>
      </c>
      <c r="V6" s="4" t="s">
        <v>40</v>
      </c>
      <c r="W6" s="4" t="s">
        <v>23</v>
      </c>
      <c r="X6" s="4" t="s">
        <v>29</v>
      </c>
      <c r="Y6" s="4" t="s">
        <v>40</v>
      </c>
      <c r="Z6" s="4" t="s">
        <v>38</v>
      </c>
      <c r="AA6" s="4" t="s">
        <v>29</v>
      </c>
      <c r="AB6" s="4" t="s">
        <v>40</v>
      </c>
      <c r="AC6" s="4" t="s">
        <v>34</v>
      </c>
      <c r="AD6" s="4" t="s">
        <v>83</v>
      </c>
      <c r="AE6" s="4" t="s">
        <v>40</v>
      </c>
      <c r="AF6" s="4" t="s">
        <v>38</v>
      </c>
      <c r="AG6" s="4" t="s">
        <v>17</v>
      </c>
      <c r="AH6" s="4" t="s">
        <v>40</v>
      </c>
      <c r="AI6" s="4" t="s">
        <v>92</v>
      </c>
      <c r="AJ6" s="4" t="s">
        <v>82</v>
      </c>
      <c r="AK6" s="4" t="s">
        <v>82</v>
      </c>
      <c r="AL6" s="4">
        <f t="shared" si="0"/>
        <v>3.4137931034482758</v>
      </c>
    </row>
    <row r="7" spans="1:38" x14ac:dyDescent="0.25">
      <c r="A7" s="3">
        <v>45898</v>
      </c>
      <c r="B7" s="4" t="s">
        <v>97</v>
      </c>
      <c r="C7" s="4" t="s">
        <v>94</v>
      </c>
      <c r="D7" s="4" t="s">
        <v>98</v>
      </c>
      <c r="E7" s="4">
        <v>24</v>
      </c>
      <c r="F7" s="4" t="s">
        <v>23</v>
      </c>
      <c r="G7" s="4" t="s">
        <v>38</v>
      </c>
      <c r="H7" s="4" t="s">
        <v>29</v>
      </c>
      <c r="I7" s="4" t="s">
        <v>23</v>
      </c>
      <c r="J7" s="4" t="s">
        <v>38</v>
      </c>
      <c r="K7" s="4" t="s">
        <v>38</v>
      </c>
      <c r="L7" s="4" t="s">
        <v>23</v>
      </c>
      <c r="M7" s="4" t="s">
        <v>34</v>
      </c>
      <c r="N7" s="4" t="s">
        <v>38</v>
      </c>
      <c r="O7" s="4" t="s">
        <v>34</v>
      </c>
      <c r="P7" s="4" t="s">
        <v>38</v>
      </c>
      <c r="Q7" s="4" t="s">
        <v>23</v>
      </c>
      <c r="R7" s="4" t="s">
        <v>29</v>
      </c>
      <c r="S7" s="4" t="s">
        <v>40</v>
      </c>
      <c r="T7" s="4" t="s">
        <v>17</v>
      </c>
      <c r="U7" s="4" t="s">
        <v>38</v>
      </c>
      <c r="V7" s="4" t="s">
        <v>34</v>
      </c>
      <c r="W7" s="4" t="s">
        <v>40</v>
      </c>
      <c r="X7" s="4" t="s">
        <v>17</v>
      </c>
      <c r="Y7" s="4" t="s">
        <v>38</v>
      </c>
      <c r="Z7" s="4" t="s">
        <v>38</v>
      </c>
      <c r="AA7" s="4" t="s">
        <v>34</v>
      </c>
      <c r="AB7" s="4" t="s">
        <v>23</v>
      </c>
      <c r="AC7" s="4" t="s">
        <v>29</v>
      </c>
      <c r="AD7" s="4" t="s">
        <v>88</v>
      </c>
      <c r="AE7" s="4" t="s">
        <v>38</v>
      </c>
      <c r="AF7" s="4" t="s">
        <v>29</v>
      </c>
      <c r="AG7" s="4" t="s">
        <v>38</v>
      </c>
      <c r="AH7" s="4" t="s">
        <v>29</v>
      </c>
      <c r="AI7" s="4" t="s">
        <v>83</v>
      </c>
      <c r="AJ7" s="4" t="s">
        <v>88</v>
      </c>
      <c r="AK7" s="4" t="s">
        <v>84</v>
      </c>
      <c r="AL7" s="4">
        <f t="shared" si="0"/>
        <v>3.6206896551724137</v>
      </c>
    </row>
    <row r="8" spans="1:38" x14ac:dyDescent="0.25">
      <c r="A8" s="3">
        <v>45843</v>
      </c>
      <c r="B8" s="4" t="s">
        <v>99</v>
      </c>
      <c r="C8" s="4" t="s">
        <v>94</v>
      </c>
      <c r="D8" s="4" t="s">
        <v>95</v>
      </c>
      <c r="E8" s="4">
        <v>48</v>
      </c>
      <c r="F8" s="4" t="s">
        <v>23</v>
      </c>
      <c r="G8" s="4" t="s">
        <v>23</v>
      </c>
      <c r="H8" s="4" t="s">
        <v>34</v>
      </c>
      <c r="I8" s="4" t="s">
        <v>34</v>
      </c>
      <c r="J8" s="4" t="s">
        <v>38</v>
      </c>
      <c r="K8" s="4" t="s">
        <v>40</v>
      </c>
      <c r="L8" s="4" t="s">
        <v>17</v>
      </c>
      <c r="M8" s="4" t="s">
        <v>17</v>
      </c>
      <c r="N8" s="4" t="s">
        <v>23</v>
      </c>
      <c r="O8" s="4" t="s">
        <v>40</v>
      </c>
      <c r="P8" s="4" t="s">
        <v>17</v>
      </c>
      <c r="Q8" s="4" t="s">
        <v>17</v>
      </c>
      <c r="R8" s="4" t="s">
        <v>40</v>
      </c>
      <c r="S8" s="4" t="s">
        <v>38</v>
      </c>
      <c r="T8" s="4" t="s">
        <v>34</v>
      </c>
      <c r="U8" s="4" t="s">
        <v>29</v>
      </c>
      <c r="V8" s="4" t="s">
        <v>34</v>
      </c>
      <c r="W8" s="4" t="s">
        <v>29</v>
      </c>
      <c r="X8" s="4" t="s">
        <v>29</v>
      </c>
      <c r="Y8" s="4" t="s">
        <v>38</v>
      </c>
      <c r="Z8" s="4" t="s">
        <v>40</v>
      </c>
      <c r="AA8" s="4" t="s">
        <v>23</v>
      </c>
      <c r="AB8" s="4" t="s">
        <v>34</v>
      </c>
      <c r="AC8" s="4" t="s">
        <v>17</v>
      </c>
      <c r="AD8" s="4" t="s">
        <v>88</v>
      </c>
      <c r="AE8" s="4" t="s">
        <v>23</v>
      </c>
      <c r="AF8" s="4" t="s">
        <v>29</v>
      </c>
      <c r="AG8" s="4" t="s">
        <v>38</v>
      </c>
      <c r="AH8" s="4" t="s">
        <v>17</v>
      </c>
      <c r="AI8" s="4" t="s">
        <v>83</v>
      </c>
      <c r="AJ8" s="4" t="s">
        <v>82</v>
      </c>
      <c r="AK8" s="4" t="s">
        <v>84</v>
      </c>
      <c r="AL8" s="4">
        <f t="shared" si="0"/>
        <v>3.1724137931034484</v>
      </c>
    </row>
    <row r="9" spans="1:38" x14ac:dyDescent="0.25">
      <c r="A9" s="3">
        <v>45872</v>
      </c>
      <c r="B9" s="4" t="s">
        <v>100</v>
      </c>
      <c r="C9" s="4" t="s">
        <v>80</v>
      </c>
      <c r="D9" s="4" t="s">
        <v>91</v>
      </c>
      <c r="E9" s="4">
        <v>18</v>
      </c>
      <c r="F9" s="4" t="s">
        <v>17</v>
      </c>
      <c r="G9" s="4" t="s">
        <v>34</v>
      </c>
      <c r="H9" s="4" t="s">
        <v>34</v>
      </c>
      <c r="I9" s="4" t="s">
        <v>17</v>
      </c>
      <c r="J9" s="4" t="s">
        <v>17</v>
      </c>
      <c r="K9" s="4" t="s">
        <v>38</v>
      </c>
      <c r="L9" s="4" t="s">
        <v>29</v>
      </c>
      <c r="M9" s="4" t="s">
        <v>29</v>
      </c>
      <c r="N9" s="4" t="s">
        <v>17</v>
      </c>
      <c r="O9" s="4" t="s">
        <v>29</v>
      </c>
      <c r="P9" s="4" t="s">
        <v>29</v>
      </c>
      <c r="Q9" s="4" t="s">
        <v>17</v>
      </c>
      <c r="R9" s="4" t="s">
        <v>38</v>
      </c>
      <c r="S9" s="4" t="s">
        <v>34</v>
      </c>
      <c r="T9" s="4" t="s">
        <v>23</v>
      </c>
      <c r="U9" s="4" t="s">
        <v>40</v>
      </c>
      <c r="V9" s="4" t="s">
        <v>40</v>
      </c>
      <c r="W9" s="4" t="s">
        <v>40</v>
      </c>
      <c r="X9" s="4" t="s">
        <v>38</v>
      </c>
      <c r="Y9" s="4" t="s">
        <v>17</v>
      </c>
      <c r="Z9" s="4" t="s">
        <v>40</v>
      </c>
      <c r="AA9" s="4" t="s">
        <v>23</v>
      </c>
      <c r="AB9" s="4" t="s">
        <v>40</v>
      </c>
      <c r="AC9" s="4" t="s">
        <v>23</v>
      </c>
      <c r="AD9" s="4" t="s">
        <v>84</v>
      </c>
      <c r="AE9" s="4" t="s">
        <v>40</v>
      </c>
      <c r="AF9" s="4" t="s">
        <v>40</v>
      </c>
      <c r="AG9" s="4" t="s">
        <v>23</v>
      </c>
      <c r="AH9" s="4" t="s">
        <v>40</v>
      </c>
      <c r="AI9" s="4" t="s">
        <v>82</v>
      </c>
      <c r="AJ9" s="4" t="s">
        <v>84</v>
      </c>
      <c r="AK9" s="4" t="s">
        <v>84</v>
      </c>
      <c r="AL9" s="4">
        <f t="shared" si="0"/>
        <v>3.4827586206896552</v>
      </c>
    </row>
    <row r="10" spans="1:38" x14ac:dyDescent="0.25">
      <c r="A10" s="3">
        <v>45882</v>
      </c>
      <c r="B10" s="4" t="s">
        <v>101</v>
      </c>
      <c r="C10" s="4" t="s">
        <v>86</v>
      </c>
      <c r="D10" s="4" t="s">
        <v>95</v>
      </c>
      <c r="E10" s="4">
        <v>48</v>
      </c>
      <c r="F10" s="4" t="s">
        <v>40</v>
      </c>
      <c r="G10" s="4" t="s">
        <v>38</v>
      </c>
      <c r="H10" s="4" t="s">
        <v>34</v>
      </c>
      <c r="I10" s="4" t="s">
        <v>23</v>
      </c>
      <c r="J10" s="4" t="s">
        <v>34</v>
      </c>
      <c r="K10" s="4" t="s">
        <v>38</v>
      </c>
      <c r="L10" s="4" t="s">
        <v>23</v>
      </c>
      <c r="M10" s="4" t="s">
        <v>29</v>
      </c>
      <c r="N10" s="4" t="s">
        <v>34</v>
      </c>
      <c r="O10" s="4" t="s">
        <v>38</v>
      </c>
      <c r="P10" s="4" t="s">
        <v>38</v>
      </c>
      <c r="Q10" s="4" t="s">
        <v>34</v>
      </c>
      <c r="R10" s="4" t="s">
        <v>17</v>
      </c>
      <c r="S10" s="4" t="s">
        <v>29</v>
      </c>
      <c r="T10" s="4" t="s">
        <v>29</v>
      </c>
      <c r="U10" s="4" t="s">
        <v>38</v>
      </c>
      <c r="V10" s="4" t="s">
        <v>40</v>
      </c>
      <c r="W10" s="4" t="s">
        <v>40</v>
      </c>
      <c r="X10" s="4" t="s">
        <v>29</v>
      </c>
      <c r="Y10" s="4" t="s">
        <v>34</v>
      </c>
      <c r="Z10" s="4" t="s">
        <v>38</v>
      </c>
      <c r="AA10" s="4" t="s">
        <v>23</v>
      </c>
      <c r="AB10" s="4" t="s">
        <v>29</v>
      </c>
      <c r="AC10" s="4" t="s">
        <v>17</v>
      </c>
      <c r="AD10" s="4" t="s">
        <v>84</v>
      </c>
      <c r="AE10" s="4" t="s">
        <v>29</v>
      </c>
      <c r="AF10" s="4" t="s">
        <v>29</v>
      </c>
      <c r="AG10" s="4" t="s">
        <v>38</v>
      </c>
      <c r="AH10" s="4" t="s">
        <v>40</v>
      </c>
      <c r="AI10" s="4" t="s">
        <v>88</v>
      </c>
      <c r="AJ10" s="4" t="s">
        <v>84</v>
      </c>
      <c r="AK10" s="4" t="s">
        <v>83</v>
      </c>
      <c r="AL10" s="4">
        <f t="shared" si="0"/>
        <v>3.7241379310344827</v>
      </c>
    </row>
    <row r="11" spans="1:38" x14ac:dyDescent="0.25">
      <c r="A11" s="3">
        <v>45862</v>
      </c>
      <c r="B11" s="4" t="s">
        <v>102</v>
      </c>
      <c r="C11" s="4" t="s">
        <v>86</v>
      </c>
      <c r="D11" s="4" t="s">
        <v>87</v>
      </c>
      <c r="E11" s="4">
        <v>36</v>
      </c>
      <c r="F11" s="4" t="s">
        <v>34</v>
      </c>
      <c r="G11" s="4" t="s">
        <v>40</v>
      </c>
      <c r="H11" s="4" t="s">
        <v>40</v>
      </c>
      <c r="I11" s="4" t="s">
        <v>17</v>
      </c>
      <c r="J11" s="4" t="s">
        <v>38</v>
      </c>
      <c r="K11" s="4" t="s">
        <v>38</v>
      </c>
      <c r="L11" s="4" t="s">
        <v>38</v>
      </c>
      <c r="M11" s="4" t="s">
        <v>40</v>
      </c>
      <c r="N11" s="4" t="s">
        <v>38</v>
      </c>
      <c r="O11" s="4" t="s">
        <v>17</v>
      </c>
      <c r="P11" s="4" t="s">
        <v>17</v>
      </c>
      <c r="Q11" s="4" t="s">
        <v>23</v>
      </c>
      <c r="R11" s="4" t="s">
        <v>38</v>
      </c>
      <c r="S11" s="4" t="s">
        <v>23</v>
      </c>
      <c r="T11" s="4" t="s">
        <v>17</v>
      </c>
      <c r="U11" s="4" t="s">
        <v>29</v>
      </c>
      <c r="V11" s="4" t="s">
        <v>38</v>
      </c>
      <c r="W11" s="4" t="s">
        <v>17</v>
      </c>
      <c r="X11" s="4" t="s">
        <v>17</v>
      </c>
      <c r="Y11" s="4" t="s">
        <v>23</v>
      </c>
      <c r="Z11" s="4" t="s">
        <v>38</v>
      </c>
      <c r="AA11" s="4" t="s">
        <v>34</v>
      </c>
      <c r="AB11" s="4" t="s">
        <v>23</v>
      </c>
      <c r="AC11" s="4" t="s">
        <v>23</v>
      </c>
      <c r="AD11" s="4" t="s">
        <v>92</v>
      </c>
      <c r="AE11" s="4" t="s">
        <v>23</v>
      </c>
      <c r="AF11" s="4" t="s">
        <v>17</v>
      </c>
      <c r="AG11" s="4" t="s">
        <v>17</v>
      </c>
      <c r="AH11" s="4" t="s">
        <v>29</v>
      </c>
      <c r="AI11" s="4" t="s">
        <v>84</v>
      </c>
      <c r="AJ11" s="4" t="s">
        <v>92</v>
      </c>
      <c r="AK11" s="4" t="s">
        <v>83</v>
      </c>
      <c r="AL11" s="4">
        <f t="shared" si="0"/>
        <v>3</v>
      </c>
    </row>
    <row r="12" spans="1:38" x14ac:dyDescent="0.25">
      <c r="A12" s="3">
        <v>45845</v>
      </c>
      <c r="B12" s="4" t="s">
        <v>103</v>
      </c>
      <c r="C12" s="4" t="s">
        <v>104</v>
      </c>
      <c r="D12" s="4" t="s">
        <v>98</v>
      </c>
      <c r="E12" s="4">
        <v>48</v>
      </c>
      <c r="F12" s="4" t="s">
        <v>29</v>
      </c>
      <c r="G12" s="4" t="s">
        <v>38</v>
      </c>
      <c r="H12" s="4" t="s">
        <v>40</v>
      </c>
      <c r="I12" s="4" t="s">
        <v>29</v>
      </c>
      <c r="J12" s="4" t="s">
        <v>17</v>
      </c>
      <c r="K12" s="4" t="s">
        <v>34</v>
      </c>
      <c r="L12" s="4" t="s">
        <v>23</v>
      </c>
      <c r="M12" s="4" t="s">
        <v>17</v>
      </c>
      <c r="N12" s="4" t="s">
        <v>38</v>
      </c>
      <c r="O12" s="4" t="s">
        <v>23</v>
      </c>
      <c r="P12" s="4" t="s">
        <v>38</v>
      </c>
      <c r="Q12" s="4" t="s">
        <v>34</v>
      </c>
      <c r="R12" s="4" t="s">
        <v>29</v>
      </c>
      <c r="S12" s="4" t="s">
        <v>34</v>
      </c>
      <c r="T12" s="4" t="s">
        <v>29</v>
      </c>
      <c r="U12" s="4" t="s">
        <v>23</v>
      </c>
      <c r="V12" s="4" t="s">
        <v>34</v>
      </c>
      <c r="W12" s="4" t="s">
        <v>23</v>
      </c>
      <c r="X12" s="4" t="s">
        <v>23</v>
      </c>
      <c r="Y12" s="4" t="s">
        <v>40</v>
      </c>
      <c r="Z12" s="4" t="s">
        <v>40</v>
      </c>
      <c r="AA12" s="4" t="s">
        <v>38</v>
      </c>
      <c r="AB12" s="4" t="s">
        <v>17</v>
      </c>
      <c r="AC12" s="4" t="s">
        <v>17</v>
      </c>
      <c r="AD12" s="4" t="s">
        <v>92</v>
      </c>
      <c r="AE12" s="4" t="s">
        <v>23</v>
      </c>
      <c r="AF12" s="4" t="s">
        <v>38</v>
      </c>
      <c r="AG12" s="4" t="s">
        <v>23</v>
      </c>
      <c r="AH12" s="4" t="s">
        <v>23</v>
      </c>
      <c r="AI12" s="4" t="s">
        <v>82</v>
      </c>
      <c r="AJ12" s="4" t="s">
        <v>92</v>
      </c>
      <c r="AK12" s="4" t="s">
        <v>83</v>
      </c>
      <c r="AL12" s="4">
        <f t="shared" si="0"/>
        <v>3.1379310344827585</v>
      </c>
    </row>
    <row r="13" spans="1:38" x14ac:dyDescent="0.25">
      <c r="A13" s="3">
        <v>45900</v>
      </c>
      <c r="B13" s="4" t="s">
        <v>105</v>
      </c>
      <c r="C13" s="4" t="s">
        <v>94</v>
      </c>
      <c r="D13" s="4" t="s">
        <v>91</v>
      </c>
      <c r="E13" s="4">
        <v>6</v>
      </c>
      <c r="F13" s="4" t="s">
        <v>23</v>
      </c>
      <c r="G13" s="4" t="s">
        <v>40</v>
      </c>
      <c r="H13" s="4" t="s">
        <v>40</v>
      </c>
      <c r="I13" s="4" t="s">
        <v>34</v>
      </c>
      <c r="J13" s="4" t="s">
        <v>40</v>
      </c>
      <c r="K13" s="4" t="s">
        <v>17</v>
      </c>
      <c r="L13" s="4" t="s">
        <v>38</v>
      </c>
      <c r="M13" s="4" t="s">
        <v>29</v>
      </c>
      <c r="N13" s="4" t="s">
        <v>23</v>
      </c>
      <c r="O13" s="4" t="s">
        <v>34</v>
      </c>
      <c r="P13" s="4" t="s">
        <v>34</v>
      </c>
      <c r="Q13" s="4" t="s">
        <v>17</v>
      </c>
      <c r="R13" s="4" t="s">
        <v>38</v>
      </c>
      <c r="S13" s="4" t="s">
        <v>17</v>
      </c>
      <c r="T13" s="4" t="s">
        <v>23</v>
      </c>
      <c r="U13" s="4" t="s">
        <v>40</v>
      </c>
      <c r="V13" s="4" t="s">
        <v>34</v>
      </c>
      <c r="W13" s="4" t="s">
        <v>40</v>
      </c>
      <c r="X13" s="4" t="s">
        <v>17</v>
      </c>
      <c r="Y13" s="4" t="s">
        <v>23</v>
      </c>
      <c r="Z13" s="4" t="s">
        <v>38</v>
      </c>
      <c r="AA13" s="4" t="s">
        <v>40</v>
      </c>
      <c r="AB13" s="4" t="s">
        <v>23</v>
      </c>
      <c r="AC13" s="4" t="s">
        <v>38</v>
      </c>
      <c r="AD13" s="4" t="s">
        <v>92</v>
      </c>
      <c r="AE13" s="4" t="s">
        <v>38</v>
      </c>
      <c r="AF13" s="4" t="s">
        <v>38</v>
      </c>
      <c r="AG13" s="4" t="s">
        <v>38</v>
      </c>
      <c r="AH13" s="4" t="s">
        <v>40</v>
      </c>
      <c r="AI13" s="4" t="s">
        <v>83</v>
      </c>
      <c r="AJ13" s="4" t="s">
        <v>82</v>
      </c>
      <c r="AK13" s="4" t="s">
        <v>84</v>
      </c>
      <c r="AL13" s="4">
        <f t="shared" si="0"/>
        <v>3.7931034482758621</v>
      </c>
    </row>
  </sheetData>
  <dataValidations count="1">
    <dataValidation type="list" allowBlank="1" showInputMessage="1" showErrorMessage="1" sqref="AE2:AH501 F2:AC501" xr:uid="{00000000-0002-0000-0200-000000000000}">
      <formula1>Skala_1bis6</formula1>
    </dataValidation>
  </dataValidations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6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2" customWidth="1"/>
    <col min="2" max="2" width="28" customWidth="1"/>
    <col min="3" max="5" width="16" customWidth="1"/>
    <col min="6" max="6" width="22" customWidth="1"/>
    <col min="7" max="8" width="20" customWidth="1"/>
    <col min="9" max="9" width="28" customWidth="1"/>
    <col min="10" max="10" width="30" customWidth="1"/>
    <col min="11" max="11" width="28" customWidth="1"/>
    <col min="12" max="12" width="24" customWidth="1"/>
    <col min="13" max="13" width="28" customWidth="1"/>
    <col min="14" max="14" width="16" customWidth="1"/>
    <col min="15" max="15" width="20" customWidth="1"/>
  </cols>
  <sheetData>
    <row r="1" spans="1:15" ht="30" x14ac:dyDescent="0.25">
      <c r="A1" s="2" t="s">
        <v>41</v>
      </c>
      <c r="B1" s="2" t="s">
        <v>106</v>
      </c>
      <c r="C1" s="2" t="s">
        <v>107</v>
      </c>
      <c r="D1" s="2" t="s">
        <v>108</v>
      </c>
      <c r="E1" s="2" t="s">
        <v>109</v>
      </c>
      <c r="F1" s="2" t="s">
        <v>110</v>
      </c>
      <c r="G1" s="2" t="s">
        <v>111</v>
      </c>
      <c r="H1" s="2" t="s">
        <v>112</v>
      </c>
      <c r="I1" s="2" t="s">
        <v>113</v>
      </c>
      <c r="J1" s="2" t="s">
        <v>76</v>
      </c>
      <c r="K1" s="2" t="s">
        <v>114</v>
      </c>
      <c r="L1" s="2" t="s">
        <v>115</v>
      </c>
      <c r="M1" s="2" t="s">
        <v>116</v>
      </c>
      <c r="N1" s="2" t="s">
        <v>117</v>
      </c>
      <c r="O1" s="2" t="s">
        <v>118</v>
      </c>
    </row>
    <row r="2" spans="1:15" x14ac:dyDescent="0.25">
      <c r="A2" s="3">
        <v>45889</v>
      </c>
      <c r="B2" s="4" t="s">
        <v>21</v>
      </c>
      <c r="C2" s="4" t="s">
        <v>24</v>
      </c>
      <c r="D2" s="4" t="s">
        <v>24</v>
      </c>
      <c r="E2" s="4" t="s">
        <v>24</v>
      </c>
      <c r="F2" s="4" t="s">
        <v>24</v>
      </c>
      <c r="G2" s="4" t="s">
        <v>24</v>
      </c>
      <c r="H2" s="4" t="s">
        <v>24</v>
      </c>
      <c r="I2" s="4" t="s">
        <v>119</v>
      </c>
      <c r="J2" s="4" t="s">
        <v>120</v>
      </c>
      <c r="K2" s="4" t="s">
        <v>39</v>
      </c>
      <c r="L2" s="4" t="s">
        <v>16</v>
      </c>
      <c r="M2" s="4" t="s">
        <v>119</v>
      </c>
      <c r="N2" s="4">
        <f t="shared" ref="N2:N16" si="0">COUNTIF(C2:H2,"Ja")</f>
        <v>0</v>
      </c>
      <c r="O2" s="4" t="str">
        <f ca="1">IFERROR(_xludf.XLOOKUP(L2,Einstellungen!$K$2:$K$6,Einstellungen!$L$2:$L$6), "")</f>
        <v/>
      </c>
    </row>
    <row r="3" spans="1:15" x14ac:dyDescent="0.25">
      <c r="A3" s="3">
        <v>45892</v>
      </c>
      <c r="B3" s="4" t="s">
        <v>32</v>
      </c>
      <c r="C3" s="4" t="s">
        <v>24</v>
      </c>
      <c r="D3" s="4" t="s">
        <v>24</v>
      </c>
      <c r="E3" s="4" t="s">
        <v>18</v>
      </c>
      <c r="F3" s="4" t="s">
        <v>24</v>
      </c>
      <c r="G3" s="4" t="s">
        <v>24</v>
      </c>
      <c r="H3" s="4" t="s">
        <v>24</v>
      </c>
      <c r="I3" s="4" t="s">
        <v>121</v>
      </c>
      <c r="J3" s="4" t="s">
        <v>122</v>
      </c>
      <c r="K3" s="4" t="s">
        <v>35</v>
      </c>
      <c r="L3" s="4" t="s">
        <v>28</v>
      </c>
      <c r="M3" s="4" t="s">
        <v>123</v>
      </c>
      <c r="N3" s="4">
        <f t="shared" si="0"/>
        <v>1</v>
      </c>
      <c r="O3" s="4" t="str">
        <f ca="1">IFERROR(_xludf.XLOOKUP(L3,Einstellungen!$K$2:$K$6,Einstellungen!$L$2:$L$6), "")</f>
        <v/>
      </c>
    </row>
    <row r="4" spans="1:15" x14ac:dyDescent="0.25">
      <c r="A4" s="3">
        <v>45849</v>
      </c>
      <c r="B4" s="4" t="s">
        <v>21</v>
      </c>
      <c r="C4" s="4" t="s">
        <v>24</v>
      </c>
      <c r="D4" s="4" t="s">
        <v>18</v>
      </c>
      <c r="E4" s="4" t="s">
        <v>24</v>
      </c>
      <c r="F4" s="4" t="s">
        <v>24</v>
      </c>
      <c r="G4" s="4" t="s">
        <v>18</v>
      </c>
      <c r="H4" s="4" t="s">
        <v>18</v>
      </c>
      <c r="I4" s="4" t="s">
        <v>119</v>
      </c>
      <c r="J4" s="4" t="s">
        <v>119</v>
      </c>
      <c r="K4" s="4" t="s">
        <v>30</v>
      </c>
      <c r="L4" s="4" t="s">
        <v>22</v>
      </c>
      <c r="M4" s="4" t="s">
        <v>119</v>
      </c>
      <c r="N4" s="4">
        <f t="shared" si="0"/>
        <v>3</v>
      </c>
      <c r="O4" s="4" t="str">
        <f ca="1">IFERROR(_xludf.XLOOKUP(L4,Einstellungen!$K$2:$K$6,Einstellungen!$L$2:$L$6), "")</f>
        <v/>
      </c>
    </row>
    <row r="5" spans="1:15" x14ac:dyDescent="0.25">
      <c r="A5" s="3">
        <v>45889</v>
      </c>
      <c r="B5" s="4" t="s">
        <v>27</v>
      </c>
      <c r="C5" s="4" t="s">
        <v>18</v>
      </c>
      <c r="D5" s="4" t="s">
        <v>24</v>
      </c>
      <c r="E5" s="4" t="s">
        <v>18</v>
      </c>
      <c r="F5" s="4" t="s">
        <v>18</v>
      </c>
      <c r="G5" s="4" t="s">
        <v>24</v>
      </c>
      <c r="H5" s="4" t="s">
        <v>24</v>
      </c>
      <c r="I5" s="4" t="s">
        <v>119</v>
      </c>
      <c r="J5" s="4" t="s">
        <v>119</v>
      </c>
      <c r="K5" s="4" t="s">
        <v>25</v>
      </c>
      <c r="L5" s="4" t="s">
        <v>33</v>
      </c>
      <c r="M5" s="4" t="s">
        <v>124</v>
      </c>
      <c r="N5" s="4">
        <f t="shared" si="0"/>
        <v>3</v>
      </c>
      <c r="O5" s="4" t="str">
        <f ca="1">IFERROR(_xludf.XLOOKUP(L5,Einstellungen!$K$2:$K$6,Einstellungen!$L$2:$L$6), "")</f>
        <v/>
      </c>
    </row>
    <row r="6" spans="1:15" x14ac:dyDescent="0.25">
      <c r="A6" s="3">
        <v>45875</v>
      </c>
      <c r="B6" s="4" t="s">
        <v>36</v>
      </c>
      <c r="C6" s="4" t="s">
        <v>18</v>
      </c>
      <c r="D6" s="4" t="s">
        <v>24</v>
      </c>
      <c r="E6" s="4" t="s">
        <v>24</v>
      </c>
      <c r="F6" s="4" t="s">
        <v>24</v>
      </c>
      <c r="G6" s="4" t="s">
        <v>18</v>
      </c>
      <c r="H6" s="4" t="s">
        <v>18</v>
      </c>
      <c r="I6" s="4" t="s">
        <v>121</v>
      </c>
      <c r="J6" s="4" t="s">
        <v>125</v>
      </c>
      <c r="K6" s="4" t="s">
        <v>25</v>
      </c>
      <c r="L6" s="4" t="s">
        <v>22</v>
      </c>
      <c r="M6" s="4" t="s">
        <v>123</v>
      </c>
      <c r="N6" s="4">
        <f t="shared" si="0"/>
        <v>3</v>
      </c>
      <c r="O6" s="4" t="str">
        <f ca="1">IFERROR(_xludf.XLOOKUP(L6,Einstellungen!$K$2:$K$6,Einstellungen!$L$2:$L$6), "")</f>
        <v/>
      </c>
    </row>
    <row r="7" spans="1:15" x14ac:dyDescent="0.25">
      <c r="A7" s="3">
        <v>45869</v>
      </c>
      <c r="B7" s="4" t="s">
        <v>15</v>
      </c>
      <c r="C7" s="4" t="s">
        <v>24</v>
      </c>
      <c r="D7" s="4" t="s">
        <v>18</v>
      </c>
      <c r="E7" s="4" t="s">
        <v>18</v>
      </c>
      <c r="F7" s="4" t="s">
        <v>18</v>
      </c>
      <c r="G7" s="4" t="s">
        <v>18</v>
      </c>
      <c r="H7" s="4" t="s">
        <v>18</v>
      </c>
      <c r="I7" s="4" t="s">
        <v>121</v>
      </c>
      <c r="J7" s="4" t="s">
        <v>119</v>
      </c>
      <c r="K7" s="4" t="s">
        <v>30</v>
      </c>
      <c r="L7" s="4" t="s">
        <v>33</v>
      </c>
      <c r="M7" s="4" t="s">
        <v>119</v>
      </c>
      <c r="N7" s="4">
        <f t="shared" si="0"/>
        <v>5</v>
      </c>
      <c r="O7" s="4" t="str">
        <f ca="1">IFERROR(_xludf.XLOOKUP(L7,Einstellungen!$K$2:$K$6,Einstellungen!$L$2:$L$6), "")</f>
        <v/>
      </c>
    </row>
    <row r="8" spans="1:15" x14ac:dyDescent="0.25">
      <c r="A8" s="3">
        <v>45889</v>
      </c>
      <c r="B8" s="4" t="s">
        <v>15</v>
      </c>
      <c r="C8" s="4" t="s">
        <v>18</v>
      </c>
      <c r="D8" s="4" t="s">
        <v>24</v>
      </c>
      <c r="E8" s="4" t="s">
        <v>18</v>
      </c>
      <c r="F8" s="4" t="s">
        <v>18</v>
      </c>
      <c r="G8" s="4" t="s">
        <v>18</v>
      </c>
      <c r="H8" s="4" t="s">
        <v>24</v>
      </c>
      <c r="I8" s="4" t="s">
        <v>121</v>
      </c>
      <c r="J8" s="4" t="s">
        <v>125</v>
      </c>
      <c r="K8" s="4" t="s">
        <v>25</v>
      </c>
      <c r="L8" s="4" t="s">
        <v>22</v>
      </c>
      <c r="M8" s="4" t="s">
        <v>124</v>
      </c>
      <c r="N8" s="4">
        <f t="shared" si="0"/>
        <v>4</v>
      </c>
      <c r="O8" s="4" t="str">
        <f ca="1">IFERROR(_xludf.XLOOKUP(L8,Einstellungen!$K$2:$K$6,Einstellungen!$L$2:$L$6), "")</f>
        <v/>
      </c>
    </row>
    <row r="9" spans="1:15" x14ac:dyDescent="0.25">
      <c r="A9" s="3">
        <v>45850</v>
      </c>
      <c r="B9" s="4" t="s">
        <v>36</v>
      </c>
      <c r="C9" s="4" t="s">
        <v>24</v>
      </c>
      <c r="D9" s="4" t="s">
        <v>24</v>
      </c>
      <c r="E9" s="4" t="s">
        <v>24</v>
      </c>
      <c r="F9" s="4" t="s">
        <v>24</v>
      </c>
      <c r="G9" s="4" t="s">
        <v>24</v>
      </c>
      <c r="H9" s="4" t="s">
        <v>18</v>
      </c>
      <c r="I9" s="4" t="s">
        <v>121</v>
      </c>
      <c r="J9" s="4" t="s">
        <v>120</v>
      </c>
      <c r="K9" s="4" t="s">
        <v>19</v>
      </c>
      <c r="L9" s="4" t="s">
        <v>37</v>
      </c>
      <c r="M9" s="4" t="s">
        <v>123</v>
      </c>
      <c r="N9" s="4">
        <f t="shared" si="0"/>
        <v>1</v>
      </c>
      <c r="O9" s="4" t="str">
        <f ca="1">IFERROR(_xludf.XLOOKUP(L9,Einstellungen!$K$2:$K$6,Einstellungen!$L$2:$L$6), "")</f>
        <v/>
      </c>
    </row>
    <row r="10" spans="1:15" x14ac:dyDescent="0.25">
      <c r="A10" s="3">
        <v>45865</v>
      </c>
      <c r="B10" s="4" t="s">
        <v>32</v>
      </c>
      <c r="C10" s="4" t="s">
        <v>18</v>
      </c>
      <c r="D10" s="4" t="s">
        <v>18</v>
      </c>
      <c r="E10" s="4" t="s">
        <v>18</v>
      </c>
      <c r="F10" s="4" t="s">
        <v>24</v>
      </c>
      <c r="G10" s="4" t="s">
        <v>18</v>
      </c>
      <c r="H10" s="4" t="s">
        <v>24</v>
      </c>
      <c r="I10" s="4" t="s">
        <v>126</v>
      </c>
      <c r="J10" s="4" t="s">
        <v>122</v>
      </c>
      <c r="K10" s="4" t="s">
        <v>25</v>
      </c>
      <c r="L10" s="4" t="s">
        <v>33</v>
      </c>
      <c r="M10" s="4" t="s">
        <v>123</v>
      </c>
      <c r="N10" s="4">
        <f t="shared" si="0"/>
        <v>4</v>
      </c>
      <c r="O10" s="4" t="str">
        <f ca="1">IFERROR(_xludf.XLOOKUP(L10,Einstellungen!$K$2:$K$6,Einstellungen!$L$2:$L$6), "")</f>
        <v/>
      </c>
    </row>
    <row r="11" spans="1:15" x14ac:dyDescent="0.25">
      <c r="A11" s="3">
        <v>45900</v>
      </c>
      <c r="B11" s="4" t="s">
        <v>27</v>
      </c>
      <c r="C11" s="4" t="s">
        <v>18</v>
      </c>
      <c r="D11" s="4" t="s">
        <v>24</v>
      </c>
      <c r="E11" s="4" t="s">
        <v>18</v>
      </c>
      <c r="F11" s="4" t="s">
        <v>18</v>
      </c>
      <c r="G11" s="4" t="s">
        <v>24</v>
      </c>
      <c r="H11" s="4" t="s">
        <v>24</v>
      </c>
      <c r="I11" s="4" t="s">
        <v>127</v>
      </c>
      <c r="J11" s="4" t="s">
        <v>125</v>
      </c>
      <c r="K11" s="4" t="s">
        <v>30</v>
      </c>
      <c r="L11" s="4" t="s">
        <v>33</v>
      </c>
      <c r="M11" s="4" t="s">
        <v>123</v>
      </c>
      <c r="N11" s="4">
        <f t="shared" si="0"/>
        <v>3</v>
      </c>
      <c r="O11" s="4" t="str">
        <f ca="1">IFERROR(_xludf.XLOOKUP(L11,Einstellungen!$K$2:$K$6,Einstellungen!$L$2:$L$6), "")</f>
        <v/>
      </c>
    </row>
    <row r="12" spans="1:15" x14ac:dyDescent="0.25">
      <c r="A12" s="3">
        <v>45870</v>
      </c>
      <c r="B12" s="4" t="s">
        <v>15</v>
      </c>
      <c r="C12" s="4" t="s">
        <v>18</v>
      </c>
      <c r="D12" s="4" t="s">
        <v>24</v>
      </c>
      <c r="E12" s="4" t="s">
        <v>24</v>
      </c>
      <c r="F12" s="4" t="s">
        <v>18</v>
      </c>
      <c r="G12" s="4" t="s">
        <v>18</v>
      </c>
      <c r="H12" s="4" t="s">
        <v>24</v>
      </c>
      <c r="I12" s="4" t="s">
        <v>126</v>
      </c>
      <c r="J12" s="4" t="s">
        <v>120</v>
      </c>
      <c r="K12" s="4" t="s">
        <v>30</v>
      </c>
      <c r="L12" s="4" t="s">
        <v>22</v>
      </c>
      <c r="M12" s="4" t="s">
        <v>124</v>
      </c>
      <c r="N12" s="4">
        <f t="shared" si="0"/>
        <v>3</v>
      </c>
      <c r="O12" s="4" t="str">
        <f ca="1">IFERROR(_xludf.XLOOKUP(L12,Einstellungen!$K$2:$K$6,Einstellungen!$L$2:$L$6), "")</f>
        <v/>
      </c>
    </row>
    <row r="13" spans="1:15" x14ac:dyDescent="0.25">
      <c r="A13" s="3">
        <v>45846</v>
      </c>
      <c r="B13" s="4" t="s">
        <v>32</v>
      </c>
      <c r="C13" s="4" t="s">
        <v>18</v>
      </c>
      <c r="D13" s="4" t="s">
        <v>24</v>
      </c>
      <c r="E13" s="4" t="s">
        <v>18</v>
      </c>
      <c r="F13" s="4" t="s">
        <v>18</v>
      </c>
      <c r="G13" s="4" t="s">
        <v>18</v>
      </c>
      <c r="H13" s="4" t="s">
        <v>18</v>
      </c>
      <c r="I13" s="4" t="s">
        <v>127</v>
      </c>
      <c r="J13" s="4" t="s">
        <v>125</v>
      </c>
      <c r="K13" s="4" t="s">
        <v>39</v>
      </c>
      <c r="L13" s="4" t="s">
        <v>33</v>
      </c>
      <c r="M13" s="4" t="s">
        <v>124</v>
      </c>
      <c r="N13" s="4">
        <f t="shared" si="0"/>
        <v>5</v>
      </c>
      <c r="O13" s="4" t="str">
        <f ca="1">IFERROR(_xludf.XLOOKUP(L13,Einstellungen!$K$2:$K$6,Einstellungen!$L$2:$L$6), "")</f>
        <v/>
      </c>
    </row>
    <row r="14" spans="1:15" x14ac:dyDescent="0.25">
      <c r="A14" s="3">
        <v>45871</v>
      </c>
      <c r="B14" s="4" t="s">
        <v>21</v>
      </c>
      <c r="C14" s="4" t="s">
        <v>24</v>
      </c>
      <c r="D14" s="4" t="s">
        <v>18</v>
      </c>
      <c r="E14" s="4" t="s">
        <v>24</v>
      </c>
      <c r="F14" s="4" t="s">
        <v>24</v>
      </c>
      <c r="G14" s="4" t="s">
        <v>18</v>
      </c>
      <c r="H14" s="4" t="s">
        <v>24</v>
      </c>
      <c r="I14" s="4" t="s">
        <v>119</v>
      </c>
      <c r="J14" s="4" t="s">
        <v>122</v>
      </c>
      <c r="K14" s="4" t="s">
        <v>35</v>
      </c>
      <c r="L14" s="4" t="s">
        <v>37</v>
      </c>
      <c r="M14" s="4" t="s">
        <v>124</v>
      </c>
      <c r="N14" s="4">
        <f t="shared" si="0"/>
        <v>2</v>
      </c>
      <c r="O14" s="4" t="str">
        <f ca="1">IFERROR(_xludf.XLOOKUP(L14,Einstellungen!$K$2:$K$6,Einstellungen!$L$2:$L$6), "")</f>
        <v/>
      </c>
    </row>
    <row r="15" spans="1:15" x14ac:dyDescent="0.25">
      <c r="A15" s="3">
        <v>45849</v>
      </c>
      <c r="B15" s="4" t="s">
        <v>32</v>
      </c>
      <c r="C15" s="4" t="s">
        <v>18</v>
      </c>
      <c r="D15" s="4" t="s">
        <v>24</v>
      </c>
      <c r="E15" s="4" t="s">
        <v>18</v>
      </c>
      <c r="F15" s="4" t="s">
        <v>24</v>
      </c>
      <c r="G15" s="4" t="s">
        <v>24</v>
      </c>
      <c r="H15" s="4" t="s">
        <v>24</v>
      </c>
      <c r="I15" s="4" t="s">
        <v>119</v>
      </c>
      <c r="J15" s="4" t="s">
        <v>125</v>
      </c>
      <c r="K15" s="4" t="s">
        <v>30</v>
      </c>
      <c r="L15" s="4" t="s">
        <v>16</v>
      </c>
      <c r="M15" s="4" t="s">
        <v>123</v>
      </c>
      <c r="N15" s="4">
        <f t="shared" si="0"/>
        <v>2</v>
      </c>
      <c r="O15" s="4" t="str">
        <f ca="1">IFERROR(_xludf.XLOOKUP(L15,Einstellungen!$K$2:$K$6,Einstellungen!$L$2:$L$6), "")</f>
        <v/>
      </c>
    </row>
    <row r="16" spans="1:15" x14ac:dyDescent="0.25">
      <c r="A16" s="3">
        <v>45869</v>
      </c>
      <c r="B16" s="4" t="s">
        <v>32</v>
      </c>
      <c r="C16" s="4" t="s">
        <v>24</v>
      </c>
      <c r="D16" s="4" t="s">
        <v>24</v>
      </c>
      <c r="E16" s="4" t="s">
        <v>18</v>
      </c>
      <c r="F16" s="4" t="s">
        <v>24</v>
      </c>
      <c r="G16" s="4" t="s">
        <v>24</v>
      </c>
      <c r="H16" s="4" t="s">
        <v>18</v>
      </c>
      <c r="I16" s="4" t="s">
        <v>119</v>
      </c>
      <c r="J16" s="4" t="s">
        <v>122</v>
      </c>
      <c r="K16" s="4" t="s">
        <v>25</v>
      </c>
      <c r="L16" s="4" t="s">
        <v>28</v>
      </c>
      <c r="M16" s="4" t="s">
        <v>123</v>
      </c>
      <c r="N16" s="4">
        <f t="shared" si="0"/>
        <v>2</v>
      </c>
      <c r="O16" s="4" t="str">
        <f ca="1">IFERROR(_xludf.XLOOKUP(L16,Einstellungen!$K$2:$K$6,Einstellungen!$L$2:$L$6), "")</f>
        <v/>
      </c>
    </row>
  </sheetData>
  <dataValidations count="4">
    <dataValidation type="list" allowBlank="1" showInputMessage="1" showErrorMessage="1" sqref="B2:B501" xr:uid="{00000000-0002-0000-0300-000000000000}">
      <formula1>Skala_5</formula1>
    </dataValidation>
    <dataValidation type="list" allowBlank="1" showInputMessage="1" showErrorMessage="1" sqref="C2:H501" xr:uid="{00000000-0002-0000-0300-000001000000}">
      <formula1>JaNein</formula1>
    </dataValidation>
    <dataValidation type="list" allowBlank="1" showInputMessage="1" showErrorMessage="1" sqref="K2:K501" xr:uid="{00000000-0002-0000-0300-000007000000}">
      <formula1>Wahrscheinlichkeit_5</formula1>
    </dataValidation>
    <dataValidation type="list" allowBlank="1" showInputMessage="1" showErrorMessage="1" sqref="L2:L501" xr:uid="{00000000-0002-0000-0300-000008000000}">
      <formula1>Empfehlung_5</formula1>
    </dataValidation>
  </dataValidations>
  <pageMargins left="0.75" right="0.75" top="1" bottom="1" header="0.5" footer="0.5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1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2" customWidth="1"/>
    <col min="2" max="2" width="28" customWidth="1"/>
    <col min="3" max="3" width="16" customWidth="1"/>
    <col min="4" max="4" width="22" customWidth="1"/>
    <col min="5" max="6" width="30" customWidth="1"/>
    <col min="7" max="8" width="20" customWidth="1"/>
    <col min="9" max="9" width="18" customWidth="1"/>
    <col min="10" max="10" width="16" customWidth="1"/>
    <col min="11" max="11" width="24" customWidth="1"/>
    <col min="12" max="12" width="30" customWidth="1"/>
  </cols>
  <sheetData>
    <row r="1" spans="1:12" x14ac:dyDescent="0.25">
      <c r="A1" s="2" t="s">
        <v>41</v>
      </c>
      <c r="B1" s="2" t="s">
        <v>128</v>
      </c>
      <c r="C1" s="2" t="s">
        <v>129</v>
      </c>
      <c r="D1" s="2" t="s">
        <v>130</v>
      </c>
      <c r="E1" s="2" t="s">
        <v>131</v>
      </c>
      <c r="F1" s="2" t="s">
        <v>132</v>
      </c>
      <c r="G1" s="2" t="s">
        <v>133</v>
      </c>
      <c r="H1" s="2" t="s">
        <v>134</v>
      </c>
      <c r="I1" s="2" t="s">
        <v>135</v>
      </c>
      <c r="J1" s="2" t="s">
        <v>136</v>
      </c>
      <c r="K1" s="2" t="s">
        <v>115</v>
      </c>
      <c r="L1" s="2" t="s">
        <v>137</v>
      </c>
    </row>
    <row r="2" spans="1:12" x14ac:dyDescent="0.25">
      <c r="A2" s="3">
        <v>45860</v>
      </c>
      <c r="B2" s="4" t="s">
        <v>138</v>
      </c>
      <c r="C2" s="4" t="s">
        <v>26</v>
      </c>
      <c r="D2" s="4" t="s">
        <v>27</v>
      </c>
      <c r="E2" s="4" t="s">
        <v>139</v>
      </c>
      <c r="F2" s="4" t="s">
        <v>140</v>
      </c>
      <c r="G2" s="4" t="s">
        <v>32</v>
      </c>
      <c r="H2" s="4" t="s">
        <v>36</v>
      </c>
      <c r="I2" s="4" t="s">
        <v>15</v>
      </c>
      <c r="J2" s="4" t="s">
        <v>21</v>
      </c>
      <c r="K2" s="4" t="s">
        <v>22</v>
      </c>
      <c r="L2" s="4" t="s">
        <v>141</v>
      </c>
    </row>
    <row r="3" spans="1:12" x14ac:dyDescent="0.25">
      <c r="A3" s="3">
        <v>45880</v>
      </c>
      <c r="B3" s="4" t="s">
        <v>142</v>
      </c>
      <c r="C3" s="4" t="s">
        <v>31</v>
      </c>
      <c r="D3" s="4" t="s">
        <v>15</v>
      </c>
      <c r="E3" s="4" t="s">
        <v>139</v>
      </c>
      <c r="F3" s="4" t="s">
        <v>143</v>
      </c>
      <c r="G3" s="4" t="s">
        <v>15</v>
      </c>
      <c r="H3" s="4" t="s">
        <v>21</v>
      </c>
      <c r="I3" s="4" t="s">
        <v>21</v>
      </c>
      <c r="J3" s="4" t="s">
        <v>21</v>
      </c>
      <c r="K3" s="4" t="s">
        <v>37</v>
      </c>
      <c r="L3" s="4" t="s">
        <v>144</v>
      </c>
    </row>
    <row r="4" spans="1:12" x14ac:dyDescent="0.25">
      <c r="A4" s="3">
        <v>45887</v>
      </c>
      <c r="B4" s="4" t="s">
        <v>145</v>
      </c>
      <c r="C4" s="4" t="s">
        <v>20</v>
      </c>
      <c r="D4" s="4" t="s">
        <v>32</v>
      </c>
      <c r="E4" s="4" t="s">
        <v>146</v>
      </c>
      <c r="F4" s="4" t="s">
        <v>147</v>
      </c>
      <c r="G4" s="4" t="s">
        <v>32</v>
      </c>
      <c r="H4" s="4" t="s">
        <v>36</v>
      </c>
      <c r="I4" s="4" t="s">
        <v>36</v>
      </c>
      <c r="J4" s="4" t="s">
        <v>36</v>
      </c>
      <c r="K4" s="4" t="s">
        <v>28</v>
      </c>
      <c r="L4" s="4" t="s">
        <v>144</v>
      </c>
    </row>
    <row r="5" spans="1:12" x14ac:dyDescent="0.25">
      <c r="A5" s="3">
        <v>45873</v>
      </c>
      <c r="B5" s="4" t="s">
        <v>138</v>
      </c>
      <c r="C5" s="4" t="s">
        <v>20</v>
      </c>
      <c r="D5" s="4" t="s">
        <v>32</v>
      </c>
      <c r="E5" s="4" t="s">
        <v>139</v>
      </c>
      <c r="F5" s="4" t="s">
        <v>147</v>
      </c>
      <c r="G5" s="4" t="s">
        <v>27</v>
      </c>
      <c r="H5" s="4" t="s">
        <v>36</v>
      </c>
      <c r="I5" s="4" t="s">
        <v>36</v>
      </c>
      <c r="J5" s="4" t="s">
        <v>15</v>
      </c>
      <c r="K5" s="4" t="s">
        <v>22</v>
      </c>
      <c r="L5" s="4" t="s">
        <v>119</v>
      </c>
    </row>
    <row r="6" spans="1:12" x14ac:dyDescent="0.25">
      <c r="A6" s="3">
        <v>45883</v>
      </c>
      <c r="B6" s="4" t="s">
        <v>148</v>
      </c>
      <c r="C6" s="4" t="s">
        <v>20</v>
      </c>
      <c r="D6" s="4" t="s">
        <v>36</v>
      </c>
      <c r="E6" s="4" t="s">
        <v>139</v>
      </c>
      <c r="F6" s="4" t="s">
        <v>147</v>
      </c>
      <c r="G6" s="4" t="s">
        <v>36</v>
      </c>
      <c r="H6" s="4" t="s">
        <v>36</v>
      </c>
      <c r="I6" s="4" t="s">
        <v>32</v>
      </c>
      <c r="J6" s="4" t="s">
        <v>32</v>
      </c>
      <c r="K6" s="4" t="s">
        <v>16</v>
      </c>
      <c r="L6" s="4" t="s">
        <v>119</v>
      </c>
    </row>
    <row r="7" spans="1:12" x14ac:dyDescent="0.25">
      <c r="A7" s="3">
        <v>45883</v>
      </c>
      <c r="B7" s="4" t="s">
        <v>142</v>
      </c>
      <c r="C7" s="4" t="s">
        <v>31</v>
      </c>
      <c r="D7" s="4" t="s">
        <v>15</v>
      </c>
      <c r="E7" s="4" t="s">
        <v>146</v>
      </c>
      <c r="F7" s="4" t="s">
        <v>147</v>
      </c>
      <c r="G7" s="4" t="s">
        <v>21</v>
      </c>
      <c r="H7" s="4" t="s">
        <v>36</v>
      </c>
      <c r="I7" s="4" t="s">
        <v>32</v>
      </c>
      <c r="J7" s="4" t="s">
        <v>32</v>
      </c>
      <c r="K7" s="4" t="s">
        <v>16</v>
      </c>
      <c r="L7" s="4" t="s">
        <v>144</v>
      </c>
    </row>
    <row r="8" spans="1:12" x14ac:dyDescent="0.25">
      <c r="A8" s="3">
        <v>45894</v>
      </c>
      <c r="B8" s="4" t="s">
        <v>149</v>
      </c>
      <c r="C8" s="4" t="s">
        <v>26</v>
      </c>
      <c r="D8" s="4" t="s">
        <v>21</v>
      </c>
      <c r="E8" s="4" t="s">
        <v>146</v>
      </c>
      <c r="F8" s="4" t="s">
        <v>143</v>
      </c>
      <c r="G8" s="4" t="s">
        <v>36</v>
      </c>
      <c r="H8" s="4" t="s">
        <v>27</v>
      </c>
      <c r="I8" s="4" t="s">
        <v>32</v>
      </c>
      <c r="J8" s="4" t="s">
        <v>36</v>
      </c>
      <c r="K8" s="4" t="s">
        <v>33</v>
      </c>
      <c r="L8" s="4" t="s">
        <v>119</v>
      </c>
    </row>
    <row r="9" spans="1:12" x14ac:dyDescent="0.25">
      <c r="A9" s="3">
        <v>45849</v>
      </c>
      <c r="B9" s="4" t="s">
        <v>149</v>
      </c>
      <c r="C9" s="4" t="s">
        <v>20</v>
      </c>
      <c r="D9" s="4" t="s">
        <v>21</v>
      </c>
      <c r="E9" s="4" t="s">
        <v>150</v>
      </c>
      <c r="F9" s="4" t="s">
        <v>140</v>
      </c>
      <c r="G9" s="4" t="s">
        <v>21</v>
      </c>
      <c r="H9" s="4" t="s">
        <v>32</v>
      </c>
      <c r="I9" s="4" t="s">
        <v>36</v>
      </c>
      <c r="J9" s="4" t="s">
        <v>32</v>
      </c>
      <c r="K9" s="4" t="s">
        <v>33</v>
      </c>
      <c r="L9" s="4" t="s">
        <v>141</v>
      </c>
    </row>
    <row r="10" spans="1:12" x14ac:dyDescent="0.25">
      <c r="A10" s="3">
        <v>45871</v>
      </c>
      <c r="B10" s="4" t="s">
        <v>149</v>
      </c>
      <c r="C10" s="4" t="s">
        <v>20</v>
      </c>
      <c r="D10" s="4" t="s">
        <v>15</v>
      </c>
      <c r="E10" s="4" t="s">
        <v>119</v>
      </c>
      <c r="F10" s="4" t="s">
        <v>119</v>
      </c>
      <c r="G10" s="4" t="s">
        <v>27</v>
      </c>
      <c r="H10" s="4" t="s">
        <v>21</v>
      </c>
      <c r="I10" s="4" t="s">
        <v>15</v>
      </c>
      <c r="J10" s="4" t="s">
        <v>27</v>
      </c>
      <c r="K10" s="4" t="s">
        <v>33</v>
      </c>
      <c r="L10" s="4" t="s">
        <v>141</v>
      </c>
    </row>
    <row r="11" spans="1:12" x14ac:dyDescent="0.25">
      <c r="A11" s="3">
        <v>45882</v>
      </c>
      <c r="B11" s="4" t="s">
        <v>145</v>
      </c>
      <c r="C11" s="4" t="s">
        <v>31</v>
      </c>
      <c r="D11" s="4" t="s">
        <v>21</v>
      </c>
      <c r="E11" s="4" t="s">
        <v>150</v>
      </c>
      <c r="F11" s="4" t="s">
        <v>143</v>
      </c>
      <c r="G11" s="4" t="s">
        <v>27</v>
      </c>
      <c r="H11" s="4" t="s">
        <v>36</v>
      </c>
      <c r="I11" s="4" t="s">
        <v>21</v>
      </c>
      <c r="J11" s="4" t="s">
        <v>15</v>
      </c>
      <c r="K11" s="4" t="s">
        <v>16</v>
      </c>
      <c r="L11" s="4" t="s">
        <v>144</v>
      </c>
    </row>
  </sheetData>
  <dataValidations count="3">
    <dataValidation type="list" allowBlank="1" showInputMessage="1" showErrorMessage="1" sqref="C2:C501" xr:uid="{00000000-0002-0000-0400-000000000000}">
      <formula1>Rollen_Event</formula1>
    </dataValidation>
    <dataValidation type="list" allowBlank="1" showInputMessage="1" showErrorMessage="1" sqref="D2:D501 G2:J501" xr:uid="{00000000-0002-0000-0400-000001000000}">
      <formula1>Skala_5</formula1>
    </dataValidation>
    <dataValidation type="list" allowBlank="1" showInputMessage="1" showErrorMessage="1" sqref="K2:K501" xr:uid="{00000000-0002-0000-0400-000006000000}">
      <formula1>Empfehlung_5</formula1>
    </dataValidation>
  </dataValidations>
  <pageMargins left="0.75" right="0.75" top="1" bottom="1" header="0.5" footer="0.5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7"/>
  <sheetViews>
    <sheetView workbookViewId="0"/>
  </sheetViews>
  <sheetFormatPr baseColWidth="10" defaultColWidth="9.140625" defaultRowHeight="15" x14ac:dyDescent="0.25"/>
  <cols>
    <col min="1" max="1" width="34" customWidth="1"/>
    <col min="2" max="2" width="12" customWidth="1"/>
    <col min="3" max="6" width="18" customWidth="1"/>
  </cols>
  <sheetData>
    <row r="1" spans="1:6" x14ac:dyDescent="0.25">
      <c r="A1" s="1" t="s">
        <v>151</v>
      </c>
      <c r="B1" s="1"/>
      <c r="C1" s="1"/>
      <c r="D1" s="1"/>
      <c r="E1" s="1"/>
      <c r="F1" s="1"/>
    </row>
    <row r="3" spans="1:6" x14ac:dyDescent="0.25">
      <c r="A3" t="s">
        <v>152</v>
      </c>
      <c r="B3">
        <f>COUNTA(Mitarbeiter_Antworten!A2:A999)</f>
        <v>12</v>
      </c>
    </row>
    <row r="5" spans="1:6" ht="60" x14ac:dyDescent="0.25">
      <c r="A5" s="1" t="s">
        <v>153</v>
      </c>
      <c r="B5" s="1" t="s">
        <v>154</v>
      </c>
    </row>
    <row r="6" spans="1:6" x14ac:dyDescent="0.25">
      <c r="A6" t="s">
        <v>155</v>
      </c>
      <c r="B6" t="str">
        <f>IFERROR(SUMPRODUCT(VALUE(LEFT(Mitarbeiter_Antworten!F2:'Mitarbeiter_Antworten'!H999,1)))/COUNTA(Mitarbeiter_Antworten!F2:'Mitarbeiter_Antworten'!H999),"")</f>
        <v/>
      </c>
    </row>
    <row r="7" spans="1:6" x14ac:dyDescent="0.25">
      <c r="A7" t="s">
        <v>156</v>
      </c>
      <c r="B7" t="str">
        <f>IFERROR(SUMPRODUCT(VALUE(LEFT(Mitarbeiter_Antworten!I2:'Mitarbeiter_Antworten'!K999,1)))/COUNTA(Mitarbeiter_Antworten!I2:'Mitarbeiter_Antworten'!K999),"")</f>
        <v/>
      </c>
    </row>
    <row r="8" spans="1:6" x14ac:dyDescent="0.25">
      <c r="A8" t="s">
        <v>157</v>
      </c>
      <c r="B8" t="str">
        <f>IFERROR(SUMPRODUCT(VALUE(LEFT(Mitarbeiter_Antworten!L2:'Mitarbeiter_Antworten'!N999,1)))/COUNTA(Mitarbeiter_Antworten!L2:'Mitarbeiter_Antworten'!N999),"")</f>
        <v/>
      </c>
    </row>
    <row r="9" spans="1:6" x14ac:dyDescent="0.25">
      <c r="A9" t="s">
        <v>158</v>
      </c>
      <c r="B9" t="str">
        <f>IFERROR(SUMPRODUCT(VALUE(LEFT(Mitarbeiter_Antworten!O2:'Mitarbeiter_Antworten'!Q999,1)))/COUNTA(Mitarbeiter_Antworten!O2:'Mitarbeiter_Antworten'!Q999),"")</f>
        <v/>
      </c>
    </row>
    <row r="10" spans="1:6" x14ac:dyDescent="0.25">
      <c r="A10" t="s">
        <v>159</v>
      </c>
      <c r="B10" t="str">
        <f>IFERROR(SUMPRODUCT(VALUE(LEFT(Mitarbeiter_Antworten!R2:'Mitarbeiter_Antworten'!T999,1)))/COUNTA(Mitarbeiter_Antworten!R2:'Mitarbeiter_Antworten'!T999),"")</f>
        <v/>
      </c>
    </row>
    <row r="11" spans="1:6" x14ac:dyDescent="0.25">
      <c r="A11" t="s">
        <v>160</v>
      </c>
      <c r="B11" t="str">
        <f>IFERROR(SUMPRODUCT(VALUE(LEFT(Mitarbeiter_Antworten!U2:'Mitarbeiter_Antworten'!W999,1)))/COUNTA(Mitarbeiter_Antworten!U2:'Mitarbeiter_Antworten'!W999),"")</f>
        <v/>
      </c>
    </row>
    <row r="12" spans="1:6" x14ac:dyDescent="0.25">
      <c r="A12" t="s">
        <v>161</v>
      </c>
      <c r="B12" t="str">
        <f>IFERROR(SUMPRODUCT(VALUE(LEFT(Mitarbeiter_Antworten!X2:'Mitarbeiter_Antworten'!Y999,1)))/COUNTA(Mitarbeiter_Antworten!X2:'Mitarbeiter_Antworten'!Y999),"")</f>
        <v/>
      </c>
    </row>
    <row r="13" spans="1:6" x14ac:dyDescent="0.25">
      <c r="A13" t="s">
        <v>162</v>
      </c>
      <c r="B13" t="str">
        <f>IFERROR(SUMPRODUCT(VALUE(LEFT(Mitarbeiter_Antworten!Z2:'Mitarbeiter_Antworten'!AB999,1)))/COUNTA(Mitarbeiter_Antworten!Z2:'Mitarbeiter_Antworten'!AB999),"")</f>
        <v/>
      </c>
    </row>
    <row r="14" spans="1:6" x14ac:dyDescent="0.25">
      <c r="A14" t="s">
        <v>163</v>
      </c>
      <c r="B14" t="str">
        <f>IFERROR(SUMPRODUCT(VALUE(LEFT(Mitarbeiter_Antworten!AC2:'Mitarbeiter_Antworten'!AD999,1)))/COUNTA(Mitarbeiter_Antworten!AC2:'Mitarbeiter_Antworten'!AD999),"")</f>
        <v/>
      </c>
    </row>
    <row r="15" spans="1:6" x14ac:dyDescent="0.25">
      <c r="A15" t="s">
        <v>164</v>
      </c>
      <c r="B15" t="str">
        <f>IFERROR(SUMPRODUCT(VALUE(LEFT(Mitarbeiter_Antworten!AE2:'Mitarbeiter_Antworten'!AE999,1)))/COUNTA(Mitarbeiter_Antworten!AE2:'Mitarbeiter_Antworten'!AE999),"")</f>
        <v/>
      </c>
    </row>
    <row r="16" spans="1:6" x14ac:dyDescent="0.25">
      <c r="A16" t="s">
        <v>165</v>
      </c>
      <c r="B16" t="str">
        <f>IFERROR(SUMPRODUCT(VALUE(LEFT(Mitarbeiter_Antworten!AF2:'Mitarbeiter_Antworten'!AF999,1)))/COUNTA(Mitarbeiter_Antworten!AF2:'Mitarbeiter_Antworten'!AF999),"")</f>
        <v/>
      </c>
    </row>
    <row r="20" spans="1:2" x14ac:dyDescent="0.25">
      <c r="A20" t="s">
        <v>166</v>
      </c>
    </row>
    <row r="22" spans="1:2" x14ac:dyDescent="0.25">
      <c r="A22" t="s">
        <v>167</v>
      </c>
      <c r="B22" t="str">
        <f ca="1">IFERROR(AVERAGE(IFERROR(_xludf.XLOOKUP(Kunden_Antworten!B2:B999,Einstellungen!$H$2:$H$6,Einstellungen!$I$2:$I$6), "")), "")</f>
        <v/>
      </c>
    </row>
    <row r="24" spans="1:2" x14ac:dyDescent="0.25">
      <c r="A24" s="1" t="s">
        <v>168</v>
      </c>
      <c r="B24" s="1" t="s">
        <v>169</v>
      </c>
    </row>
    <row r="25" spans="1:2" x14ac:dyDescent="0.25">
      <c r="A25" t="s">
        <v>170</v>
      </c>
      <c r="B25">
        <f>IFERROR(COUNTIF(Kunden_Antworten!C2:C999,"Ja")/COUNTA(Kunden_Antworten!C2:C999), "")</f>
        <v>0.53333333333333333</v>
      </c>
    </row>
    <row r="26" spans="1:2" x14ac:dyDescent="0.25">
      <c r="A26" t="s">
        <v>171</v>
      </c>
      <c r="B26">
        <f>IFERROR(COUNTIF(Kunden_Antworten!D2:D999,"Ja")/COUNTA(Kunden_Antworten!D2:D999), "")</f>
        <v>0.26666666666666666</v>
      </c>
    </row>
    <row r="27" spans="1:2" x14ac:dyDescent="0.25">
      <c r="A27" t="s">
        <v>172</v>
      </c>
      <c r="B27">
        <f>IFERROR(COUNTIF(Kunden_Antworten!E2:E999,"Ja")/COUNTA(Kunden_Antworten!E2:E999), "")</f>
        <v>0.6</v>
      </c>
    </row>
    <row r="28" spans="1:2" x14ac:dyDescent="0.25">
      <c r="A28" t="s">
        <v>173</v>
      </c>
      <c r="B28">
        <f>IFERROR(COUNTIF(Kunden_Antworten!F2:F999,"Ja")/COUNTA(Kunden_Antworten!F2:F999), "")</f>
        <v>0.4</v>
      </c>
    </row>
    <row r="29" spans="1:2" x14ac:dyDescent="0.25">
      <c r="A29" t="s">
        <v>174</v>
      </c>
      <c r="B29">
        <f>IFERROR(COUNTIF(Kunden_Antworten!G2:G999,"Ja")/COUNTA(Kunden_Antworten!G2:G999), "")</f>
        <v>0.53333333333333333</v>
      </c>
    </row>
    <row r="30" spans="1:2" x14ac:dyDescent="0.25">
      <c r="A30" t="s">
        <v>175</v>
      </c>
      <c r="B30">
        <f>IFERROR(COUNTIF(Kunden_Antworten!H2:H999,"Ja")/COUNTA(Kunden_Antworten!H2:H999), "")</f>
        <v>0.4</v>
      </c>
    </row>
    <row r="33" spans="1:2" x14ac:dyDescent="0.25">
      <c r="A33" t="s">
        <v>176</v>
      </c>
    </row>
    <row r="34" spans="1:2" x14ac:dyDescent="0.25">
      <c r="A34" t="s">
        <v>16</v>
      </c>
      <c r="B34">
        <f>COUNTIF(Kunden_Antworten!L2:L999,"Ja, auf jeden Fall")</f>
        <v>2</v>
      </c>
    </row>
    <row r="35" spans="1:2" x14ac:dyDescent="0.25">
      <c r="A35" t="s">
        <v>22</v>
      </c>
      <c r="B35">
        <f>COUNTIF(Kunden_Antworten!L2:L999,"Ja, wahrscheinlich")</f>
        <v>4</v>
      </c>
    </row>
    <row r="36" spans="1:2" x14ac:dyDescent="0.25">
      <c r="A36" t="s">
        <v>28</v>
      </c>
      <c r="B36">
        <f>COUNTIF(Kunden_Antworten!L2:L999,"Weiß nicht")</f>
        <v>2</v>
      </c>
    </row>
    <row r="37" spans="1:2" x14ac:dyDescent="0.25">
      <c r="A37" t="s">
        <v>33</v>
      </c>
      <c r="B37">
        <f>COUNTIF(Kunden_Antworten!L2:L999,"Nein, wahrscheinlich nicht")</f>
        <v>5</v>
      </c>
    </row>
    <row r="38" spans="1:2" x14ac:dyDescent="0.25">
      <c r="A38" t="s">
        <v>37</v>
      </c>
      <c r="B38">
        <f>COUNTIF(Kunden_Antworten!L2:L999,"Nein, auf keinen Fall")</f>
        <v>2</v>
      </c>
    </row>
    <row r="45" spans="1:2" x14ac:dyDescent="0.25">
      <c r="A45" t="s">
        <v>177</v>
      </c>
    </row>
    <row r="46" spans="1:2" x14ac:dyDescent="0.25">
      <c r="A46" s="1" t="s">
        <v>178</v>
      </c>
      <c r="B46" s="1" t="s">
        <v>179</v>
      </c>
    </row>
    <row r="47" spans="1:2" x14ac:dyDescent="0.25">
      <c r="A47" t="s">
        <v>130</v>
      </c>
      <c r="B47" t="str">
        <f ca="1">IFERROR(AVERAGE(IFERROR(_xludf.XLOOKUP(Event_Antworten!D2:D999,Einstellungen!$H$2:$H$6,Einstellungen!$I$2:$I$6), "")), "")</f>
        <v/>
      </c>
    </row>
    <row r="48" spans="1:2" x14ac:dyDescent="0.25">
      <c r="A48" t="s">
        <v>133</v>
      </c>
      <c r="B48" t="str">
        <f ca="1">IFERROR(AVERAGE(IFERROR(_xludf.XLOOKUP(Event_Antworten!G2:G999,Einstellungen!$H$2:$H$6,Einstellungen!$I$2:$I$6), "")), "")</f>
        <v/>
      </c>
    </row>
    <row r="49" spans="1:2" x14ac:dyDescent="0.25">
      <c r="A49" t="s">
        <v>134</v>
      </c>
      <c r="B49" t="str">
        <f ca="1">IFERROR(AVERAGE(IFERROR(_xludf.XLOOKUP(Event_Antworten!H2:H999,Einstellungen!$H$2:$H$6,Einstellungen!$I$2:$I$6), "")), "")</f>
        <v/>
      </c>
    </row>
    <row r="50" spans="1:2" x14ac:dyDescent="0.25">
      <c r="A50" t="s">
        <v>135</v>
      </c>
      <c r="B50" t="str">
        <f ca="1">IFERROR(AVERAGE(IFERROR(_xludf.XLOOKUP(Event_Antworten!I2:I999,Einstellungen!$H$2:$H$6,Einstellungen!$I$2:$I$6), "")), "")</f>
        <v/>
      </c>
    </row>
    <row r="51" spans="1:2" x14ac:dyDescent="0.25">
      <c r="A51" t="s">
        <v>136</v>
      </c>
      <c r="B51" t="str">
        <f ca="1">IFERROR(AVERAGE(IFERROR(_xludf.XLOOKUP(Event_Antworten!J2:J999,Einstellungen!$H$2:$H$6,Einstellungen!$I$2:$I$6), "")), "")</f>
        <v/>
      </c>
    </row>
    <row r="55" spans="1:2" x14ac:dyDescent="0.25">
      <c r="A55" t="s">
        <v>180</v>
      </c>
    </row>
    <row r="56" spans="1:2" x14ac:dyDescent="0.25">
      <c r="A56" t="s">
        <v>181</v>
      </c>
      <c r="B56">
        <f>IFERROR((COUNTIF(Event_Antworten!K2:K999,"Ja, auf jeden Fall")+COUNTIF(Event_Antworten!K2:K999,"Ja, wahrscheinlich"))/COUNTA(Event_Antworten!K2:K999), "")</f>
        <v>0.5</v>
      </c>
    </row>
    <row r="57" spans="1:2" x14ac:dyDescent="0.25">
      <c r="A57" t="s">
        <v>182</v>
      </c>
      <c r="B57">
        <f>IF(B56="","",1-B56)</f>
        <v>0.5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Übersicht</vt:lpstr>
      <vt:lpstr>Einstellungen</vt:lpstr>
      <vt:lpstr>Mitarbeiter_Antworten</vt:lpstr>
      <vt:lpstr>Kunden_Antworten</vt:lpstr>
      <vt:lpstr>Event_Antworten</vt:lpstr>
      <vt:lpstr>Auswertung</vt:lpstr>
      <vt:lpstr>Empfehlung_5</vt:lpstr>
      <vt:lpstr>JaNein</vt:lpstr>
      <vt:lpstr>Rollen_Event</vt:lpstr>
      <vt:lpstr>Skala_1bis6</vt:lpstr>
      <vt:lpstr>Skala_5</vt:lpstr>
      <vt:lpstr>Wahrscheinlichkeit_5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2025-09-03T11:00:51Z</dcterms:created>
  <dcterms:modified xsi:type="dcterms:W3CDTF">2025-09-03T11:08:21Z</dcterms:modified>
</cp:coreProperties>
</file>