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ergi\Documents\SEO\SEO\AA_Webs\Excel Aleman\spielplan erstellen excel\"/>
    </mc:Choice>
  </mc:AlternateContent>
  <xr:revisionPtr revIDLastSave="0" documentId="13_ncr:1_{9473BD69-E993-4DA1-BA68-4EE5657FFF0F}" xr6:coauthVersionLast="47" xr6:coauthVersionMax="47" xr10:uidLastSave="{00000000-0000-0000-0000-000000000000}"/>
  <bookViews>
    <workbookView xWindow="2850" yWindow="2850" windowWidth="22155" windowHeight="12000" xr2:uid="{00000000-000D-0000-FFFF-FFFF00000000}"/>
  </bookViews>
  <sheets>
    <sheet name="Spielplan" sheetId="1" r:id="rId1"/>
    <sheet name="Teams" sheetId="2" r:id="rId2"/>
    <sheet name="Übersicht" sheetId="3" r:id="rId3"/>
  </sheets>
  <definedNames>
    <definedName name="_xlnm._FilterDatabase" localSheetId="0" hidden="1">Spielplan!$A$1:$H$8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13" i="3" l="1"/>
  <c r="B13" i="3"/>
  <c r="C12" i="3"/>
  <c r="B12" i="3"/>
  <c r="D11" i="3"/>
  <c r="C11" i="3"/>
  <c r="B11" i="3"/>
  <c r="E10" i="3"/>
  <c r="C10" i="3"/>
  <c r="B10" i="3"/>
  <c r="B5" i="3"/>
  <c r="B4" i="3"/>
  <c r="B3" i="3"/>
  <c r="B6" i="3" s="1"/>
  <c r="J7" i="1"/>
  <c r="I7" i="1"/>
  <c r="J6" i="1"/>
  <c r="I6" i="1"/>
  <c r="J5" i="1"/>
  <c r="I5" i="1"/>
  <c r="J4" i="1"/>
  <c r="I4" i="1"/>
  <c r="J3" i="1"/>
  <c r="I3" i="1"/>
  <c r="J2" i="1"/>
  <c r="I2" i="1"/>
  <c r="E13" i="3" s="1"/>
  <c r="F11" i="3" l="1"/>
  <c r="D10" i="3"/>
  <c r="F10" i="3" s="1"/>
  <c r="E11" i="3"/>
  <c r="D12" i="3"/>
  <c r="F12" i="3" s="1"/>
  <c r="E12" i="3"/>
  <c r="D13" i="3"/>
  <c r="F13" i="3" s="1"/>
</calcChain>
</file>

<file path=xl/sharedStrings.xml><?xml version="1.0" encoding="utf-8"?>
<sst xmlns="http://schemas.openxmlformats.org/spreadsheetml/2006/main" count="58" uniqueCount="34">
  <si>
    <t>Datum</t>
  </si>
  <si>
    <t>Uhrzeit</t>
  </si>
  <si>
    <t>Team A</t>
  </si>
  <si>
    <t>Team B</t>
  </si>
  <si>
    <t>Spielort</t>
  </si>
  <si>
    <t>Ergebnis</t>
  </si>
  <si>
    <t>Status</t>
  </si>
  <si>
    <t>Bemerkungen</t>
  </si>
  <si>
    <t>ToreA</t>
  </si>
  <si>
    <t>ToreB</t>
  </si>
  <si>
    <t>Team Adler</t>
  </si>
  <si>
    <t>Team Löwen</t>
  </si>
  <si>
    <t>Stadion A</t>
  </si>
  <si>
    <t>2:1</t>
  </si>
  <si>
    <t>Gespielt</t>
  </si>
  <si>
    <t>Team Bären</t>
  </si>
  <si>
    <t>Team Wölfe</t>
  </si>
  <si>
    <t>Stadion B</t>
  </si>
  <si>
    <t>Ausstehend</t>
  </si>
  <si>
    <t>Stadion C</t>
  </si>
  <si>
    <t>1:1</t>
  </si>
  <si>
    <t>0:3</t>
  </si>
  <si>
    <t>Team</t>
  </si>
  <si>
    <t>Farbe</t>
  </si>
  <si>
    <t>Turnierübersicht</t>
  </si>
  <si>
    <t>Gesamtspiele</t>
  </si>
  <si>
    <t>Gespielte Spiele</t>
  </si>
  <si>
    <t>Ausstehende Spiele</t>
  </si>
  <si>
    <t>Fortschritt</t>
  </si>
  <si>
    <t>Spiele</t>
  </si>
  <si>
    <t>Siege</t>
  </si>
  <si>
    <t>Unentschieden</t>
  </si>
  <si>
    <t>Niederlagen</t>
  </si>
  <si>
    <t>Punkte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</si>
</sst>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\.mm\.yyyy"/>
    <numFmt numFmtId="165" formatCode="hh:mm"/>
  </numFmts>
  <fonts count="4" x14ac:knownFonts="1">
    <font>
      <sz val="11"/>
      <color theme="1"/>
      <name val="Calibri"/>
      <family val="2"/>
      <scheme val="minor"/>
    </font>
    <font>
      <b/>
      <sz val="12"/>
      <color rgb="FFFFFFFF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00484E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D700"/>
        <bgColor indexed="64"/>
      </patternFill>
    </fill>
    <fill>
      <patternFill patternType="solid">
        <fgColor rgb="FF8B4513"/>
        <bgColor indexed="64"/>
      </patternFill>
    </fill>
    <fill>
      <patternFill patternType="solid">
        <fgColor rgb="FF1E90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2" borderId="0" xfId="0" applyFont="1" applyFill="1" applyAlignment="1">
      <alignment horizontal="center" vertical="center"/>
    </xf>
    <xf numFmtId="164" fontId="0" fillId="0" borderId="0" xfId="0" applyNumberFormat="1" applyProtection="1">
      <protection locked="0"/>
    </xf>
    <xf numFmtId="165" fontId="0" fillId="0" borderId="0" xfId="0" applyNumberFormat="1" applyProtection="1">
      <protection locked="0"/>
    </xf>
    <xf numFmtId="0" fontId="0" fillId="0" borderId="0" xfId="0" applyProtection="1">
      <protection locked="0"/>
    </xf>
    <xf numFmtId="0" fontId="0" fillId="3" borderId="0" xfId="0" applyFill="1" applyProtection="1">
      <protection locked="0"/>
    </xf>
    <xf numFmtId="0" fontId="0" fillId="4" borderId="0" xfId="0" applyFill="1" applyProtection="1">
      <protection locked="0"/>
    </xf>
    <xf numFmtId="0" fontId="0" fillId="5" borderId="0" xfId="0" applyFill="1" applyProtection="1">
      <protection locked="0"/>
    </xf>
    <xf numFmtId="0" fontId="0" fillId="6" borderId="0" xfId="0" applyFill="1" applyProtection="1">
      <protection locked="0"/>
    </xf>
    <xf numFmtId="10" fontId="2" fillId="0" borderId="0" xfId="0" applyNumberFormat="1" applyFont="1"/>
    <xf numFmtId="0" fontId="3" fillId="2" borderId="1" xfId="0" applyFont="1" applyFill="1" applyBorder="1" applyAlignment="1">
      <alignment horizontal="right"/>
    </xf>
  </cellXfs>
  <cellStyles count="1">
    <cellStyle name="Normal" xfId="0" builtinId="0"/>
  </cellStyles>
  <dxfs count="4">
    <dxf>
      <fill>
        <patternFill>
          <bgColor rgb="FFFFF2CC"/>
        </patternFill>
      </fill>
    </dxf>
    <dxf>
      <fill>
        <patternFill>
          <bgColor rgb="FFD9D9D9"/>
        </patternFill>
      </fill>
    </dxf>
    <dxf>
      <fill>
        <patternFill>
          <bgColor rgb="FFF2F2F2"/>
        </patternFill>
      </fill>
    </dxf>
    <dxf>
      <fill>
        <patternFill>
          <bgColor rgb="FFC6EFCE"/>
        </patternFill>
      </fill>
    </dxf>
  </dxfs>
  <tableStyles count="0" defaultTableStyle="TableStyleMedium9" defaultPivotStyle="PivotStyleLight16"/>
  <colors>
    <mruColors>
      <color rgb="FF00484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7"/>
  <sheetViews>
    <sheetView tabSelected="1" workbookViewId="0">
      <pane ySplit="1" topLeftCell="A2" activePane="bottomLeft" state="frozen"/>
      <selection pane="bottomLeft" activeCell="A2" sqref="A2"/>
    </sheetView>
  </sheetViews>
  <sheetFormatPr baseColWidth="10" defaultColWidth="9.140625" defaultRowHeight="15" x14ac:dyDescent="0.25"/>
  <cols>
    <col min="1" max="1" width="12.7109375" customWidth="1"/>
    <col min="2" max="2" width="8.7109375" customWidth="1"/>
    <col min="3" max="5" width="15.7109375" customWidth="1"/>
    <col min="6" max="6" width="8.7109375" customWidth="1"/>
    <col min="7" max="8" width="12.7109375" customWidth="1"/>
    <col min="9" max="10" width="6.7109375" hidden="1" customWidth="1"/>
  </cols>
  <sheetData>
    <row r="1" spans="1:10" ht="15.7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25">
      <c r="A2" s="2">
        <v>45881</v>
      </c>
      <c r="B2" s="3">
        <v>0.625</v>
      </c>
      <c r="C2" s="4" t="s">
        <v>10</v>
      </c>
      <c r="D2" s="4" t="s">
        <v>11</v>
      </c>
      <c r="E2" s="4" t="s">
        <v>12</v>
      </c>
      <c r="F2" s="4" t="s">
        <v>13</v>
      </c>
      <c r="G2" s="4" t="s">
        <v>14</v>
      </c>
      <c r="H2" s="4"/>
      <c r="I2">
        <f t="shared" ref="I2:I7" si="0">IFERROR(VALUE(LEFT(F2,FIND(":",F2)-1)),"")</f>
        <v>2</v>
      </c>
      <c r="J2">
        <f t="shared" ref="J2:J7" si="1">IFERROR(VALUE(MID(F2,FIND(":",F2)+1,99)),"")</f>
        <v>1</v>
      </c>
    </row>
    <row r="3" spans="1:10" x14ac:dyDescent="0.25">
      <c r="A3" s="2">
        <v>45882</v>
      </c>
      <c r="B3" s="3">
        <v>0.77083333333333337</v>
      </c>
      <c r="C3" s="4" t="s">
        <v>15</v>
      </c>
      <c r="D3" s="4" t="s">
        <v>16</v>
      </c>
      <c r="E3" s="4" t="s">
        <v>17</v>
      </c>
      <c r="F3" s="4"/>
      <c r="G3" s="4" t="s">
        <v>18</v>
      </c>
      <c r="H3" s="4"/>
      <c r="I3" t="str">
        <f t="shared" si="0"/>
        <v/>
      </c>
      <c r="J3" t="str">
        <f t="shared" si="1"/>
        <v/>
      </c>
    </row>
    <row r="4" spans="1:10" x14ac:dyDescent="0.25">
      <c r="A4" s="2">
        <v>45883</v>
      </c>
      <c r="B4" s="3">
        <v>0.70833333333333337</v>
      </c>
      <c r="C4" s="4" t="s">
        <v>10</v>
      </c>
      <c r="D4" s="4" t="s">
        <v>15</v>
      </c>
      <c r="E4" s="4" t="s">
        <v>19</v>
      </c>
      <c r="F4" s="4"/>
      <c r="G4" s="4" t="s">
        <v>18</v>
      </c>
      <c r="H4" s="4"/>
      <c r="I4" t="str">
        <f t="shared" si="0"/>
        <v/>
      </c>
      <c r="J4" t="str">
        <f t="shared" si="1"/>
        <v/>
      </c>
    </row>
    <row r="5" spans="1:10" x14ac:dyDescent="0.25">
      <c r="A5" s="2">
        <v>45880</v>
      </c>
      <c r="B5" s="3">
        <v>0.66666666666666663</v>
      </c>
      <c r="C5" s="4" t="s">
        <v>11</v>
      </c>
      <c r="D5" s="4" t="s">
        <v>16</v>
      </c>
      <c r="E5" s="4" t="s">
        <v>12</v>
      </c>
      <c r="F5" s="4" t="s">
        <v>20</v>
      </c>
      <c r="G5" s="4" t="s">
        <v>14</v>
      </c>
      <c r="H5" s="4"/>
      <c r="I5">
        <f t="shared" si="0"/>
        <v>1</v>
      </c>
      <c r="J5">
        <f t="shared" si="1"/>
        <v>1</v>
      </c>
    </row>
    <row r="6" spans="1:10" x14ac:dyDescent="0.25">
      <c r="A6" s="2">
        <v>45879</v>
      </c>
      <c r="B6" s="3">
        <v>0.82291666666666663</v>
      </c>
      <c r="C6" s="4" t="s">
        <v>10</v>
      </c>
      <c r="D6" s="4" t="s">
        <v>16</v>
      </c>
      <c r="E6" s="4" t="s">
        <v>17</v>
      </c>
      <c r="F6" s="4" t="s">
        <v>21</v>
      </c>
      <c r="G6" s="4" t="s">
        <v>14</v>
      </c>
      <c r="H6" s="4"/>
      <c r="I6">
        <f t="shared" si="0"/>
        <v>0</v>
      </c>
      <c r="J6">
        <f t="shared" si="1"/>
        <v>3</v>
      </c>
    </row>
    <row r="7" spans="1:10" x14ac:dyDescent="0.25">
      <c r="A7" s="2">
        <v>45884</v>
      </c>
      <c r="B7" s="3">
        <v>0.58333333333333337</v>
      </c>
      <c r="C7" s="4" t="s">
        <v>11</v>
      </c>
      <c r="D7" s="4" t="s">
        <v>15</v>
      </c>
      <c r="E7" s="4" t="s">
        <v>19</v>
      </c>
      <c r="F7" s="4"/>
      <c r="G7" s="4" t="s">
        <v>18</v>
      </c>
      <c r="H7" s="4"/>
      <c r="I7" t="str">
        <f t="shared" si="0"/>
        <v/>
      </c>
      <c r="J7" t="str">
        <f t="shared" si="1"/>
        <v/>
      </c>
    </row>
  </sheetData>
  <sheetProtection sheet="1" objects="1" scenarios="1" selectLockedCells="1"/>
  <autoFilter ref="A1:H8" xr:uid="{00000000-0009-0000-0000-000000000000}"/>
  <conditionalFormatting sqref="A2:A8">
    <cfRule type="timePeriod" dxfId="3" priority="2" timePeriod="today">
      <formula>FLOOR(A2,1)=TODAY()</formula>
    </cfRule>
  </conditionalFormatting>
  <conditionalFormatting sqref="A2:H8">
    <cfRule type="expression" dxfId="2" priority="1">
      <formula>MOD(ROW(),2)=0</formula>
    </cfRule>
  </conditionalFormatting>
  <conditionalFormatting sqref="G2:G8">
    <cfRule type="cellIs" dxfId="1" priority="3" operator="equal">
      <formula>"Gespielt"</formula>
    </cfRule>
    <cfRule type="cellIs" dxfId="0" priority="4" operator="equal">
      <formula>"Ausstehend"</formula>
    </cfRule>
  </conditionalFormatting>
  <printOptions horizontalCentered="1"/>
  <pageMargins left="0.7" right="0.7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5"/>
  <sheetViews>
    <sheetView workbookViewId="0">
      <pane ySplit="1" topLeftCell="A2" activePane="bottomLeft" state="frozen"/>
      <selection pane="bottomLeft"/>
    </sheetView>
  </sheetViews>
  <sheetFormatPr baseColWidth="10" defaultColWidth="9.140625" defaultRowHeight="15" x14ac:dyDescent="0.25"/>
  <cols>
    <col min="1" max="1" width="20.7109375" customWidth="1"/>
    <col min="2" max="2" width="10.7109375" customWidth="1"/>
  </cols>
  <sheetData>
    <row r="1" spans="1:2" ht="15.75" x14ac:dyDescent="0.25">
      <c r="A1" s="1" t="s">
        <v>22</v>
      </c>
      <c r="B1" s="1" t="s">
        <v>23</v>
      </c>
    </row>
    <row r="2" spans="1:2" x14ac:dyDescent="0.25">
      <c r="A2" s="4" t="s">
        <v>10</v>
      </c>
      <c r="B2" s="5"/>
    </row>
    <row r="3" spans="1:2" x14ac:dyDescent="0.25">
      <c r="A3" s="4" t="s">
        <v>11</v>
      </c>
      <c r="B3" s="6"/>
    </row>
    <row r="4" spans="1:2" x14ac:dyDescent="0.25">
      <c r="A4" s="4" t="s">
        <v>15</v>
      </c>
      <c r="B4" s="7"/>
    </row>
    <row r="5" spans="1:2" x14ac:dyDescent="0.25">
      <c r="A5" s="4" t="s">
        <v>16</v>
      </c>
      <c r="B5" s="8"/>
    </row>
  </sheetData>
  <sheetProtection sheet="1" objects="1" scenarios="1" selectLockedCells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13"/>
  <sheetViews>
    <sheetView workbookViewId="0">
      <pane ySplit="9" topLeftCell="A10" activePane="bottomLeft" state="frozen"/>
      <selection pane="bottomLeft" activeCell="K23" sqref="K23"/>
    </sheetView>
  </sheetViews>
  <sheetFormatPr baseColWidth="10" defaultColWidth="20.85546875" defaultRowHeight="15" x14ac:dyDescent="0.25"/>
  <cols>
    <col min="1" max="1" width="18.85546875" bestFit="1" customWidth="1"/>
    <col min="2" max="2" width="7.140625" bestFit="1" customWidth="1"/>
    <col min="3" max="3" width="6.42578125" customWidth="1"/>
    <col min="4" max="4" width="14.5703125" bestFit="1" customWidth="1"/>
    <col min="5" max="5" width="12" bestFit="1" customWidth="1"/>
    <col min="6" max="6" width="7.28515625" bestFit="1" customWidth="1"/>
  </cols>
  <sheetData>
    <row r="1" spans="1:6" ht="20.100000000000001" customHeight="1" x14ac:dyDescent="0.25">
      <c r="A1" s="1" t="s">
        <v>24</v>
      </c>
    </row>
    <row r="3" spans="1:6" x14ac:dyDescent="0.25">
      <c r="A3" s="10" t="s">
        <v>25</v>
      </c>
      <c r="B3">
        <f>COUNTA(Spielplan!$A$2:$A$1000)</f>
        <v>6</v>
      </c>
    </row>
    <row r="4" spans="1:6" x14ac:dyDescent="0.25">
      <c r="A4" s="10" t="s">
        <v>26</v>
      </c>
      <c r="B4">
        <f>COUNTIFS(Spielplan!$G$2:$G$1000,"Gespielt")</f>
        <v>3</v>
      </c>
    </row>
    <row r="5" spans="1:6" x14ac:dyDescent="0.25">
      <c r="A5" s="10" t="s">
        <v>27</v>
      </c>
      <c r="B5">
        <f>COUNTIFS(Spielplan!$G$2:$G$1000,"Ausstehend")</f>
        <v>3</v>
      </c>
    </row>
    <row r="6" spans="1:6" x14ac:dyDescent="0.25">
      <c r="A6" s="10" t="s">
        <v>28</v>
      </c>
      <c r="B6" s="9">
        <f>IF(B3=0,0,B4/B3)</f>
        <v>0.5</v>
      </c>
    </row>
    <row r="9" spans="1:6" x14ac:dyDescent="0.25">
      <c r="A9" s="10" t="s">
        <v>22</v>
      </c>
      <c r="B9" s="10" t="s">
        <v>29</v>
      </c>
      <c r="C9" s="10" t="s">
        <v>30</v>
      </c>
      <c r="D9" s="10" t="s">
        <v>31</v>
      </c>
      <c r="E9" s="10" t="s">
        <v>32</v>
      </c>
      <c r="F9" s="10" t="s">
        <v>33</v>
      </c>
    </row>
    <row r="10" spans="1:6" x14ac:dyDescent="0.25">
      <c r="A10" s="4" t="s">
        <v>10</v>
      </c>
      <c r="B10">
        <f>SUMPRODUCT((Spielplan!$C$2:$C$1000="Team Adler")+(Spielplan!$D$2:$D$1000="Team Adler"))</f>
        <v>3</v>
      </c>
      <c r="C10">
        <f>SUMPRODUCT((Spielplan!$G$2:$G$1000="Gespielt")*(((Spielplan!$C$2:$C$1000="Team Adler")*(Spielplan!$I$2:$I$1000&gt;Spielplan!$J$2:$J$1000))+((Spielplan!$D$2:$D$1000="Team Adler")*(Spielplan!$J$2:$J$1000&gt;Spielplan!$I$2:$I$1000))))</f>
        <v>1</v>
      </c>
      <c r="D10">
        <f>SUMPRODUCT((Spielplan!$G$2:$G$1000="Gespielt")*(((Spielplan!$C$2:$C$1000="Team Adler")+(Spielplan!$D$2:$D$1000="Team Adler"))*(Spielplan!$I$2:$I$1000=Spielplan!$J$2:$J$1000)))</f>
        <v>0</v>
      </c>
      <c r="E10">
        <f>SUMPRODUCT((Spielplan!$G$2:$G$1000="Gespielt")*(((Spielplan!$C$2:$C$1000="Team Adler")*(Spielplan!$I$2:$I$1000&lt;Spielplan!$J$2:$J$1000))+((Spielplan!$D$2:$D$1000="Team Adler")*(Spielplan!$J$2:$J$1000&lt;Spielplan!$I$2:$I$1000))))</f>
        <v>1</v>
      </c>
      <c r="F10">
        <f>C10*3 + D10</f>
        <v>3</v>
      </c>
    </row>
    <row r="11" spans="1:6" x14ac:dyDescent="0.25">
      <c r="A11" s="4" t="s">
        <v>11</v>
      </c>
      <c r="B11">
        <f>SUMPRODUCT((Spielplan!$C$2:$C$1000="Team Löwen")+(Spielplan!$D$2:$D$1000="Team Löwen"))</f>
        <v>3</v>
      </c>
      <c r="C11">
        <f>SUMPRODUCT((Spielplan!$G$2:$G$1000="Gespielt")*(((Spielplan!$C$2:$C$1000="Team Löwen")*(Spielplan!$I$2:$I$1000&gt;Spielplan!$J$2:$J$1000))+((Spielplan!$D$2:$D$1000="Team Löwen")*(Spielplan!$J$2:$J$1000&gt;Spielplan!$I$2:$I$1000))))</f>
        <v>0</v>
      </c>
      <c r="D11">
        <f>SUMPRODUCT((Spielplan!$G$2:$G$1000="Gespielt")*(((Spielplan!$C$2:$C$1000="Team Löwen")+(Spielplan!$D$2:$D$1000="Team Löwen"))*(Spielplan!$I$2:$I$1000=Spielplan!$J$2:$J$1000)))</f>
        <v>1</v>
      </c>
      <c r="E11">
        <f>SUMPRODUCT((Spielplan!$G$2:$G$1000="Gespielt")*(((Spielplan!$C$2:$C$1000="Team Löwen")*(Spielplan!$I$2:$I$1000&lt;Spielplan!$J$2:$J$1000))+((Spielplan!$D$2:$D$1000="Team Löwen")*(Spielplan!$J$2:$J$1000&lt;Spielplan!$I$2:$I$1000))))</f>
        <v>1</v>
      </c>
      <c r="F11">
        <f>C11*3 + D11</f>
        <v>1</v>
      </c>
    </row>
    <row r="12" spans="1:6" x14ac:dyDescent="0.25">
      <c r="A12" s="4" t="s">
        <v>15</v>
      </c>
      <c r="B12">
        <f>SUMPRODUCT((Spielplan!$C$2:$C$1000="Team Bären")+(Spielplan!$D$2:$D$1000="Team Bären"))</f>
        <v>3</v>
      </c>
      <c r="C12">
        <f>SUMPRODUCT((Spielplan!$G$2:$G$1000="Gespielt")*(((Spielplan!$C$2:$C$1000="Team Bären")*(Spielplan!$I$2:$I$1000&gt;Spielplan!$J$2:$J$1000))+((Spielplan!$D$2:$D$1000="Team Bären")*(Spielplan!$J$2:$J$1000&gt;Spielplan!$I$2:$I$1000))))</f>
        <v>0</v>
      </c>
      <c r="D12">
        <f>SUMPRODUCT((Spielplan!$G$2:$G$1000="Gespielt")*(((Spielplan!$C$2:$C$1000="Team Bären")+(Spielplan!$D$2:$D$1000="Team Bären"))*(Spielplan!$I$2:$I$1000=Spielplan!$J$2:$J$1000)))</f>
        <v>0</v>
      </c>
      <c r="E12">
        <f>SUMPRODUCT((Spielplan!$G$2:$G$1000="Gespielt")*(((Spielplan!$C$2:$C$1000="Team Bären")*(Spielplan!$I$2:$I$1000&lt;Spielplan!$J$2:$J$1000))+((Spielplan!$D$2:$D$1000="Team Bären")*(Spielplan!$J$2:$J$1000&lt;Spielplan!$I$2:$I$1000))))</f>
        <v>0</v>
      </c>
      <c r="F12">
        <f>C12*3 + D12</f>
        <v>0</v>
      </c>
    </row>
    <row r="13" spans="1:6" x14ac:dyDescent="0.25">
      <c r="A13" s="4" t="s">
        <v>16</v>
      </c>
      <c r="B13">
        <f>SUMPRODUCT((Spielplan!$C$2:$C$1000="Team Wölfe")+(Spielplan!$D$2:$D$1000="Team Wölfe"))</f>
        <v>3</v>
      </c>
      <c r="C13">
        <f>SUMPRODUCT((Spielplan!$G$2:$G$1000="Gespielt")*(((Spielplan!$C$2:$C$1000="Team Wölfe")*(Spielplan!$I$2:$I$1000&gt;Spielplan!$J$2:$J$1000))+((Spielplan!$D$2:$D$1000="Team Wölfe")*(Spielplan!$J$2:$J$1000&gt;Spielplan!$I$2:$I$1000))))</f>
        <v>1</v>
      </c>
      <c r="D13">
        <f>SUMPRODUCT((Spielplan!$G$2:$G$1000="Gespielt")*(((Spielplan!$C$2:$C$1000="Team Wölfe")+(Spielplan!$D$2:$D$1000="Team Wölfe"))*(Spielplan!$I$2:$I$1000=Spielplan!$J$2:$J$1000)))</f>
        <v>1</v>
      </c>
      <c r="E13">
        <f>SUMPRODUCT((Spielplan!$G$2:$G$1000="Gespielt")*(((Spielplan!$C$2:$C$1000="Team Wölfe")*(Spielplan!$I$2:$I$1000&lt;Spielplan!$J$2:$J$1000))+((Spielplan!$D$2:$D$1000="Team Wölfe")*(Spielplan!$J$2:$J$1000&lt;Spielplan!$I$2:$I$1000))))</f>
        <v>0</v>
      </c>
      <c r="F13">
        <f>C13*3 + D13</f>
        <v>4</v>
      </c>
    </row>
  </sheetData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Spielplan</vt:lpstr>
      <vt:lpstr>Teams</vt:lpstr>
      <vt:lpstr>Übersicht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Sergio Jiménez Canales</cp:lastModifiedBy>
  <dcterms:created xsi:type="dcterms:W3CDTF">2025-08-12T10:44:12Z</dcterms:created>
  <dcterms:modified xsi:type="dcterms:W3CDTF">2025-08-12T11:36:50Z</dcterms:modified>
</cp:coreProperties>
</file>